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805" windowHeight="9120" tabRatio="562" firstSheet="26" activeTab="27"/>
  </bookViews>
  <sheets>
    <sheet name="tartalomjegyzék" sheetId="1" state="hidden" r:id="rId1"/>
    <sheet name="5év" sheetId="2" state="hidden" r:id="rId2"/>
    <sheet name="címrend" sheetId="3" state="hidden" r:id="rId3"/>
    <sheet name="elemző2" sheetId="4" state="hidden" r:id="rId4"/>
    <sheet name="elemző1" sheetId="5" state="hidden" r:id="rId5"/>
    <sheet name="zárolt" sheetId="6" state="hidden" r:id="rId6"/>
    <sheet name="Önk.bev.kiad.címrend2rész" sheetId="7" state="hidden" r:id="rId7"/>
    <sheet name="VK.Kft." sheetId="8" state="hidden" r:id="rId8"/>
    <sheet name="Kisfalu Kft" sheetId="9" state="hidden" r:id="rId9"/>
    <sheet name="JVK11601-02" sheetId="10" state="hidden" r:id="rId10"/>
    <sheet name="ktg.ei.egyezt1" sheetId="11" r:id="rId11"/>
    <sheet name="Immat.javak2" sheetId="12" r:id="rId12"/>
    <sheet name="Fogl.létsz3" sheetId="13" r:id="rId13"/>
    <sheet name="Felad.mut.áll4" sheetId="14" r:id="rId14"/>
    <sheet name="Letétiszla.forg5" sheetId="15" r:id="rId15"/>
    <sheet name="ellátások részl6" sheetId="16" r:id="rId16"/>
    <sheet name="Követel.részl7" sheetId="17" r:id="rId17"/>
    <sheet name="Kötelezett.részl.8" sheetId="18" r:id="rId18"/>
    <sheet name="Befekt,eszk.készl9" sheetId="19" r:id="rId19"/>
    <sheet name="eszk.értékv.alak10." sheetId="20" r:id="rId20"/>
    <sheet name="adósság.áll11" sheetId="21" r:id="rId21"/>
    <sheet name="int.ei.köt.váll.al.12" sheetId="22" r:id="rId22"/>
    <sheet name="eus.köt.vál13" sheetId="23" r:id="rId23"/>
    <sheet name="norm.mutatósz14." sheetId="24" r:id="rId24"/>
    <sheet name="Közp.köt.tám.15" sheetId="25" r:id="rId25"/>
    <sheet name="előző.közp.köt.tám16" sheetId="26" r:id="rId26"/>
    <sheet name="áll.támelsz17" sheetId="27" r:id="rId27"/>
    <sheet name="Rész.üzletr.18" sheetId="28" r:id="rId28"/>
    <sheet name="több éves köt" sheetId="29" state="hidden" r:id="rId29"/>
    <sheet name="több éves " sheetId="30" state="hidden" r:id="rId30"/>
    <sheet name="hitel" sheetId="31" state="hidden" r:id="rId31"/>
    <sheet name="ütemterv" sheetId="32" state="hidden" r:id="rId32"/>
  </sheets>
  <externalReferences>
    <externalReference r:id="rId35"/>
  </externalReferences>
  <definedNames>
    <definedName name="_xlnm.Print_Titles" localSheetId="1">'5év'!$A:$A,'5év'!$1:$2</definedName>
    <definedName name="_xlnm.Print_Titles" localSheetId="13">'Felad.mut.áll4'!$1:$8</definedName>
    <definedName name="_xlnm.Print_Titles" localSheetId="30">'hitel'!$A:$E,'hitel'!$3:$4</definedName>
    <definedName name="_xlnm.Print_Titles" localSheetId="23">'norm.mutatósz14.'!$1:$14</definedName>
    <definedName name="_xlnm.Print_Titles" localSheetId="5">'zárolt'!$1:$2</definedName>
  </definedNames>
  <calcPr fullCalcOnLoad="1"/>
</workbook>
</file>

<file path=xl/sharedStrings.xml><?xml version="1.0" encoding="utf-8"?>
<sst xmlns="http://schemas.openxmlformats.org/spreadsheetml/2006/main" count="2104" uniqueCount="1464">
  <si>
    <t>Józsefvárosi Közbizt. és Köztisztaságáért Szolgáltató Nonprofit Kft</t>
  </si>
  <si>
    <t>Józsefvárosi Gyermekek Üdültetéséért Közhasznú Nonprofit Kft</t>
  </si>
  <si>
    <t>Település-üzemeltetési és igazgatási feladatok</t>
  </si>
  <si>
    <t>Gyámügyi és építésügyi feladatok</t>
  </si>
  <si>
    <t>Okmányirodák alap-hozájárulás</t>
  </si>
  <si>
    <t>Közművelődési és közgyűjteményi feladatok</t>
  </si>
  <si>
    <t>Szociális és gyermekjóléti alapszolgáltatás feladatai</t>
  </si>
  <si>
    <t>Szociális étkeztetés</t>
  </si>
  <si>
    <t>Házi segítségnyújtás</t>
  </si>
  <si>
    <t>Jelzőrendszeres házi segítségnyújtás</t>
  </si>
  <si>
    <t>Időskorúak nappali intézményi ellátása</t>
  </si>
  <si>
    <t>Pszichiátriaii és szenvedélybetegek nappali intézményi ellátása</t>
  </si>
  <si>
    <t>Fogyatékos személyek nappali intézményi ellátása</t>
  </si>
  <si>
    <t>Átm.elhely.nyújtó ell.és hajléktalanok áp.-gond.otthoni ellátása</t>
  </si>
  <si>
    <t>Bölcsődei ellátás</t>
  </si>
  <si>
    <t>Ingyenes intézményi étkeztetés</t>
  </si>
  <si>
    <t>Óvoda 2008/2009.évi költségvetési törvény alapján</t>
  </si>
  <si>
    <t>Gimnáziumi oktatás 9-13.évfolyam</t>
  </si>
  <si>
    <t>Alapfokú művészetoktatás</t>
  </si>
  <si>
    <t>Napközi és iskolaotthonos ellátás</t>
  </si>
  <si>
    <t>Sajátos nevelési igényű gyermekek,tanulók nevelése oktatása Óvoda</t>
  </si>
  <si>
    <t>Sajátos nevelési igényű gyermekek,tanulók nevelése oktatása Általános iskola</t>
  </si>
  <si>
    <t>Sajátos nevelési igényű gyermekek,tanulók nevelése oktatása Középiskola</t>
  </si>
  <si>
    <t>Roma kisebbségi nevelés oktatás Óvoda</t>
  </si>
  <si>
    <t>Roma kisebbségi nevelés oktatás Általános iskola</t>
  </si>
  <si>
    <t>Két tanítási nyelven folyó oktatás Általános iskola</t>
  </si>
  <si>
    <t>Minősített alapfokú művészetoktatás zene-és képzőművészeti ágon</t>
  </si>
  <si>
    <t>Középiskolába bejáró tanulók ellátása</t>
  </si>
  <si>
    <t>Óvodai szerv.int.étkeztetés a Gyvt.148.§ alapján térítési díj kedv.részesülők</t>
  </si>
  <si>
    <t>Iskolai szerv.int.étkeztetés a Gyvt.148.§ alapján térítési díj kedv.részesülők</t>
  </si>
  <si>
    <t>Kiegészítő hozzájárulás a rendsz.gyermekv.kedv.részesülő 5-6.évf.ingy.étkeztetés</t>
  </si>
  <si>
    <t>Nappali tanulók ingyenes tankönyv ellátása</t>
  </si>
  <si>
    <t>Nappali tanulók általános tankönyv hozzájárulása</t>
  </si>
  <si>
    <t>Diáksporttal kapcsolatos feladatok támogatása</t>
  </si>
  <si>
    <t>Bekerülési érték</t>
  </si>
  <si>
    <t>Elszámolt értékvesztés</t>
  </si>
  <si>
    <t>Nyitó adatok</t>
  </si>
  <si>
    <t>Tárgyévben elszámolt értékvesztés</t>
  </si>
  <si>
    <t>Tárgyévben visszaírt értékvesztés</t>
  </si>
  <si>
    <t>Értékvesztés záró értéke</t>
  </si>
  <si>
    <t>Záró adatok</t>
  </si>
  <si>
    <t>Immateriális javakra adott előlegek</t>
  </si>
  <si>
    <t>Tartós részesedések</t>
  </si>
  <si>
    <t>Tartósan adott kölcsönök</t>
  </si>
  <si>
    <t>Egyéb hosszú lejáratú követelések</t>
  </si>
  <si>
    <t>Befektetett eszközök összesen  (01+….+06)</t>
  </si>
  <si>
    <t>Készletek</t>
  </si>
  <si>
    <t>Adósok</t>
  </si>
  <si>
    <t>Rövid lejáratú kölcsönök</t>
  </si>
  <si>
    <t>Egyéb követelések</t>
  </si>
  <si>
    <t>Forgóeszközök összesen  (08+09+10+12+…..+15)</t>
  </si>
  <si>
    <t>Eszközök összesen  (07+16)</t>
  </si>
  <si>
    <t>Befektetett eszközök, készletek, követelések és értékpapírok állományának és értékvesztésének alakulása  2009. év</t>
  </si>
  <si>
    <t>Tartós hitelviszonyt megtestesítő értékpapírok</t>
  </si>
  <si>
    <t>Követelések áruszállításból, szolgáltatásból (vevők)</t>
  </si>
  <si>
    <t xml:space="preserve"> - Adós-ból Egyszerűsített értékelési eljárás alatt követelés</t>
  </si>
  <si>
    <t>Forgatási célú részesedések</t>
  </si>
  <si>
    <t>Forgatási célú hitelviszonyt megtestesítő értékpapírok</t>
  </si>
  <si>
    <t>HEFOP-2008/2.1.9-08/1-2008-06-0125125</t>
  </si>
  <si>
    <t>TÁMOP-5.3.1/08-1/2008</t>
  </si>
  <si>
    <t>TEMPUS 09/0128-C/1202</t>
  </si>
  <si>
    <t>Ózdi martinsalak felhasználása miatt kárt szenvedett lakóépület tulajdonosainak kártalanítása</t>
  </si>
  <si>
    <t>Egyes jövedelempótló támogatások kiegészítése</t>
  </si>
  <si>
    <t>Önkormányzat által szervezett közcélú foglalkoztatás támogatása</t>
  </si>
  <si>
    <t>Színházak pályázati támogatása</t>
  </si>
  <si>
    <t>Előirányzat csoport</t>
  </si>
  <si>
    <t xml:space="preserve">Kiemelt ei. </t>
  </si>
  <si>
    <t>MŰKÖDÉSI  KIADÁSOK</t>
  </si>
  <si>
    <t>FELHALMOZÁSI FELÚJÍTÁSI KIADÁSOK ÖSSZESEN</t>
  </si>
  <si>
    <t>Józsefvárosi Kulturális Központ</t>
  </si>
  <si>
    <t>Mind összesen</t>
  </si>
  <si>
    <t>FELHALMOZÁSI, FELÚJÍTÁSI KIADÁSOK</t>
  </si>
  <si>
    <t>MŰKÖDÉSI BEVÉTELEK</t>
  </si>
  <si>
    <t>FELHALMOZÁSI, FELÚJÍTÁSI BEVÉTELEK</t>
  </si>
  <si>
    <t>Személyi  juttatás</t>
  </si>
  <si>
    <t>Dologi kiadások, kamatfizetés</t>
  </si>
  <si>
    <t>Működési tartalék és céltartalék</t>
  </si>
  <si>
    <t>Felújításra nyújtott kölcsönök és kölcs. hitel törl.</t>
  </si>
  <si>
    <t xml:space="preserve">Működési saját és sajátos </t>
  </si>
  <si>
    <t>Évközi változások</t>
  </si>
  <si>
    <t>dec. 31.-ig</t>
  </si>
  <si>
    <t>feladattal</t>
  </si>
  <si>
    <t>rulás eltérése</t>
  </si>
  <si>
    <t>rendezendő visz-</t>
  </si>
  <si>
    <t>( az éves költségvetési törvény szerint)</t>
  </si>
  <si>
    <t>mutatószám</t>
  </si>
  <si>
    <t>állami hozzájárulás</t>
  </si>
  <si>
    <t>ténylegesen</t>
  </si>
  <si>
    <t>Szűz u. Naapköziotthonos Óvoda</t>
  </si>
  <si>
    <t>Könyvtári és közművelődési érdekeltségnövelő támogatás</t>
  </si>
  <si>
    <t>Helyi önkormányzatok hivatásos zenekari és énekkari támogatása</t>
  </si>
  <si>
    <t>Felújításra nyújtott  kölcsön visszafizetése</t>
  </si>
  <si>
    <t xml:space="preserve">Felhalmozásra, felújításra felvett kölcsönök </t>
  </si>
  <si>
    <t xml:space="preserve">          Ezer Ft</t>
  </si>
  <si>
    <t>Sorsz</t>
  </si>
  <si>
    <t>Ered. előirányz.</t>
  </si>
  <si>
    <t>Teljesítés %</t>
  </si>
  <si>
    <t>Fűtésszolgáltatás</t>
  </si>
  <si>
    <t>Víz-csatorna megtérülés</t>
  </si>
  <si>
    <t>Bevételek összesen:</t>
  </si>
  <si>
    <t>Zeneiskola</t>
  </si>
  <si>
    <t>Oktatási Közművelődési Ifjúsági és Sport Osztály  feladata</t>
  </si>
  <si>
    <t>Oktatáshoz kapcsolódó feladatok</t>
  </si>
  <si>
    <t>Küzművelődési feladatok</t>
  </si>
  <si>
    <t>Ifjúsági és sport feladatok</t>
  </si>
  <si>
    <t>index2006/2005.év</t>
  </si>
  <si>
    <t>Polgármesteri Hivatal hivatali feladatok</t>
  </si>
  <si>
    <t>Polgármesteri Hivatal önkormányzati feladatok</t>
  </si>
  <si>
    <t>11601-02 cím     Józsefvárosi Vagyonkezelő Kft. által végzett feladatok  2008. I.-III. n.  évi beszámoló</t>
  </si>
  <si>
    <t>Józsefvárosi Önkormányzat 2006.évi közvetett támogatásai</t>
  </si>
  <si>
    <t>19.számú</t>
  </si>
  <si>
    <t>Józsefvárosi Önkormányzat 2006-2007-2008.évi gördülő költségvetési terve</t>
  </si>
  <si>
    <t>2007.év</t>
  </si>
  <si>
    <t>Közterület-felügyelet</t>
  </si>
  <si>
    <t>Tolnai L. Ált. Isk.</t>
  </si>
  <si>
    <t>Dugonics A. Gimn.</t>
  </si>
  <si>
    <t>Vajda P. Ált. Isk.</t>
  </si>
  <si>
    <t>Práter Ált. Isk.</t>
  </si>
  <si>
    <t>Erdélyi  Ált. Isk.</t>
  </si>
  <si>
    <t>DEÁK Diák Ált. Iks.</t>
  </si>
  <si>
    <t>Nevelési Tanácsadó</t>
  </si>
  <si>
    <t>Százados Óvoda</t>
  </si>
  <si>
    <t>Megjegyzés</t>
  </si>
  <si>
    <t>Működési pénzforgalom nélküli bevétel</t>
  </si>
  <si>
    <t>Hitel</t>
  </si>
  <si>
    <t>Immateriális javak</t>
  </si>
  <si>
    <t xml:space="preserve"> hogy a központi költségvetés csökkenő tendecia mellett, de megközelítőleg az ideihez hasonló összegű lesz.</t>
  </si>
  <si>
    <t>A CSP és a Magdolna negyed adatait a RÉV 8RT adta meg.</t>
  </si>
  <si>
    <t>Kisebbségi Önkormányzatok költségvetései és Hivatalon belüli működtetés</t>
  </si>
  <si>
    <t>tartalékok</t>
  </si>
  <si>
    <t>HIVATAL ÖSSZESEN</t>
  </si>
  <si>
    <t>KOORKCIÓ ÖNKORMÁNYZAT ÁLLMI TÁMOGATÁSA+NORMATV SZJA</t>
  </si>
  <si>
    <t>Munkaadókat terhelő járulékok</t>
  </si>
  <si>
    <t>Közalkalmazottak, köztisztviselők és egyéb bérrendszer alá tartozó foglalkozásegészségügyi feladatok ellátása, fogászíti ellátás kivásárlása, privatizált orvosok eszközbeszerzése, stb.</t>
  </si>
  <si>
    <t>Egészségügyi Osztály feladatellátása</t>
  </si>
  <si>
    <t>Lakásügyi Osztály teljeskörű feladata</t>
  </si>
  <si>
    <t>Park és körneyzetvédelmi feladatok</t>
  </si>
  <si>
    <t>Köztisztasági feladatok</t>
  </si>
  <si>
    <t>Közterületi feladatok</t>
  </si>
  <si>
    <t>Vagyonkezelési Osztály feladataihoz tartozó</t>
  </si>
  <si>
    <t>Társasházak vissza és vissza nem térítendő felújítási támogatásai</t>
  </si>
  <si>
    <t>feladat megnevzése</t>
  </si>
  <si>
    <t xml:space="preserve">bruttó eredeti zárolt előirányzat összege </t>
  </si>
  <si>
    <t xml:space="preserve">cím </t>
  </si>
  <si>
    <t>I. félévi változások zárolások, feloldások</t>
  </si>
  <si>
    <t xml:space="preserve"> -helyiségek állagmegóvása</t>
  </si>
  <si>
    <t>bevételek teljesüléséig</t>
  </si>
  <si>
    <t xml:space="preserve"> - útfelújítás</t>
  </si>
  <si>
    <t>Működési kölcsön törlesztése, visszafiz, felvétele</t>
  </si>
  <si>
    <t>Önkormányzatok támogatása, felügyeleti szerv tám.</t>
  </si>
  <si>
    <t>Hitel, kölcsön szerződés szerinti összege és eredeti áll.</t>
  </si>
  <si>
    <t>Hitel, kölcsön lejárati éve</t>
  </si>
  <si>
    <t>Törlesztés 2006. év</t>
  </si>
  <si>
    <t>Törlesztés 2007. év</t>
  </si>
  <si>
    <t>Törlesztés 2008. év</t>
  </si>
  <si>
    <t>Törlesztés 2009. év</t>
  </si>
  <si>
    <t>Törlesztés 2010. év</t>
  </si>
  <si>
    <t>Törlesztés 2011. év</t>
  </si>
  <si>
    <t>Törlesztés 2012. év</t>
  </si>
  <si>
    <t>Kamat</t>
  </si>
  <si>
    <t>Gyermekjóléti Szolgálat, Gyermekek Átmeneti Otthona</t>
  </si>
  <si>
    <t>Költségvetés címrendje</t>
  </si>
  <si>
    <t xml:space="preserve">5 oldal </t>
  </si>
  <si>
    <t>2. számú</t>
  </si>
  <si>
    <t>Józsefvárosi Önkormányzat 2006. évi költségvetési mérlege</t>
  </si>
  <si>
    <t>2 oldal</t>
  </si>
  <si>
    <t>Józsefvárosi Önkormányzat 2006. évi bevételi előirányzatai</t>
  </si>
  <si>
    <t>3/a számú</t>
  </si>
  <si>
    <t xml:space="preserve">Józsefvárosi Önkormányzat 2006. évi önkormányzati támogaogatás és </t>
  </si>
  <si>
    <t>hatósági ellenőrzések, állategészségügy stb.</t>
  </si>
  <si>
    <t xml:space="preserve">Jegyzett tőke </t>
  </si>
  <si>
    <t>Józsefvárosi Roma Ösztöndíj</t>
  </si>
  <si>
    <t>Telek és egyéb terület bérleti díja, díjhátralékok megtérülése</t>
  </si>
  <si>
    <t>Helyi rendelet alapján kitüntetésekhez jutalom, rendezvények, köztisztviselői, pedagógus, szociális munka, Semmelweis napi rendezvények, közmeghallgatás, becsületkereszt, munkáltatói kölcsön,stb.</t>
  </si>
  <si>
    <t>terhelt de fel</t>
  </si>
  <si>
    <t>a tényleges</t>
  </si>
  <si>
    <t>sza fizetés (-),</t>
  </si>
  <si>
    <t>állami</t>
  </si>
  <si>
    <t xml:space="preserve">felhasznált </t>
  </si>
  <si>
    <t>nem használt</t>
  </si>
  <si>
    <t>adatokhoz</t>
  </si>
  <si>
    <t>pótlólagos támo-</t>
  </si>
  <si>
    <t>Önkormányzatok támogatása, felügyeleti szerv támogatása</t>
  </si>
  <si>
    <t>Felhalmozási saját és sajátos</t>
  </si>
  <si>
    <t>Felújításra átvett pénzeszközök</t>
  </si>
  <si>
    <t>Felhalmozási, felújítási pénzforgalom nélküli bevétel</t>
  </si>
  <si>
    <t>Működési támogatásértékű bevétel</t>
  </si>
  <si>
    <t>Építésigazgatási feladatok</t>
  </si>
  <si>
    <t>Szociális ellátásokkal kapcsolatos egyéb támogatások összesen (27+…+30)</t>
  </si>
  <si>
    <t>Helyi önkormányzatok színházi támogatása összesen (32+33+34)</t>
  </si>
  <si>
    <t>Szociális feladatellátás</t>
  </si>
  <si>
    <t>Vagyonkezelési feladatok</t>
  </si>
  <si>
    <t>Vagyon és lakásgazdálkodás</t>
  </si>
  <si>
    <t>Gazdasági Társaság által ellátott feladatok</t>
  </si>
  <si>
    <t>Egyéb feladatok</t>
  </si>
  <si>
    <t>Gazdasági Társaságok támogatása</t>
  </si>
  <si>
    <t xml:space="preserve">Kisebbségi Önkormányzatok </t>
  </si>
  <si>
    <t>Útfelújítás</t>
  </si>
  <si>
    <t>Lakásgazdálkodás,elidegenítés,  ifjú házasok lakásvásrlási támogatása, helyi támogatás</t>
  </si>
  <si>
    <t xml:space="preserve">Előző évi központosított előirányzatok és egyéb kötött </t>
  </si>
  <si>
    <t>felhasználású támogatások előirányzat maradványainak elszámolása</t>
  </si>
  <si>
    <t>Központosított előirányzatok összesen (01+……+25)</t>
  </si>
  <si>
    <t>Ellátottak pénzbeli juttatásai</t>
  </si>
  <si>
    <t>Vagyongazdálkodási Osztály Tulajdosi Jogokat Koordináló Csoporthoz tartozó közszolgáltatási szerződés alapján</t>
  </si>
  <si>
    <t>Lakóházműködtetés és felújítás, Józsefvárosi Vagyonkezelő Kft. megbízásból végzett feladatai</t>
  </si>
  <si>
    <t>Hatósági feladatok</t>
  </si>
  <si>
    <t xml:space="preserve">Hivatal működtetése </t>
  </si>
  <si>
    <t>10000-01</t>
  </si>
  <si>
    <t>10000-02</t>
  </si>
  <si>
    <t>Prognoztizált teljesülés az éves gazdálkodás során eltér</t>
  </si>
  <si>
    <t>2006.év a 6/2005.(II.25.) sz.rend. 2005. évi  költségvetés és végrehajtási szabályairól</t>
  </si>
  <si>
    <t>bankgarancia ( 35 millió+165 millió Ft értékben)</t>
  </si>
  <si>
    <t>2008. év</t>
  </si>
  <si>
    <t>2009.év</t>
  </si>
  <si>
    <t>összes állami támogatás normatív SZJA-val együtt</t>
  </si>
  <si>
    <t>20.számú</t>
  </si>
  <si>
    <t>Román Kisebbségi Önkormányzat</t>
  </si>
  <si>
    <t>Német Kisebbségi Önkormányzat</t>
  </si>
  <si>
    <t>Ruszin Kisebbségi Önkormányzat</t>
  </si>
  <si>
    <t>Szlovák Kisebbségi Önkormányzat</t>
  </si>
  <si>
    <t>Görög Kisebbségi Önkormányzat</t>
  </si>
  <si>
    <t>Bolgár Kisebbségi Önkormányzat</t>
  </si>
  <si>
    <t>Lengyel Kisebbségi Önkormányzat</t>
  </si>
  <si>
    <t>Szerb Kisebbségi Önkormányzat</t>
  </si>
  <si>
    <t>Horvát Kisebbségi Önkormányzat</t>
  </si>
  <si>
    <t>Közterület-felügyeleti felaladatok</t>
  </si>
  <si>
    <t>Roncsautó elszállítási feladatok</t>
  </si>
  <si>
    <t>Kerékbilincselési feladatok</t>
  </si>
  <si>
    <t>Kerületőrségi feladatok</t>
  </si>
  <si>
    <t>Szociális Intézmények Gazdasági Hivatal</t>
  </si>
  <si>
    <t>Köztisztasági és parkgondozási feladatok feladatok</t>
  </si>
  <si>
    <t>Józsefvárosi Vagyonkezelő Kft. megbízásból végzett feladatainak</t>
  </si>
  <si>
    <t>2006. évi előirányzatai</t>
  </si>
  <si>
    <t>13.számú</t>
  </si>
  <si>
    <t>Beruházásra adott előlegek</t>
  </si>
  <si>
    <t xml:space="preserve">Az éves </t>
  </si>
  <si>
    <t xml:space="preserve">Az önkormányzat által az </t>
  </si>
  <si>
    <t>költségvetési törvényben</t>
  </si>
  <si>
    <t>Változás</t>
  </si>
  <si>
    <t>Tényleges</t>
  </si>
  <si>
    <t>Eltérés a költségvetési és a</t>
  </si>
  <si>
    <t>adott célra</t>
  </si>
  <si>
    <t>A központi költ-</t>
  </si>
  <si>
    <t>megállapított</t>
  </si>
  <si>
    <t>tényleges adatok között</t>
  </si>
  <si>
    <t>Állami hozzájá-</t>
  </si>
  <si>
    <t>Roma Kisebbségi Önkormányzat</t>
  </si>
  <si>
    <t>Józsefvárosi Napok</t>
  </si>
  <si>
    <t>KIADÁS</t>
  </si>
  <si>
    <t>Vagyongazdálkodási Osztály Tulajdosi Jogokat Koordináló Csoporthoz tartozó szerződés alapján</t>
  </si>
  <si>
    <t>Józsefvárosi Kisfalu Kft. megbízásból végzett feladatai</t>
  </si>
  <si>
    <t>kiadási előirányzata</t>
  </si>
  <si>
    <t>12.számú</t>
  </si>
  <si>
    <t>2005. évi telj.</t>
  </si>
  <si>
    <t>parkfenntartás</t>
  </si>
  <si>
    <t>KORRIGÁLT ÖSSZESEN</t>
  </si>
  <si>
    <t>Szociális Intézmények összesen</t>
  </si>
  <si>
    <t>OTP RT. Önk.Fiók</t>
  </si>
  <si>
    <t>Lakóház felújítás</t>
  </si>
  <si>
    <t>1999.</t>
  </si>
  <si>
    <t>Térfigyelő rendszer</t>
  </si>
  <si>
    <t>2006.</t>
  </si>
  <si>
    <t>2000.</t>
  </si>
  <si>
    <t>2011.</t>
  </si>
  <si>
    <t>2001.</t>
  </si>
  <si>
    <t>Életveszély elhárítás</t>
  </si>
  <si>
    <t>Eü. Szolg. min. eszk.besz.</t>
  </si>
  <si>
    <t>2001.évi műemlék felúj.</t>
  </si>
  <si>
    <t>2002.</t>
  </si>
  <si>
    <t>Bókay u. 56. lakóház</t>
  </si>
  <si>
    <t xml:space="preserve">     Bonyolítás</t>
  </si>
  <si>
    <t>Vajdahunyad 44.,Futó 39., 41, Kisfaludy 36.</t>
  </si>
  <si>
    <t>Futó 33,35,37, Práter 27.</t>
  </si>
  <si>
    <t>Lakásprogram</t>
  </si>
  <si>
    <t>OTP.</t>
  </si>
  <si>
    <t xml:space="preserve">mozgáskorlátozottak bejutásához akadálymentesítés </t>
  </si>
  <si>
    <t>Józsefvárosi Önkormányzat több éves kötelezttségvállalásai</t>
  </si>
  <si>
    <t>17.számú</t>
  </si>
  <si>
    <t xml:space="preserve">Józsefvárosi Önkormányzat hitel törlesztései, kamatai, visszatérítendő </t>
  </si>
  <si>
    <t>támogatások</t>
  </si>
  <si>
    <t>18.számú</t>
  </si>
  <si>
    <t>Működésre átvett pénzeszközök</t>
  </si>
  <si>
    <t>60100-02</t>
  </si>
  <si>
    <t>60100-03</t>
  </si>
  <si>
    <t>60100-04</t>
  </si>
  <si>
    <t>60100-05</t>
  </si>
  <si>
    <t>60100-06</t>
  </si>
  <si>
    <t>60100-07</t>
  </si>
  <si>
    <t>60100-08</t>
  </si>
  <si>
    <t>60100-09</t>
  </si>
  <si>
    <t>60100-10</t>
  </si>
  <si>
    <t>hitel felvétel, felvett hitelek, kölcsönök törlesztése és kamatai</t>
  </si>
  <si>
    <t>ÁFA befizetés</t>
  </si>
  <si>
    <t>Corvin Sétány Projekt RÉV 8RT bonyolításában( hitel, kölcsönök és kamat törlesztés nélkül)</t>
  </si>
  <si>
    <t>ségvetéssel</t>
  </si>
  <si>
    <t>Az állami hozzájárulás jogcíme</t>
  </si>
  <si>
    <t>módosított</t>
  </si>
  <si>
    <t>Társasházak felújítási vissza és vissza nem térítendő támogatás, valamint fiatal házasok és helyi támogatás nem szerepel a tervben.</t>
  </si>
  <si>
    <t>Kiadások:</t>
  </si>
  <si>
    <t>Bevételek:</t>
  </si>
  <si>
    <t>Józsefvárosi Diákösztöndíj</t>
  </si>
  <si>
    <t>2006. évi költségvetés tartalmazza</t>
  </si>
  <si>
    <t>Intézményi és lakóház életveszély elhárítás, gázvezetékcsere</t>
  </si>
  <si>
    <t>Gyerek-Virág Óvoda korszerűsítés</t>
  </si>
  <si>
    <t>Felújítás - felhalmozás összesen:</t>
  </si>
  <si>
    <t>Oktatás minimális felszereltség, helyiségek kialakítása</t>
  </si>
  <si>
    <t>Útburkolat építés</t>
  </si>
  <si>
    <t>Értékesítés sikerdíjak áfa</t>
  </si>
  <si>
    <t>Értékesítés lakás árverés bonyolítási díja</t>
  </si>
  <si>
    <t>Értékesítés lakás árverés bonyolítási díja áfa</t>
  </si>
  <si>
    <t>Vagyonkezelési feladatok átalánydíja</t>
  </si>
  <si>
    <t xml:space="preserve"> - Polgármesteri Hivatal túlóra, célfeladatok járulékokkak együtt</t>
  </si>
  <si>
    <t>Józsefvárosi Pályaudvar ingatlaneggyüttes vásárlása</t>
  </si>
  <si>
    <t xml:space="preserve">283.000 </t>
  </si>
  <si>
    <t>üzletértékesítési bevétel teljesüléséig</t>
  </si>
  <si>
    <t xml:space="preserve">felhalmozási céltartalék parkoló </t>
  </si>
  <si>
    <t>mélyparkoló építés</t>
  </si>
  <si>
    <t>Auróra utcai rendelő felújítása</t>
  </si>
  <si>
    <t>JSZSZK</t>
  </si>
  <si>
    <t>Józsefvárosi Kuturális Központ</t>
  </si>
  <si>
    <t>Közművelődési intézmények összesen</t>
  </si>
  <si>
    <t>Szoc. Int. Gazd.Hiv.</t>
  </si>
  <si>
    <t>Gyermekjóléti Szlgálat Gyermekek Átmeneti Otthona</t>
  </si>
  <si>
    <t>VIII.hó</t>
  </si>
  <si>
    <t>Vagyongazdálkodási Osztály Tulajdosi Jogokat Koordináló Csoporthoz tartozó  helyi rendelet és a fővárosi pályázat kiírása alapján</t>
  </si>
  <si>
    <t>Vagyongazdálkodás, elidegenítés, vagyonnyivántartás</t>
  </si>
  <si>
    <t>Gazdálkodási Osztály feladatai</t>
  </si>
  <si>
    <t>Corvin Sétány Irodához tartozó</t>
  </si>
  <si>
    <t>A központi költségvetésből támogatásként rendelkezésre bocsátott összeg</t>
  </si>
  <si>
    <t>Az önkormányzat által</t>
  </si>
  <si>
    <t>Központosított előirányzatok megnevezése</t>
  </si>
  <si>
    <t>307/2005(06.11.) kt. határozat, módosította az 51/2003. (XII.11.) számú határozatot, ennek alapjá került megtervezésre 2006. évben</t>
  </si>
  <si>
    <t>Hivatal alkalmazottainak bérei juttatásai, továbbképzése, vezetők reprezentációja,stb.</t>
  </si>
  <si>
    <t>Roma Szolgálat</t>
  </si>
  <si>
    <t>Személyügyi Osztályhoz tartozó</t>
  </si>
  <si>
    <t>részben önállóan gazdálkodó intézmény</t>
  </si>
  <si>
    <t>Teleki téri piac</t>
  </si>
  <si>
    <t>Házfelügyelői és takarítói feladatok</t>
  </si>
  <si>
    <t>Házfelügyelői és takarítói feladatok ÁFA</t>
  </si>
  <si>
    <t>Bevételek</t>
  </si>
  <si>
    <t>Helyiségbérleti díjbevétel</t>
  </si>
  <si>
    <t>Helyiségbérleti díjbevétel áfa</t>
  </si>
  <si>
    <t>Víz-csatornadíj megtérülés</t>
  </si>
  <si>
    <t>Víz-csatornadíj megtérülés áfa</t>
  </si>
  <si>
    <t>Szemétdíj megtérülés</t>
  </si>
  <si>
    <t>Szemétdíj megtérülés áfa</t>
  </si>
  <si>
    <t>Lakásértékesítés</t>
  </si>
  <si>
    <t xml:space="preserve"> - karbantartások</t>
  </si>
  <si>
    <t xml:space="preserve"> - rendkívüli karbantartás</t>
  </si>
  <si>
    <t xml:space="preserve"> - kéménykarbantartás</t>
  </si>
  <si>
    <t xml:space="preserve"> - egyéb üzemeltetési költség</t>
  </si>
  <si>
    <t xml:space="preserve"> - Önkormányzat jogi peres ügyek ügyvédei díjaira és kártérítésekre </t>
  </si>
  <si>
    <t>11107-01</t>
  </si>
  <si>
    <t xml:space="preserve"> - Faültetés, faápolás fakivágás bevétele</t>
  </si>
  <si>
    <t xml:space="preserve"> - 10000-01 cím Roma Szolgálat</t>
  </si>
  <si>
    <t xml:space="preserve"> - 10000-02cím Teleki téri Piac</t>
  </si>
  <si>
    <t xml:space="preserve"> - 30001 cím Közterület-felügyeleti feladatok</t>
  </si>
  <si>
    <t xml:space="preserve"> - 30002 cím Roncsautó elszállítási feladatok</t>
  </si>
  <si>
    <t xml:space="preserve"> - 30003 cím Kerékbilincselési feladatok </t>
  </si>
  <si>
    <t xml:space="preserve"> - 30004 cím Kerületőrségi feladatok</t>
  </si>
  <si>
    <t xml:space="preserve"> - 40100 Szociális Isntézmények Gazdasági Hivatala</t>
  </si>
  <si>
    <t xml:space="preserve"> -40100-01 cím Őszirózsa Gondozó Szolgálat</t>
  </si>
  <si>
    <t xml:space="preserve"> - 40100-02 cím Egyesített Bölcsődék</t>
  </si>
  <si>
    <t xml:space="preserve"> - 40100-03 cím Családsegítő Szolgálat</t>
  </si>
  <si>
    <t xml:space="preserve"> - 40100-04 cím Gyermekjóléti Szolgálat, Gyermekek Átmeneti Otthona</t>
  </si>
  <si>
    <t xml:space="preserve"> - 60100 cím Tátika Napköziotthonos Óvoda</t>
  </si>
  <si>
    <t xml:space="preserve"> - 60100-01 cím Gyerek-Virág Napköziothonos Óvoda</t>
  </si>
  <si>
    <t xml:space="preserve"> - 60100-02 cím Kincskereső Napköziotthonos Óvoda</t>
  </si>
  <si>
    <t xml:space="preserve"> - 60100-03 cím Tolnai L.u.7-9. Napköziotthonos Óvoda</t>
  </si>
  <si>
    <t xml:space="preserve"> - 60100-05 cím Várunk Rád Napköziotthonos Óvoda</t>
  </si>
  <si>
    <t xml:space="preserve"> - 60100-06 cím Napsugár Napköziotthonos Óvoda</t>
  </si>
  <si>
    <t xml:space="preserve"> - 60100-07 cím Százszorszép Napköziotthonos Óvoda</t>
  </si>
  <si>
    <t xml:space="preserve"> - 60100-08 cím Szivárvány Napköziotthonos Óvoda</t>
  </si>
  <si>
    <t xml:space="preserve"> - 60100-09 cím Hétszínvirág Napköziotthonos Óvoda</t>
  </si>
  <si>
    <t xml:space="preserve"> - 60100-10cím Koszorú Napköziotthonos Óvoda</t>
  </si>
  <si>
    <t xml:space="preserve"> - 60100-11 cím Mesepalota Napköziotthonos Óvoda</t>
  </si>
  <si>
    <t xml:space="preserve"> - 60100-12 cím Pitypang Napköziotthonos Óvoda</t>
  </si>
  <si>
    <t xml:space="preserve"> - 60100-13 cím Katica Bölcsőde-Óvoda</t>
  </si>
  <si>
    <t xml:space="preserve"> - 71500 Németh László Általános Iskola</t>
  </si>
  <si>
    <t xml:space="preserve"> - 71500-01 cím Lakatos Menyhért Általános Iskola és Gimnázium</t>
  </si>
  <si>
    <t xml:space="preserve"> - 71500-02 cím Deák-Diák Általános Iskola</t>
  </si>
  <si>
    <t>és normatíva összegeinek összehasonlítása 2002-2006.éves időszakra</t>
  </si>
  <si>
    <t xml:space="preserve">4. számú </t>
  </si>
  <si>
    <t>1-3. számú melléklet szöveges elemzése, indoklása</t>
  </si>
  <si>
    <t xml:space="preserve">5. számú </t>
  </si>
  <si>
    <t>2.</t>
  </si>
  <si>
    <t>Költségvetési és végrehajtási rendelet</t>
  </si>
  <si>
    <t>3 oldal</t>
  </si>
  <si>
    <t>6 oldal</t>
  </si>
  <si>
    <t>13 oldal</t>
  </si>
  <si>
    <t>terjedelme</t>
  </si>
  <si>
    <t>hozzájárulás</t>
  </si>
  <si>
    <t>összeg</t>
  </si>
  <si>
    <t>viszonyítva</t>
  </si>
  <si>
    <t>gatási igény (+)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</si>
  <si>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</si>
  <si>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</si>
  <si>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</si>
  <si>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</si>
  <si>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</si>
  <si>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</si>
  <si>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</si>
  <si>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</si>
  <si>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</si>
  <si>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</si>
  <si>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</si>
  <si>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Összesen:</t>
  </si>
  <si>
    <t>2006. évi költségvetésben tarvezett 2005. évi pénzmaradvány</t>
  </si>
  <si>
    <t>3/c számú</t>
  </si>
  <si>
    <t>2006. évi tervezett hitel feladatonkénti részletezése</t>
  </si>
  <si>
    <t>3/dszámú</t>
  </si>
  <si>
    <t xml:space="preserve">Polgármesteri Hivatal saját és sajátos bevételei (adók és kisebb bevételek, </t>
  </si>
  <si>
    <t>Losonci téri Általános Iskola</t>
  </si>
  <si>
    <t>Pénzforgalom nélküli bevétel</t>
  </si>
  <si>
    <t>K I A D Á S O K</t>
  </si>
  <si>
    <t>Eredeti előirányz</t>
  </si>
  <si>
    <t>FELHALMOZÁSI, FELÚJÍTÁSI BEVÉTELEK ÖSSZESEN</t>
  </si>
  <si>
    <t>Józsefvárosi Önkormányzat 2006. évi engedélyezett álláshelyei intézményen-</t>
  </si>
  <si>
    <t>Pedagógus szakvizsga, továbbképzés, emelt szintű érettségi</t>
  </si>
  <si>
    <t>Előző évi kötelezettséggel terhelt állami támogatások elszámolása</t>
  </si>
  <si>
    <t>Előirányzat megnevezése</t>
  </si>
  <si>
    <t xml:space="preserve">Felhalmozási bevételek előző évekhez képest nagy arányú csökkenés eredménye, hogy az Önkormányzat értékesíthető vagyona is csökken. Az elmúlt években több olyan értékesítés is volt, mely valójában bevételt </t>
  </si>
  <si>
    <t>Nyári Táboroztatási feladatok</t>
  </si>
  <si>
    <t>Amerikai Kuckó feladatok</t>
  </si>
  <si>
    <t>előirányzat cssoport</t>
  </si>
  <si>
    <t>kiemelt előirányzatok</t>
  </si>
  <si>
    <t>megnevezése</t>
  </si>
  <si>
    <t>Működés</t>
  </si>
  <si>
    <t>Működési tartalék és céltartalékok</t>
  </si>
  <si>
    <t>Dologi kiadások kamatfizetés</t>
  </si>
  <si>
    <t>Módosított előirányzat</t>
  </si>
  <si>
    <t>Teljesítés</t>
  </si>
  <si>
    <t>Tőketörlesztés kamata</t>
  </si>
  <si>
    <t>Helyiségértékesítés</t>
  </si>
  <si>
    <t>Lámpázás, forgalomtechnikai eszközök</t>
  </si>
  <si>
    <t>Dologi kiadás összesen:</t>
  </si>
  <si>
    <t>Közszolgálati intézmények épületébe mozgássérültek közlekedésének akadálymentesítésére</t>
  </si>
  <si>
    <t>Katica Óvoda- Bölcsőde épületének esőtető kivitelezés</t>
  </si>
  <si>
    <t>Helyiségek felújítása értékesítés céljából</t>
  </si>
  <si>
    <t>Deák Diák volt iskolaépület értékesítés bevétel teljesüléséig</t>
  </si>
  <si>
    <t>előirányzat 400000 e Ft</t>
  </si>
  <si>
    <t>év közben az előirányzat többször változott</t>
  </si>
  <si>
    <t xml:space="preserve"> - Önk- tulajdonú lakóházak felújítása</t>
  </si>
  <si>
    <t xml:space="preserve"> - intézményi és lakóházéletveszély elhárítás és gázhálózatcsre</t>
  </si>
  <si>
    <t xml:space="preserve"> - önk.tulajdónú lakóházak felújítása alapítás céljából</t>
  </si>
  <si>
    <t xml:space="preserve"> - önk. Tulajdon felmérése ( cím változás társasházi állapot felmérés)</t>
  </si>
  <si>
    <t xml:space="preserve"> - Okmányiroda bővítése</t>
  </si>
  <si>
    <t xml:space="preserve"> - parkok fasork karbantartása</t>
  </si>
  <si>
    <t xml:space="preserve"> - közös költség</t>
  </si>
  <si>
    <t xml:space="preserve"> - közös ktg felújítási alap képzés</t>
  </si>
  <si>
    <t xml:space="preserve"> - önk.tulajdonú lakások értékesítéséből származó bevételek költségekkel csökkentett összegének átadása a Főv. Önk.-nak</t>
  </si>
  <si>
    <t>előirányzat 623057 e Ft</t>
  </si>
  <si>
    <t xml:space="preserve"> - házfelügyelői takarító feladatok</t>
  </si>
  <si>
    <t xml:space="preserve"> - gyorsszolgálati hibaelhárítási feladatok</t>
  </si>
  <si>
    <t xml:space="preserve"> - 71500-08 cím Józsefvárosi Nevelési Tanácsadó</t>
  </si>
  <si>
    <t xml:space="preserve"> - 71500-09 cím Józsefvárosi Zeneiskola</t>
  </si>
  <si>
    <t xml:space="preserve"> - Polgármesteri Hivatal 12201 cím dologi céltartalék </t>
  </si>
  <si>
    <t xml:space="preserve"> - Európa Belvárosa projekt</t>
  </si>
  <si>
    <t>előirányzat 300.000 eFt hitel</t>
  </si>
  <si>
    <t>2009. július 15.-i döntéssel együtt</t>
  </si>
  <si>
    <t xml:space="preserve"> - városfejlesztés, rehabilitációk</t>
  </si>
  <si>
    <t>2010. július 15.-i döntéssel együtt</t>
  </si>
  <si>
    <t xml:space="preserve"> - önk.és int.It. rendszerének fejlesztése, e közigazgatási rendszer bevezetése és üzemeltetése</t>
  </si>
  <si>
    <t>előirányzat 200000 e Ft</t>
  </si>
  <si>
    <t xml:space="preserve"> - Józsefvárosi Közbiztonságáért  és Köztisztaságáért Szolgáltató Nonprofit Kft. támogatása</t>
  </si>
  <si>
    <t>4/4 negyedévi támogatás összege a bevételek teljesüléséig</t>
  </si>
  <si>
    <t xml:space="preserve"> - Józsefvárosi Bárka Színház Kht. támogatása</t>
  </si>
  <si>
    <t xml:space="preserve"> - Gyermekekért Üdültetés Kht támogatása</t>
  </si>
  <si>
    <t xml:space="preserve"> - Józsefvárosi Kulturális és Sport Kht. Támogatása</t>
  </si>
  <si>
    <t xml:space="preserve"> - 2008. évi panelprogram</t>
  </si>
  <si>
    <t>pályázat elbírálásáig</t>
  </si>
  <si>
    <t xml:space="preserve"> - kisebbségi önkormányzatok működtetése dologi előirányzat</t>
  </si>
  <si>
    <t xml:space="preserve"> - lakásgazdálkodás bérleti jogviszony megváltása</t>
  </si>
  <si>
    <t xml:space="preserve"> - lakásgazdálkodásdologi előirányzatából</t>
  </si>
  <si>
    <t xml:space="preserve"> - vagyongazdálkodás dologi előirányzatából</t>
  </si>
  <si>
    <t xml:space="preserve"> - Polgári Védelem dologi előirányzatából</t>
  </si>
  <si>
    <t>Középiskolai oktatás</t>
  </si>
  <si>
    <t>74100-01</t>
  </si>
  <si>
    <t>Kulturális ágazat</t>
  </si>
  <si>
    <t>Cím és alcím</t>
  </si>
  <si>
    <t>Felújítás támogatásértékű bevétel</t>
  </si>
  <si>
    <t>Felhalmozás támogatásértékű bevétel</t>
  </si>
  <si>
    <t>Települési és területi kisebbségi önk. működésének támogatása</t>
  </si>
  <si>
    <t>A 2008 évi jövedelem-differenciálódással érintett önkormányzatok támogatása</t>
  </si>
  <si>
    <t>Az érettségi és szakmai vizsgák lebonyolításának támogatása</t>
  </si>
  <si>
    <t>A bölcsődék és okt. int. Infrastrukt. fejl. és köz. busz. besz.</t>
  </si>
  <si>
    <t>Gyermekszegénység elleni pr. keretében nyári étk. bizt.</t>
  </si>
  <si>
    <t>Bérpolitikai intézkedések támogatása</t>
  </si>
  <si>
    <t>Tudás-Műveltség pr. Keretében a ped. anyagi ösztönzése tám.</t>
  </si>
  <si>
    <t>Komprehenzív iskola- modellek támogatása</t>
  </si>
  <si>
    <t>Iskolai gyak. okt. a szakközépisk. 11-12. évf.</t>
  </si>
  <si>
    <t>Ösztönz. tám. kist.közokt.fel. társulásban tört. ellátáshoz</t>
  </si>
  <si>
    <t>Sportlétesítmények felújításának támogatása</t>
  </si>
  <si>
    <t>hitel</t>
  </si>
  <si>
    <t>Megnevezés</t>
  </si>
  <si>
    <t>A tervben pénzmradvánnyal a 2006. évi terv miatt nem számoltunk, hiszen a bevételek teljesítése bizonytalan, a gazdálkodás során a költségvetési egyensúly megtartására hathatós intézkedésekre van szükség már 2006. évben is.</t>
  </si>
  <si>
    <t>Bevételek összesen</t>
  </si>
  <si>
    <t>Kiadások összesen</t>
  </si>
  <si>
    <t>öszesen</t>
  </si>
  <si>
    <t>1. számú</t>
  </si>
  <si>
    <t xml:space="preserve">MŰKÖDÉSI BEVÉTELEK </t>
  </si>
  <si>
    <t>FELHALMOZÁS, FELÚJÍTÁSI BEVÉTELEK</t>
  </si>
  <si>
    <t>RFV Józsefvárosi Kft</t>
  </si>
  <si>
    <t>Józsefvárosi Önkormányzat címrendje</t>
  </si>
  <si>
    <t xml:space="preserve">Polgármesteri Hivatal </t>
  </si>
  <si>
    <t>önkormányzati feladatok</t>
  </si>
  <si>
    <t>1. számú melléklet</t>
  </si>
  <si>
    <t>Szociális  továbbképzés és szakvizsga támogatása</t>
  </si>
  <si>
    <t>Intézményi karbantartási feladatok</t>
  </si>
  <si>
    <t>2007. év</t>
  </si>
  <si>
    <t xml:space="preserve">Vagyonkezelési Osztály:közterülettel kapcsolatos bevételtelek utáni áfa befizetés, utca névtáblák cseréje, </t>
  </si>
  <si>
    <t>Józsefvárosi Önkormányzat 2006. évi kiadási előirányzatai</t>
  </si>
  <si>
    <t xml:space="preserve">Józsefvárosi Önkormányzat 2006.évi bevételi és kiadási előirányzatai </t>
  </si>
  <si>
    <t>címrend szerint</t>
  </si>
  <si>
    <t>6.számú</t>
  </si>
  <si>
    <t>Józsefvárosi Önkormányzat 2006. évi működési tartalék előirányzatai</t>
  </si>
  <si>
    <t>1oldal</t>
  </si>
  <si>
    <t>eredeti ei</t>
  </si>
  <si>
    <t>teljesítés %-a</t>
  </si>
  <si>
    <t>Működési támogatásértékű kiadások</t>
  </si>
  <si>
    <t>Működésre átadott pénzeszközök, kölcsönök</t>
  </si>
  <si>
    <t>Működési tartalékok</t>
  </si>
  <si>
    <t>Felhalmozás, felújítás</t>
  </si>
  <si>
    <t>Felújítás támogatásértékű kiadások</t>
  </si>
  <si>
    <t>Felújításra átadott pénzeszközök</t>
  </si>
  <si>
    <t>Felhalmozási, felújítási tartalékok</t>
  </si>
  <si>
    <t>2009.  év</t>
  </si>
  <si>
    <t>Kimutatás a 2009. évi költségvetésben szereplő  évi zárolt kiadási előirányzatokról</t>
  </si>
  <si>
    <t xml:space="preserve">2009. évi bruttó zárolt előirányzatok </t>
  </si>
  <si>
    <t>önállóan gazdálkodó intézmény</t>
  </si>
  <si>
    <t>Egészségügyi Szolgálat</t>
  </si>
  <si>
    <t>IX.hó</t>
  </si>
  <si>
    <t>X.hó</t>
  </si>
  <si>
    <t>XI.hó</t>
  </si>
  <si>
    <t>XII.hó</t>
  </si>
  <si>
    <t>Hitelek,visszatérítendő támogatások törlesztése, kamatok fizetése</t>
  </si>
  <si>
    <t>Esélyegyenlőséget, felzárkóztatást segítő támogatások</t>
  </si>
  <si>
    <t>Közoktatás- fejlesztési célok támogatása</t>
  </si>
  <si>
    <t>Egyes szociális szolgáltatások kiegészítő támogatása</t>
  </si>
  <si>
    <t>Belterületi utak szilárd burkolattal való ellátásának támogatása</t>
  </si>
  <si>
    <t>Az alapfokú művészetoktatás támogatása</t>
  </si>
  <si>
    <t>Belterületi belvízrendezési célok támogatása</t>
  </si>
  <si>
    <t>Egyéb központi támogatások</t>
  </si>
  <si>
    <t>A vizitdíj visszatérítésének támogatása</t>
  </si>
  <si>
    <t>Józsefvárosi Önkormányzat</t>
  </si>
  <si>
    <t xml:space="preserve">2006. évi költségvetés </t>
  </si>
  <si>
    <t>tartalomjegyzéke</t>
  </si>
  <si>
    <t>1.</t>
  </si>
  <si>
    <t>mellékletei</t>
  </si>
  <si>
    <t>Állami támogatások és önkormányzati támogatások elemzése</t>
  </si>
  <si>
    <t>3. számú</t>
  </si>
  <si>
    <t xml:space="preserve">Helyi közforgalmú közlekedés normatív támogatása </t>
  </si>
  <si>
    <t>Egyéb</t>
  </si>
  <si>
    <t>Felügyeleti szerv támogatás</t>
  </si>
  <si>
    <t>Felhalmozási kölcsönök törlesztése, visszafizetése, felvétele</t>
  </si>
  <si>
    <t>érték: eFt</t>
  </si>
  <si>
    <t>Felújítás támogatás-értékű kiadások</t>
  </si>
  <si>
    <t>Oktatás minimális felszereltség (tantermek,tornaszobák,szertárak, stb.)</t>
  </si>
  <si>
    <t>Corvin-Szigony Projekt</t>
  </si>
  <si>
    <t>Józsefvárosi Önkormányzat 2007. I. félévi bevételi és kiadásai előirányzatai és teljesítése</t>
  </si>
  <si>
    <t>Felújítás: csak útfelújítást tartalmaz</t>
  </si>
  <si>
    <t xml:space="preserve">FELHALMOZÁSI, FELÚJÍTÁSI KIADÁSOK </t>
  </si>
  <si>
    <t>BEVÉTELEK ÖSSZESEN</t>
  </si>
  <si>
    <t>képviselő-testülethez kötött feladatok</t>
  </si>
  <si>
    <t>Kisebbségi Önkormányzatok működtetése</t>
  </si>
  <si>
    <t>Működési saját bevételeknél a csökkenés tendeciának a folytatásával számoltunk a vagyonértékesítés és a növekvő térítési díj nélküli ellátás igénybevétel miatt. Az adó bevételek esetében SZJA és iparűzési feltételeztük,</t>
  </si>
  <si>
    <t>Az állami támogatás összegét a 2006. évi összegben állítottuk be, mivel ez is évről évre csökkenő tendenciát mutat.</t>
  </si>
  <si>
    <t>BEVÉTELEK</t>
  </si>
  <si>
    <t>feladat megnevezése</t>
  </si>
  <si>
    <t>CSP pályázati összegeire és a pályázatos kölcsönökre testületi döntés szükséges a program megvalósítása érdekében</t>
  </si>
  <si>
    <t>A becsült összegek a 900 milliós 2006.évi új hitelt is tartalmazzák</t>
  </si>
  <si>
    <t>2005.évi bérkiadás és 2005-2006.évi segélyezésekhez kötött támogatások nélkül</t>
  </si>
  <si>
    <t>sport normatívával együtt</t>
  </si>
  <si>
    <t xml:space="preserve">önkormányzat saját forrásából támogatás </t>
  </si>
  <si>
    <t>Tartalékok</t>
  </si>
  <si>
    <t>Működési kölcsön törlesztése visszafizetése, felvétele</t>
  </si>
  <si>
    <t>Működési hitel</t>
  </si>
  <si>
    <t>Felújítási kölcsön törlesztése, visszafizetése, felvétele</t>
  </si>
  <si>
    <t>Felhalmozási  kölcsönök törlesztése, visszafizetése, felvétele</t>
  </si>
  <si>
    <t>Felhalmozási, felújítási hitel</t>
  </si>
  <si>
    <t>CSP+Magdolna Negyed</t>
  </si>
  <si>
    <t>Intézmények, Polgármesteri Hivatal</t>
  </si>
  <si>
    <t>2009. év</t>
  </si>
  <si>
    <t>2010. év</t>
  </si>
  <si>
    <t>2011. év</t>
  </si>
  <si>
    <t xml:space="preserve">Felújításra nyújtott kölcsönök </t>
  </si>
  <si>
    <t xml:space="preserve">Felhalmozásra nyújtott kölcsönök </t>
  </si>
  <si>
    <t xml:space="preserve">Megjegyzés: </t>
  </si>
  <si>
    <t>Corvin Sétány</t>
  </si>
  <si>
    <t>2005.év</t>
  </si>
  <si>
    <t>2006.év</t>
  </si>
  <si>
    <t>index 2006/2005.év</t>
  </si>
  <si>
    <t xml:space="preserve">2005.év </t>
  </si>
  <si>
    <t>összes kiadási előirányzathoz viszonyított arány</t>
  </si>
  <si>
    <t>összes önkormányzati támogatás előirányzata</t>
  </si>
  <si>
    <t>Helyiségbérbeadás díjazása átalány áfa</t>
  </si>
  <si>
    <t>Vagyonkezelési feladatok átalánydíja áfa</t>
  </si>
  <si>
    <t>Kincskereső Napköziotthonos Óvoda</t>
  </si>
  <si>
    <t>Tolnai u.7-9.Napköziotthonos Óvoda</t>
  </si>
  <si>
    <t>Tolnai u. 19. Napköziotthonos Óvoda</t>
  </si>
  <si>
    <t>Csobánc u. Napköziotthonos Óvoda</t>
  </si>
  <si>
    <t>Napsugár Napköziotthonos Óvoda</t>
  </si>
  <si>
    <t>11601-01 cím     Józsefvárosi Vagyonkezelő Kft. által végzett lakóház-működtetés, lakások bérbeadása  2008. I.-III. n. évi beszámoló</t>
  </si>
  <si>
    <t>Felhalmozás: mozgáskorlátozottak, oktatás minimális, óvoda vásárlás, és a működtetéshez minimálisan szükséges eszközök vásárlását tartalmazza.</t>
  </si>
  <si>
    <t xml:space="preserve">nem hozott ( értékesítés összege azonos a vele járó költségekkel). </t>
  </si>
  <si>
    <t>Teleki Téri Piac</t>
  </si>
  <si>
    <t>Járművek</t>
  </si>
  <si>
    <t>Kompok, révek fenntartásának, felújításának támogatása</t>
  </si>
  <si>
    <t>Határátkelőhelyek fenntartásának támogatása</t>
  </si>
  <si>
    <t>Kiegészítő támogatás nemzetiségi óvodák és iskolák fenntartásához</t>
  </si>
  <si>
    <t>Práter Ének-Zene Tagozatos Általános Iskola</t>
  </si>
  <si>
    <t>Németh László Angol-Testnevelés Tagozatos Általános Iskola</t>
  </si>
  <si>
    <t>Somogyi Béla u. Általános Iskola</t>
  </si>
  <si>
    <t>Vajda Péter Ének-zene és Testnevelés Tagozatos Általános Iskola</t>
  </si>
  <si>
    <t>Hőszolgáltatás</t>
  </si>
  <si>
    <t>Képviselők,tisztségviselők ,külső bizottsági tagok díjazásai, költségtérítései, tisztségviselők , tanácsnokok saját keretei, frakciók keretei</t>
  </si>
  <si>
    <t>tisztségviselők bérei és juttatási is ide tartoznak</t>
  </si>
  <si>
    <t>CSP-vel együtt</t>
  </si>
  <si>
    <t>Polgári Védelmi feladatok, Védelmi Bizottság feladatai, működtetése</t>
  </si>
  <si>
    <t>Aranykoszorú és kerületi kirakatverseny díjazása</t>
  </si>
  <si>
    <t>Igazgatási Osztály tevékenységéhez tartozik</t>
  </si>
  <si>
    <t>Főépítész feladataihoz kapcsolódó tervek készítése és a tervtanács működtetése, tagjainak díjazása</t>
  </si>
  <si>
    <t>Települési önkormányzat szilárd burkolatú belterületi közutak burkolat-felújításának támogatása</t>
  </si>
  <si>
    <t>11602 cím Kisfalu Józsefvárosi Vagyongazdálkodó Kft 2008. I.-III. n. évi beszámoló</t>
  </si>
  <si>
    <t>Józsefvárosi Egészségközpont Ingatlanfejl. és Haszn. Kft</t>
  </si>
  <si>
    <t>Józsefvárosi Lakásépítő Kft</t>
  </si>
  <si>
    <t>Covin Medical Alkalmazott Orvostudományi Fejl. Kft</t>
  </si>
  <si>
    <t>Corvin Sétány hasznosító és Üzemeltető Kft</t>
  </si>
  <si>
    <t>Mikszáth 4. Egészségügyi Szolg. és Ingatlanhasznosító Kft</t>
  </si>
  <si>
    <t>Első Energia-beszerzési Önkormányzati Társulás</t>
  </si>
  <si>
    <t>INTÉZMÉNYEK ÖSSZESEN</t>
  </si>
  <si>
    <t>teljesítés</t>
  </si>
  <si>
    <t>címrend</t>
  </si>
  <si>
    <t>Közbiztonsági szempontból veszélyes épüetek bontása</t>
  </si>
  <si>
    <t>becsült összeg</t>
  </si>
  <si>
    <t xml:space="preserve">Dobozi u. 41. lakóáz kiürítése </t>
  </si>
  <si>
    <t>Bacsó Béla u. Óvoda építése</t>
  </si>
  <si>
    <t>Az Önkormányzat tulajdonában lévő részesedések állománya</t>
  </si>
  <si>
    <t>Gazdasági társaság megnevezése</t>
  </si>
  <si>
    <t>Részesedés %-a</t>
  </si>
  <si>
    <t xml:space="preserve"> Bárka KHT   Budapest</t>
  </si>
  <si>
    <t xml:space="preserve"> Ipari Bemutatóház KFT   Budapest</t>
  </si>
  <si>
    <t xml:space="preserve"> Kisfalu KFT   Budapest</t>
  </si>
  <si>
    <t xml:space="preserve"> RÉV8 ZRT   Budapest</t>
  </si>
  <si>
    <t>B E V É T E L E K</t>
  </si>
  <si>
    <t>Oktatási. közművelődési, ifjúsági és sport feladatok</t>
  </si>
  <si>
    <t>Központosított előirányzatok összesen (01+……+29)</t>
  </si>
  <si>
    <t>Szociális ellátásokkal kapcsolatos egyéb támogatások összesen (31+…+33)</t>
  </si>
  <si>
    <t>Helyi önkormányzatok színházi támogatása összesen (35...37)</t>
  </si>
  <si>
    <t>Pedagógus szakvizsga, továbbképzés</t>
  </si>
  <si>
    <t>Pedagógiai szakszolgálat</t>
  </si>
  <si>
    <t>522/2004.(XII.20.) kt. határozat</t>
  </si>
  <si>
    <t>Vajdahunyad 48.sz. ingatlan tulajdonjogáért csere parkoló</t>
  </si>
  <si>
    <t>parkefnntartás</t>
  </si>
  <si>
    <t>Mód. előirányz</t>
  </si>
  <si>
    <t>Szolgáltatási díj</t>
  </si>
  <si>
    <t>Díjazások összesen:</t>
  </si>
  <si>
    <t>Józsefvárosi Nevelési Tanácsadó</t>
  </si>
  <si>
    <t>2006. évi hitel 20 éves futamidővel számolva 7%-kal indulva 3,5%nál megállva számoltunk</t>
  </si>
  <si>
    <t>RÉV 8 RT bonyolításában egyéb feladatok, rehabilitációk</t>
  </si>
  <si>
    <t>Szociális Foglalkoztató</t>
  </si>
  <si>
    <t>Családsegítő Szolgálat</t>
  </si>
  <si>
    <t>sorszám</t>
  </si>
  <si>
    <t>összesen</t>
  </si>
  <si>
    <t>megjegyzés</t>
  </si>
  <si>
    <t>Sorszám</t>
  </si>
  <si>
    <t>KIADÁSOK</t>
  </si>
  <si>
    <t>Személyi juttatás</t>
  </si>
  <si>
    <t>Munkaadót terhelő járulékok</t>
  </si>
  <si>
    <t>Dologi kiadások</t>
  </si>
  <si>
    <t>KIADÁSOK ÖSSZESEN</t>
  </si>
  <si>
    <t>Felújítás</t>
  </si>
  <si>
    <t>Felhalmozás</t>
  </si>
  <si>
    <t>Áram</t>
  </si>
  <si>
    <t>Víz-csatornadíj</t>
  </si>
  <si>
    <t>Dologi kiadások összesen:</t>
  </si>
  <si>
    <t>-</t>
  </si>
  <si>
    <t xml:space="preserve"> - </t>
  </si>
  <si>
    <t>Kiadások összesen:</t>
  </si>
  <si>
    <t>Tátika Napköziotthonos Óvoda</t>
  </si>
  <si>
    <t>Gyerek-Virág Napköziotthonos Óvoda</t>
  </si>
  <si>
    <t>Törlesztés 2013</t>
  </si>
  <si>
    <t>Törlesztés 2014</t>
  </si>
  <si>
    <t>Törlesztés 2015</t>
  </si>
  <si>
    <t>Törlesztés 2016</t>
  </si>
  <si>
    <t>Törlesztés 2017</t>
  </si>
  <si>
    <t>Törlesztés 2018</t>
  </si>
  <si>
    <t>Törlesztés 2019</t>
  </si>
  <si>
    <t xml:space="preserve">Fővárostól kölcsön </t>
  </si>
  <si>
    <t>Sárkány u. 11. épület bontása</t>
  </si>
  <si>
    <t>Helyi önkormányzati hivatásos tűzoltóságok kiegészítő támogatása</t>
  </si>
  <si>
    <t>60100-11</t>
  </si>
  <si>
    <t>60100-12</t>
  </si>
  <si>
    <t>60100-13</t>
  </si>
  <si>
    <t>Oktatás</t>
  </si>
  <si>
    <t>Általános iskolai oktatás</t>
  </si>
  <si>
    <t>Gyógypedagógiai nevelés</t>
  </si>
  <si>
    <t>72100-01</t>
  </si>
  <si>
    <t>12oldal</t>
  </si>
  <si>
    <t xml:space="preserve">összes saját és átvett pe. és minden egyéb bevételi előirányzatok </t>
  </si>
  <si>
    <t>Törlesztés 2023.</t>
  </si>
  <si>
    <t>Törlesztés 2024.</t>
  </si>
  <si>
    <t>Törlesztés 2025.</t>
  </si>
  <si>
    <t>Törlesztés 2026.</t>
  </si>
  <si>
    <t>Törlesztés 2027.</t>
  </si>
  <si>
    <t>tervezett hitel</t>
  </si>
  <si>
    <t>út és közterület felújítás, panelprogram önrész, térfigyelő rendszer továbbfejlesztése, intézményi és Polgármesteri Hivatal épület felújítása</t>
  </si>
  <si>
    <t>Fővárostól kölcsön</t>
  </si>
  <si>
    <t>Dugonics 7. épület bontása</t>
  </si>
  <si>
    <t>Dugonics u. 11 épület bontása</t>
  </si>
  <si>
    <t>2003.évi célhitel Corvin-Sétány</t>
  </si>
  <si>
    <t xml:space="preserve"> hitel Corvin-Sétány</t>
  </si>
  <si>
    <t>hitel Corvin Sétány</t>
  </si>
  <si>
    <t>Corvin-Sétány kölcsönök</t>
  </si>
  <si>
    <t>lakáspótlás Futó u. 36.</t>
  </si>
  <si>
    <t>lakáspótlás Futó 38.</t>
  </si>
  <si>
    <t>lakáspótlás Nagytemplom 19.</t>
  </si>
  <si>
    <t>Mód. előirányz.</t>
  </si>
  <si>
    <t>Lakbérbevétel</t>
  </si>
  <si>
    <t>Lakbérbevétel ÁFA</t>
  </si>
  <si>
    <t>Lakásbérleti díjakkal kapcsolatos hátralékok megtérülése</t>
  </si>
  <si>
    <t>Törlesztés 2021</t>
  </si>
  <si>
    <t>Törlesztés 2022</t>
  </si>
  <si>
    <t>Bárka Színház támogatása</t>
  </si>
  <si>
    <t>Társasházi tulajdonosi képviselet díjazása áfa</t>
  </si>
  <si>
    <t>Vízóra szerelés és díjazása</t>
  </si>
  <si>
    <t>Vízóra szerelés és díjazása áfa</t>
  </si>
  <si>
    <t>11601-02</t>
  </si>
  <si>
    <t>Elidegenítés pénzügyi nyilvántartása</t>
  </si>
  <si>
    <t>Pénzbeli szociális juttatások</t>
  </si>
  <si>
    <t xml:space="preserve">Józsefvárosi Önkormányzat 2006.évi felhalmozási és felújítási tartalék </t>
  </si>
  <si>
    <t>előirányzata</t>
  </si>
  <si>
    <t>8. számú</t>
  </si>
  <si>
    <t>Józsefvárosi Önkormányzat 2006. évi felhalmozási, felhalmozásra átadott</t>
  </si>
  <si>
    <t>pénzeszközök, kölcsönök nyújtása és törlesztés előirányzata</t>
  </si>
  <si>
    <t>9.számú</t>
  </si>
  <si>
    <t>Józsefvárosi Önkormányzat 2006. évi felújítási, felújításra átadott pénzesz-</t>
  </si>
  <si>
    <t>közök, kölcsön nyújtás és kölcsön törlszetés előirányzatai feladatonként</t>
  </si>
  <si>
    <t>4 oldal</t>
  </si>
  <si>
    <t>10.számú</t>
  </si>
  <si>
    <t>Kisfalu Kft megbízásból végzett feladatainak 2006. évi előirányzata</t>
  </si>
  <si>
    <t>11.számú</t>
  </si>
  <si>
    <t xml:space="preserve">Rév 8RT bonyolításában Corvin Sétány Projekt 2006. évi bevételi és </t>
  </si>
  <si>
    <t>Felhalmozásra átvett pénzeszközök</t>
  </si>
  <si>
    <t>Eltérés fel nem használt</t>
  </si>
  <si>
    <t>4 = 2 - 3</t>
  </si>
  <si>
    <t>érték: Ft.-ban</t>
  </si>
  <si>
    <t>Igazgatási tevékenységek</t>
  </si>
  <si>
    <t>Szociális feladatok segélyek</t>
  </si>
  <si>
    <t>Gyermekvédelmi feladatok</t>
  </si>
  <si>
    <t>Gyámhivatali feladatok</t>
  </si>
  <si>
    <t>Okmányiroda és Ügyfélszolgálati Osztály tevékenységei</t>
  </si>
  <si>
    <t>Hivatal működtetése, informatikával együtt</t>
  </si>
  <si>
    <t xml:space="preserve">Központosított előirányzatok és egyéb kötött </t>
  </si>
  <si>
    <t>felhasználású támogatások elszámolása</t>
  </si>
  <si>
    <t>Sorszám   kiemelt ei.sz.)</t>
  </si>
  <si>
    <t xml:space="preserve">A havi egyensúly kiesést az átmenetileg szabad pénzeszköz finanszírozza. </t>
  </si>
  <si>
    <t>Működésre átadott pe.</t>
  </si>
  <si>
    <t>Összesen</t>
  </si>
  <si>
    <t>Társadalom szociálpolitikai és egyéb juttatás</t>
  </si>
  <si>
    <t>Módosított ei.</t>
  </si>
  <si>
    <t>Magdolna Negyed beruházás befejezése után közösségi ház  működtetése</t>
  </si>
  <si>
    <t>a működtetésre vonatkozóan nincs döntés</t>
  </si>
  <si>
    <t>Kártérítések, ügyvédi díjak, könyvvizsgálat, vagyonbiztosítás, intézményi épíületekbe felszerelt kamerák riasztási költségei, vagyonértékelés , munkáltató kölcsön nyújtás,stb.</t>
  </si>
  <si>
    <t>Tagsági díjak, alapítványok, civil szervezetek támogatása</t>
  </si>
  <si>
    <t>Szociális feladatok kivásárlása, Szigony Alapítvány</t>
  </si>
  <si>
    <t>Szociális Osztályhoz tartozó</t>
  </si>
  <si>
    <t>Hivatali feladatok</t>
  </si>
  <si>
    <t xml:space="preserve">kamat  </t>
  </si>
  <si>
    <t>2012.</t>
  </si>
  <si>
    <t>VOLKSBANK</t>
  </si>
  <si>
    <t>Fővárostól</t>
  </si>
  <si>
    <t>Feladat megnevezése</t>
  </si>
  <si>
    <t xml:space="preserve"> </t>
  </si>
  <si>
    <t>eredeti ei.</t>
  </si>
  <si>
    <t>Józsefvárosi Kulturális és Sport Kht</t>
  </si>
  <si>
    <t>2009. 12. 31.-én</t>
  </si>
  <si>
    <t>Magdolna negyed RÉV 8 Rt bonyolításában</t>
  </si>
  <si>
    <t>Beruházások, felújítások( épületek, közterület, út)</t>
  </si>
  <si>
    <t>Pedagógus Szálló működtetése</t>
  </si>
  <si>
    <t>Szervezési Osztály feladata</t>
  </si>
  <si>
    <t>Jegyzői Kabinethez tervezve</t>
  </si>
  <si>
    <t>HACCP rendszer kiépítése intézményeknél</t>
  </si>
  <si>
    <t>Hitelintézet</t>
  </si>
  <si>
    <t>Jellege</t>
  </si>
  <si>
    <t>Szerződés kelte</t>
  </si>
  <si>
    <t>Lakás és helyiség bérleti díj hátralék eladása</t>
  </si>
  <si>
    <t>Egyéb bevétel</t>
  </si>
  <si>
    <t>Kiadások</t>
  </si>
  <si>
    <t>Közös költség</t>
  </si>
  <si>
    <t>Közös költség átutalás díjazása</t>
  </si>
  <si>
    <t>Közös költség átutalás díjazása áfa</t>
  </si>
  <si>
    <t>Társasházi tulajdonosi képviselet díjazása</t>
  </si>
  <si>
    <t>A 500.000 e Ft-os fejlesztési hitel futamidejéről még nem döntött a képviselő-testület, most 20 éves futamidővel, kb. II. félévtől a felvétellel egy éves fizetési halasztással, kamat induló 8%, éveneként 0,5% -kal csökkenéssel , 3,5%-nál megállva számoltunk</t>
  </si>
  <si>
    <t>44/2006(II.09.) kt. határozat</t>
  </si>
  <si>
    <t>csatolva a projekt 2007-2011. évi tervezete</t>
  </si>
  <si>
    <t>Művészeti oktatás</t>
  </si>
  <si>
    <t>Közbiztonsági szempontból veszélyes épületek bontása</t>
  </si>
  <si>
    <t>Lakóházak kémény felújítása</t>
  </si>
  <si>
    <t>Szemünk fénye program</t>
  </si>
  <si>
    <t>Szociáli fogl. Tev. Tám.</t>
  </si>
  <si>
    <t>lakáspótlás Nagytemplom 17.</t>
  </si>
  <si>
    <t>lakáspótlás Nagytemplom 18.</t>
  </si>
  <si>
    <t xml:space="preserve">összesen </t>
  </si>
  <si>
    <t>hitel törlesztés és kamat összesen</t>
  </si>
  <si>
    <t>A kölcsön nyújtás törélesztésénél a csökkenéseket indokolja, hogy kiadás vonatkozásában a tervmár nem tartalmaz a továbbiakban kölcsön nyújtást.</t>
  </si>
  <si>
    <t>Telek és egyéb terület bérleti díja, díjhátralékok megtérülése ÁFA</t>
  </si>
  <si>
    <t>Víz-csatorna megtérülés, ÁFA</t>
  </si>
  <si>
    <t>Szemétdíj megtérülése</t>
  </si>
  <si>
    <t>Szemétdíj megtérülése, ÁFA</t>
  </si>
  <si>
    <t>Fűtésszolgáltatás megtérülése</t>
  </si>
  <si>
    <t>Fűtésszolgáltatás megtérülése, ÁFA</t>
  </si>
  <si>
    <t>Egyéb  bevételek, késedelmi kamatok</t>
  </si>
  <si>
    <t>Kezelési díjak</t>
  </si>
  <si>
    <t>Kezelési díjak, ÁFA</t>
  </si>
  <si>
    <t>Szolgáltatási díj, ÁFA</t>
  </si>
  <si>
    <t>Sikerdíjak ( lakbér, telek, hátralékok )</t>
  </si>
  <si>
    <t>Sikerdíjak ( lakbér, telek, hátralékok ), ÁFA</t>
  </si>
  <si>
    <t>Adminisztratív fe. Átalánydíja</t>
  </si>
  <si>
    <t>Adminisztratív fe. Átalánydíja ÁFA</t>
  </si>
  <si>
    <t>Kéménykarbantartás és egyéb karb. bonyolítási díja</t>
  </si>
  <si>
    <t>Kéménykarbantartás és egyéb karb. bonyolítási díja ÁFA</t>
  </si>
  <si>
    <t>Gyorsszolgálati hibaelhárítás</t>
  </si>
  <si>
    <t>Gyorsszolgálati hibaelhárítás ÁFA</t>
  </si>
  <si>
    <t>Karbantartás</t>
  </si>
  <si>
    <t>Karbantartás ÁFA</t>
  </si>
  <si>
    <t>Rendkívüli karbantartás</t>
  </si>
  <si>
    <t>Rendkívüli karbantartás ÁFA</t>
  </si>
  <si>
    <t>Kéménykarbantartás</t>
  </si>
  <si>
    <t>Kéménykarbantartás ÁFA</t>
  </si>
  <si>
    <t>Fűtésszolgáltatás ÁFA</t>
  </si>
  <si>
    <t>Áram ÁFA</t>
  </si>
  <si>
    <t>Víz-csatornadíj ÁFA</t>
  </si>
  <si>
    <t>Szemét és kéményseprés</t>
  </si>
  <si>
    <t>Szemét és kéményseprés ÁFA</t>
  </si>
  <si>
    <t>Egyéb üzemeltetési költségek</t>
  </si>
  <si>
    <t>Egyéb üzemeltetési költségek ÁFA</t>
  </si>
  <si>
    <t xml:space="preserve">Működési célra átadott pénzeszköz </t>
  </si>
  <si>
    <t>Közreműködői díj</t>
  </si>
  <si>
    <t>Közreműködői díj, ÁFA</t>
  </si>
  <si>
    <t xml:space="preserve"> - Felhalmozási céltartalék Práter Iskola, intézményi felújítások, fejlesztések </t>
  </si>
  <si>
    <t xml:space="preserve">Karácsonyi díszkivilágítás </t>
  </si>
  <si>
    <t>Út karbantartás, útkár miatti kártérítés</t>
  </si>
  <si>
    <t>Gyermekekért Üdültetés Kht támogatása</t>
  </si>
  <si>
    <t>Vagyongazdálkodási Osztály Tulajdosi Jogokat Koordináló Csoport</t>
  </si>
  <si>
    <t>Józsefvárosi Egységes Gógypedapgógiai Módszertani Központ és Álatlános Iskola</t>
  </si>
  <si>
    <t>Közművelődési feladatok</t>
  </si>
  <si>
    <t>Sportfeladatok, sportlétesítmények működtetése</t>
  </si>
  <si>
    <t>Józsefvárosi Önkormányzat vagyonkimutatás tagolásának meghatározása</t>
  </si>
  <si>
    <t>Művészeti tevékenységek kiadásaihoz való hozzájárulás</t>
  </si>
  <si>
    <t>Bábszínházak  művészeti tev. kiadásaihoz való  hozzájárulása</t>
  </si>
  <si>
    <t>Orczy Kert felújítás,beruházás</t>
  </si>
  <si>
    <t>hiány</t>
  </si>
  <si>
    <t>ténylegesen felvételre hitel ei.</t>
  </si>
  <si>
    <t>2004. évi telj.</t>
  </si>
  <si>
    <t xml:space="preserve"> 521/2005.( XII.15.) kt. határozat ;közbeszerzés alatt évenkénti bontása nem ismert ,jelen érékben 2.150.000 e Ft,futamidő 20 év, várhatóan a fizetési kötelezettség 2008.évtől indul. A kt. 367-368/2005.( IX.08.) sz. határozat ugyan ebben a beruházásban és komsrtukcban döntött Vajda P.u..háziorvosi rendelő ( Orczy út 41.)és  a Baross u. 118. háziorvosi rendelő ( Magdolna u. 33.) kiváltásáról, azonban a várható költöztetések és egyéb járulékos költségekről nem, tehát döntés szükséges, hogy ezek a költségek mikor, mennyit és kit fog terhelni.</t>
  </si>
  <si>
    <t>Pollack téri Közterületfejlesztő- és hasznosító Kft</t>
  </si>
  <si>
    <t>ként részletezve</t>
  </si>
  <si>
    <t>14.szamú</t>
  </si>
  <si>
    <t>Józsefvárosi Önkormányzat 2006. évi céljellegű előirányzatai</t>
  </si>
  <si>
    <t>15.számú</t>
  </si>
  <si>
    <t>Az önkormányzat által 2008. évben fel nem használt, de feladattal terhelt összeg. ( 2009. évi )</t>
  </si>
  <si>
    <t>Ebből 2009. évben az előírt határidőig ténylegesen felhasznált</t>
  </si>
  <si>
    <t>2008.-ban fel nem használt feladattal terhelt</t>
  </si>
  <si>
    <t>Települési és területi  kisebbségi önk. működésének  támogatása</t>
  </si>
  <si>
    <t>Kiegészítő támogatás nemzetiségi nevelési oktatási felaladotkhoz</t>
  </si>
  <si>
    <t>Könyvtári és közművelődési érdekeltségnövelő támogatás, múzeumok tám.</t>
  </si>
  <si>
    <t>A 2007 évi jövedelem-differenciálódással érintett önkormányzatok támogatása</t>
  </si>
  <si>
    <t xml:space="preserve">Helyi közösségi  közlekedés normatív támogatása </t>
  </si>
  <si>
    <t>Kist. Isk. és körjegyz. tárgyi felt.k.jav. Buszok beszerzése</t>
  </si>
  <si>
    <t>2006. tavaszán kialakult árvíz és belvíz miatti károk enyhit.</t>
  </si>
  <si>
    <t>Nyári gyermekétkeztetés</t>
  </si>
  <si>
    <t>A 2008. évi bérpolitikai intézkedések támogatása</t>
  </si>
  <si>
    <t>Villamosenergia áremelkedés hatásának ellentételezése</t>
  </si>
  <si>
    <t>Szociális továbbképzés és szakvizsga támogatása</t>
  </si>
  <si>
    <t>A 2007. év után járó 13. havi illetmény 2008. évi elszámolása</t>
  </si>
  <si>
    <t>Hiv.önk. Tűzoltóságok szakközépisk. Évek besz.e. támogatása</t>
  </si>
  <si>
    <t>Szentgotthárdi gyógyfürdői támogatás</t>
  </si>
  <si>
    <t>Tám.hiv.önk.tűz.k.nyugdíjtörv.vált 2007. II. félév többlkiad.</t>
  </si>
  <si>
    <t>Bölcs.és közokt.int.infrastruktura fejl.a hátr.helyz. Térségekben</t>
  </si>
  <si>
    <t>Helyi önk.által fennt. Ktgv.-i fogl. Eseti kereset kiegészítés</t>
  </si>
  <si>
    <t>Hajdúszoboszlói HÖT kész.szolg.rend. Tűzoltósággá átalakítása</t>
  </si>
  <si>
    <t>Elői.öregny.felt.rend.h.önk.alk.köztv.felm.kapcs.kifizetés támogatása</t>
  </si>
  <si>
    <t>Fővárosi közösségi közl.2008. évi kieg. Támogatás</t>
  </si>
  <si>
    <t>Korm.hat.által létrehozott fejlesztési célú jogcímek</t>
  </si>
  <si>
    <t>49. sorból megvalósítás után fel nme használt össz.(vissza fiz.)</t>
  </si>
  <si>
    <t>Holdingdíj</t>
  </si>
  <si>
    <t>Holdingdíj áfa</t>
  </si>
  <si>
    <t>Felügyelőbizottsági díjak támogatás</t>
  </si>
  <si>
    <t>Egyszeri támogatás feladatbővülés miatt helyiségek kialakítására, eszközök beszerzésére</t>
  </si>
  <si>
    <t>Fővárosi Önk. Lakásértékesítésből származó bevétel költségekkel csökkentett összegek átadása</t>
  </si>
  <si>
    <t xml:space="preserve">Közös ktg. felújítási alap </t>
  </si>
  <si>
    <t>Átadott pénzeszközök összesen:</t>
  </si>
  <si>
    <t>Kiadás összesen</t>
  </si>
  <si>
    <t>Faállománykataszter elkészítése</t>
  </si>
  <si>
    <t>Parkok, fasorok fenntartása</t>
  </si>
  <si>
    <t>Növényvédelem</t>
  </si>
  <si>
    <t>Útkarbantartás</t>
  </si>
  <si>
    <t>Önkormányzati  színházak pályázati támogatása</t>
  </si>
  <si>
    <t>Kiemelt művészeti célok pályázati támogatása</t>
  </si>
  <si>
    <t>Az önk. Által támogatott magánszínházak pályázati támogatása</t>
  </si>
  <si>
    <t>Roma kulturális központ létrehozása</t>
  </si>
  <si>
    <t>Óvodáztatási támogatás</t>
  </si>
  <si>
    <t>A szegregált lakókörnyezet felszámolásának támogatása</t>
  </si>
  <si>
    <t>Telep önk. Felad. Települési sportfeladatok</t>
  </si>
  <si>
    <t>Körzeti igazgatás - Okmányirodák működési kiadásai</t>
  </si>
  <si>
    <t>A dologi kiadásoknál számoltunk a Dugonics Iskola épület üzemeltetési költségének, és a lakóházműködtetés csökkenésével, valamint az inflációval.</t>
  </si>
  <si>
    <t>e rendelet melléklete évenként részletezve tartalmazza</t>
  </si>
  <si>
    <t>tervek hiányában a többi év költségvetési vonzata jelenleg nem ismert</t>
  </si>
  <si>
    <t>Pedagógiai szakmai szolgáltatás feladatok</t>
  </si>
  <si>
    <t>Szociális foglalkoztatási feladatok</t>
  </si>
  <si>
    <t>intézmények neve</t>
  </si>
  <si>
    <t>összes kiadási előirányzat</t>
  </si>
  <si>
    <t>Több éves kötelezettségvállalások számszerűsítése 2008. I. félév</t>
  </si>
  <si>
    <t>Egyéb feladatok ( helyi adók, támogatások, pénzmaradvány, stb.)</t>
  </si>
  <si>
    <t>Felügyeleti szervi támogatás</t>
  </si>
  <si>
    <t>útkarbantartás</t>
  </si>
  <si>
    <t>337/2005.(VII.05.) kt. határozat</t>
  </si>
  <si>
    <t>295/2005.VII.(05.) kt. határozat</t>
  </si>
  <si>
    <t>lakásvásárlás (részletvételes, váltós)</t>
  </si>
  <si>
    <t>Magdolna Negyed kivitelezés</t>
  </si>
  <si>
    <t>Felügyeleti támogatás</t>
  </si>
  <si>
    <t xml:space="preserve">Ifjúsági Információs Iroda </t>
  </si>
  <si>
    <t>Józsefvárosi Egészségügyi Szolgálat</t>
  </si>
  <si>
    <t>Közhasznúak foglalkoztatása, közmunka program, közcélú foglalkoztatás</t>
  </si>
  <si>
    <t>Helyiségbérbeadás sikerdíja</t>
  </si>
  <si>
    <t>Helyiségbérbeadás sikerdíja áfa</t>
  </si>
  <si>
    <t>Elidegenítés átalánydíj</t>
  </si>
  <si>
    <t>Elidegenítés átalánydíj áfa</t>
  </si>
  <si>
    <t>Értékesítés sikerdíjak</t>
  </si>
  <si>
    <t>Szivárvány Napköziotthonos Óvoda</t>
  </si>
  <si>
    <t>Hétszínvirág Napköziotthonos Óvoda</t>
  </si>
  <si>
    <t>Koszorú Napköziotthonos Óvoda</t>
  </si>
  <si>
    <t>Mesepalota Napköziotthonos Óvoda</t>
  </si>
  <si>
    <t>Pitypang Napköziotthonos Óvoda</t>
  </si>
  <si>
    <t>Katica Óvoda-Bölcsőde</t>
  </si>
  <si>
    <t>Dugonics András Gimnázium</t>
  </si>
  <si>
    <t>Deák Diák Általános Iskola</t>
  </si>
  <si>
    <t>Erdélyi u. Általános Iskola</t>
  </si>
  <si>
    <t>Jókai Mór Általános Iskola</t>
  </si>
  <si>
    <t>törölve az ei.</t>
  </si>
  <si>
    <t>Bláthy O. Óvoda</t>
  </si>
  <si>
    <t>Kun u. Óvoda</t>
  </si>
  <si>
    <t>Koszorú Óvoda</t>
  </si>
  <si>
    <t>Szigony u. Óvoda</t>
  </si>
  <si>
    <t>Szűz u. Óvoda</t>
  </si>
  <si>
    <t>Somogyi Óvoda</t>
  </si>
  <si>
    <t>Baross u. Óvoda</t>
  </si>
  <si>
    <t>Dankó u. Óvoda</t>
  </si>
  <si>
    <t>Tátika Óvoda</t>
  </si>
  <si>
    <t>Csobánc Óvoda</t>
  </si>
  <si>
    <t>Tolnai L. u. 19. Óvoda</t>
  </si>
  <si>
    <t>Tolnai L. u. 7-9.Óvoda</t>
  </si>
  <si>
    <t>Oktatás-nevelés és háttérintézmény összesen</t>
  </si>
  <si>
    <t>MŰKÖDÉSI KIADÁSOK ÖSSZESEN</t>
  </si>
  <si>
    <t>FELHALMOZÁSI, FELÚJÍTÁSI KIADÁSOK ÖSSZESEN</t>
  </si>
  <si>
    <t>MŰKÖDÉSI BEVÉTELEK ÖSSZESEN</t>
  </si>
  <si>
    <t xml:space="preserve">MŰKÖDÉSI KIADÁSOK </t>
  </si>
  <si>
    <t>Előterjesztés és határozati javasat</t>
  </si>
  <si>
    <t>1.számú</t>
  </si>
  <si>
    <t>2006. évi költségvetés elemzése</t>
  </si>
  <si>
    <t>1 oldal</t>
  </si>
  <si>
    <t>2.számú</t>
  </si>
  <si>
    <t>KIADÁS ÖSSZESEN</t>
  </si>
  <si>
    <t>BEVÉTEL ÉS KIADÁS KÜLÖNBÖZETE</t>
  </si>
  <si>
    <t>Társadalom és szociálpolitikai juttatás</t>
  </si>
  <si>
    <t>Kiemelt előirányzat megnevezése</t>
  </si>
  <si>
    <t>Mindösszesen:</t>
  </si>
  <si>
    <t>PR tevékenységek, Józsefvárosi Újság</t>
  </si>
  <si>
    <t>I.hó</t>
  </si>
  <si>
    <t>II.hó</t>
  </si>
  <si>
    <t>III.hó</t>
  </si>
  <si>
    <t>IV.hó</t>
  </si>
  <si>
    <t>V.hó</t>
  </si>
  <si>
    <t>VI.hó</t>
  </si>
  <si>
    <t>VII.hó</t>
  </si>
  <si>
    <t>Józsefvárosi Önkormányzat költségvetési előirányzatinak teljesítési ütemterve</t>
  </si>
  <si>
    <t>21.számú</t>
  </si>
  <si>
    <t>érték. eFt.-ban</t>
  </si>
  <si>
    <t xml:space="preserve"> - 71500-03 cím Losonci Téri Általános Iskola</t>
  </si>
  <si>
    <t xml:space="preserve"> -71500-04 cím Práter Általánis Iskola</t>
  </si>
  <si>
    <t xml:space="preserve"> - 71500-05 cím Molnár Ferenc Magyar-Angol Két Tanítási Nyelvű Általános Iskola</t>
  </si>
  <si>
    <t xml:space="preserve"> - 71500-06 cím Vajda Péter Ének-zenei Általános és Sportiskola</t>
  </si>
  <si>
    <t xml:space="preserve"> - 71500-07 cím Józsefvárosi Egységes Gyógypedagógiai Módszertani Központ és Általános Iskola</t>
  </si>
  <si>
    <t>11107-02</t>
  </si>
  <si>
    <t>Bábszínházak működtetési hozzájárulása</t>
  </si>
  <si>
    <t>Eltérés   (4+5)-3</t>
  </si>
  <si>
    <t>Felhalmozásra nyújtott kölcsönök és kölcsön  hitel törl.</t>
  </si>
  <si>
    <t>érték: eFt.-ban</t>
  </si>
  <si>
    <t>Az Önkormányzat állami támogatásáhot kapcsolódó mutatószámainak</t>
  </si>
  <si>
    <t>Kormány</t>
  </si>
  <si>
    <t>Felügyeleti</t>
  </si>
  <si>
    <t>Szociális továbbképzés, szakvizsga</t>
  </si>
  <si>
    <t>valamint külön nem megjelenő bevételk nélkül)</t>
  </si>
  <si>
    <t>Önk. EU-s, hazai fejl. pály. saját forrás kiegészítő támogatása</t>
  </si>
  <si>
    <t>Intézményi</t>
  </si>
  <si>
    <t>Előirányzat változások az alábbi hatáskörökben</t>
  </si>
  <si>
    <t>Ei. változás</t>
  </si>
  <si>
    <t>Országgyűlés</t>
  </si>
  <si>
    <t>Működési költségvetés  (01+….+11)</t>
  </si>
  <si>
    <t>Felhalmozási kiadások  (13+….+23)</t>
  </si>
  <si>
    <t>Költségvetési kiadások összesen  (12+24+….+27)</t>
  </si>
  <si>
    <t>Kiadások összesen  (28+29+30)</t>
  </si>
  <si>
    <t>Költségvetési bevételek összesen  (32+….+37)</t>
  </si>
  <si>
    <t>Bevételek összesen  (38+39+40)</t>
  </si>
  <si>
    <t xml:space="preserve">Eredeti  ei. </t>
  </si>
  <si>
    <t>Rendszeres szociális segély</t>
  </si>
  <si>
    <t>Rendszeres szociális segély egészségkárosodott szem. részére</t>
  </si>
  <si>
    <t>Rendelkezésre állási  támogatás</t>
  </si>
  <si>
    <t>Közcélú munka</t>
  </si>
  <si>
    <t>Időskorúak járadéka</t>
  </si>
  <si>
    <t>Lakásfenntartási támogatás  (normatív )</t>
  </si>
  <si>
    <t>Adósságkezelési szolg. részesülők lakásfenntartási tám.</t>
  </si>
  <si>
    <t>Lakásfenntart. támogatás  (helyi megállapítás)</t>
  </si>
  <si>
    <t>Adósságcsökkentési támogatás</t>
  </si>
  <si>
    <t>Ápolási díj (normatív)</t>
  </si>
  <si>
    <t>Ápolási díj (helyi megállapítás)</t>
  </si>
  <si>
    <t>Átmeneti segély</t>
  </si>
  <si>
    <t>Temetési segély</t>
  </si>
  <si>
    <t>Rendszeres gyermekvédelmi kedvezményben rész. támog.</t>
  </si>
  <si>
    <t>Kiegészítő gyermekvédelmi támogatás és pótléka</t>
  </si>
  <si>
    <t>Rendkívüli gyerm.véd támogatás ( helyi megállapítás)</t>
  </si>
  <si>
    <t>Egyéb, az önkorm rendeletében megállapított juttatás</t>
  </si>
  <si>
    <t>Rászorultságtól függ.pénz.szoc.gyerm.véd.ellát.  (01+….+19)</t>
  </si>
  <si>
    <t>Természetben nyújtott lakásfenntartási támogatás</t>
  </si>
  <si>
    <t>Természetben nyújtott rendszeres szociális segély</t>
  </si>
  <si>
    <t>Adósságkez.sz.ker.gáz-v.áram fogy.mérő készülék biztosítása</t>
  </si>
  <si>
    <t>Köztemetés</t>
  </si>
  <si>
    <t>Közgyógyellátás</t>
  </si>
  <si>
    <t>Rászorultságtól függő normatív kedvezmények</t>
  </si>
  <si>
    <t>Étkeztetés</t>
  </si>
  <si>
    <t xml:space="preserve">Rendkívüli gyerm.véd támogatás </t>
  </si>
  <si>
    <t>Természetben nyújtott óvodáztatási támogatás</t>
  </si>
  <si>
    <t>Természetben nyújtott szociális ellátások össz.  (21+….+32)</t>
  </si>
  <si>
    <t>Önk.által foly.szoc gyermekvédelmi ellátások össz.  (20+33)</t>
  </si>
  <si>
    <t>Önk. által saját hatáskörben adott pénzügyi ellátás</t>
  </si>
  <si>
    <t>Önk. által saját hatáskörben adott természetbeni ellátás</t>
  </si>
  <si>
    <t>Önkormányzatok által folyósított ellátások összesen  (34+35+36)</t>
  </si>
  <si>
    <t>Táj.a 02. ür.49, 57 sorból az önk. ált.közv.megv közcélú munka</t>
  </si>
  <si>
    <t>Önkormányzatok által folyósított ellátások részletezése  2009. év</t>
  </si>
  <si>
    <t xml:space="preserve">Személyi juttatások   </t>
  </si>
  <si>
    <t xml:space="preserve">Munkaadót terhelő járulék   </t>
  </si>
  <si>
    <t xml:space="preserve">Dologi és egyéb folyó kiadások  </t>
  </si>
  <si>
    <t xml:space="preserve">Kamatkiadások  </t>
  </si>
  <si>
    <t xml:space="preserve">Támogatásértékű működési kiadás  </t>
  </si>
  <si>
    <t xml:space="preserve">Gar. és kezességváll.-ból kifizetés áht-on belülre  </t>
  </si>
  <si>
    <t xml:space="preserve">Működési célú pénzeszk.átadás áht-on kívülre  </t>
  </si>
  <si>
    <t xml:space="preserve">Gar. és kezességváll.-ból kifizetés áht-on kívülre  </t>
  </si>
  <si>
    <t xml:space="preserve">Társadalom, -szoc.pol. Egyéb juttatás, támogatás  </t>
  </si>
  <si>
    <t xml:space="preserve">Ellátottak pénzbeni juttatásai  </t>
  </si>
  <si>
    <t xml:space="preserve">Intézményi beruházási kiadások  </t>
  </si>
  <si>
    <t xml:space="preserve">Felújítás  </t>
  </si>
  <si>
    <t xml:space="preserve">Támogatásértékű felhalmozási kiadás  </t>
  </si>
  <si>
    <t xml:space="preserve">Egyéb intézményi felhalmozási kiadások </t>
  </si>
  <si>
    <t xml:space="preserve">Központi beruházási kiadások  </t>
  </si>
  <si>
    <t xml:space="preserve">Lakástámogatás  </t>
  </si>
  <si>
    <t xml:space="preserve">Lakásépítés  </t>
  </si>
  <si>
    <t xml:space="preserve">Előző évi előirányzat-, pénzmaradvány átadása  </t>
  </si>
  <si>
    <t xml:space="preserve">Kölcsön nyújtása, törlesztése  </t>
  </si>
  <si>
    <t xml:space="preserve">Pénzforgalom nélküli kiadások  </t>
  </si>
  <si>
    <t xml:space="preserve">Alap és vállalkozási tev. Közötti elszámolások  </t>
  </si>
  <si>
    <t xml:space="preserve">Finanszírozás kiadásai </t>
  </si>
  <si>
    <t xml:space="preserve">Működési ktg. bevételei  </t>
  </si>
  <si>
    <t xml:space="preserve">Felhalmozási bevételek  </t>
  </si>
  <si>
    <t xml:space="preserve">Előző évi előirányzat-, pénzmaradvány átvétele  </t>
  </si>
  <si>
    <t xml:space="preserve">Támogatási kölcsönök igénybevétele, visszatér  </t>
  </si>
  <si>
    <t xml:space="preserve">Költségvetési támogatás  </t>
  </si>
  <si>
    <t xml:space="preserve">Pénzforgalom nélküli bevételek  </t>
  </si>
  <si>
    <t xml:space="preserve">Alap és váll.tev.közötti elszámolások  </t>
  </si>
  <si>
    <t xml:space="preserve">Finanszírozás bevételei </t>
  </si>
  <si>
    <t>Összeg</t>
  </si>
  <si>
    <t>Letéti számla egyenlege a tárgyidőszak elején</t>
  </si>
  <si>
    <t>Bírói letétek egyenlege</t>
  </si>
  <si>
    <t>Más jogszabályban foglalt letétek bevétele</t>
  </si>
  <si>
    <t>Letéti pénzeszköz hozambevétele</t>
  </si>
  <si>
    <t>Letéti bevételek összesen  (02+….+05)</t>
  </si>
  <si>
    <t>Bírói letétek kiadásai</t>
  </si>
  <si>
    <t>Más jogszabályban foglalt letétek kiadásai</t>
  </si>
  <si>
    <t>Hozambevétel átutalása a költségvetési elszámolási  számlára</t>
  </si>
  <si>
    <t>Egyéb letétek kiadásai</t>
  </si>
  <si>
    <t>Letéti kiadások összesen  (07+….+10)</t>
  </si>
  <si>
    <t>Letéti számla egyenlege a tárgyidőszak végén  (01+06-11)</t>
  </si>
  <si>
    <t>Egyéb letéti bevételek</t>
  </si>
  <si>
    <t>Letéti számlák pénzforgalma  2009. év</t>
  </si>
  <si>
    <t>Önkorm által folyósított ellátás kereső tevékenység mellett</t>
  </si>
  <si>
    <t>Költségvetési előirányzatok egyeztetése  2009. év</t>
  </si>
  <si>
    <t xml:space="preserve">Felügyelet alá tart.ktv.-i szervnek mük.tám.  </t>
  </si>
  <si>
    <t xml:space="preserve">Felügyelet alá tart.ktv.-i szervnek felhalm tám.  </t>
  </si>
  <si>
    <t xml:space="preserve">Felh.c.gar.és kezváll.szárm.kifiz.áht-n belülre  </t>
  </si>
  <si>
    <t xml:space="preserve">Felhalmozás célú pe.átadás áht-n kívülre  </t>
  </si>
  <si>
    <t xml:space="preserve">Felh.c.gar.és kezváll.szárm.kifiz.áht-n kívülre  </t>
  </si>
  <si>
    <t>Rész.m. időben foglalkoztatottak</t>
  </si>
  <si>
    <t>Állományba nem tartozók</t>
  </si>
  <si>
    <t>Fegyv.rendv.sz.áll nem tart.</t>
  </si>
  <si>
    <t>Rendszeres személyi juttatások</t>
  </si>
  <si>
    <t>Munkavégzéshez kapcsolódó juttatások</t>
  </si>
  <si>
    <t>Keresetkiegészítés fedezete</t>
  </si>
  <si>
    <t>Foglalkoztatottak sajátos juttatásai</t>
  </si>
  <si>
    <t>Személyhez kapcsolódó költs.és hozzájárulások</t>
  </si>
  <si>
    <t>Szociális juttatások</t>
  </si>
  <si>
    <t>Állományba tartozó különf.nem rensz. juttat.</t>
  </si>
  <si>
    <t>Nem rendszeres juttatás összesen  (02+….+07)</t>
  </si>
  <si>
    <t>Külső személyi juttatások</t>
  </si>
  <si>
    <t>Személyi juttatások összesen  (01+08+09)</t>
  </si>
  <si>
    <t>Nyitólétszám  (fő  )</t>
  </si>
  <si>
    <t>Munkajogi nyitólétszám  ( fő )</t>
  </si>
  <si>
    <t>Költségvetési eng. Létszámkeret (álláshely)  fő</t>
  </si>
  <si>
    <t>Zárólétszám  (fő  )</t>
  </si>
  <si>
    <t>Munkajogi zárólétszám  ( fő )</t>
  </si>
  <si>
    <t>Üres álláshelyek száma jan. 1.-én</t>
  </si>
  <si>
    <t>Tartósan üres álláshelyek száma</t>
  </si>
  <si>
    <t xml:space="preserve"> -  ebből katonai és rendvédelmi tanit.hallgatói</t>
  </si>
  <si>
    <t xml:space="preserve"> -  ebből egyéb foglalkoztatottak</t>
  </si>
  <si>
    <t>Költségvetési szerveknél foglalkoztatottak létszáma és személyi juttatásai  2009. év</t>
  </si>
  <si>
    <t>Telj.m.időben foglalkoztatottak</t>
  </si>
  <si>
    <t>Átlagos statisztikai állományi létszám  ( fő )</t>
  </si>
  <si>
    <t xml:space="preserve"> -  ebből tartalékos állományúak</t>
  </si>
  <si>
    <t>Ingatlano vagy.ért.jogok</t>
  </si>
  <si>
    <t>Gépek, berend.felszerelések</t>
  </si>
  <si>
    <t>Bruttó növ. - beszerzés, létesítés</t>
  </si>
  <si>
    <t>Bruttó növ. - felújítás</t>
  </si>
  <si>
    <t>Bruttó növ saját kiv. Beruházás (felújítás) aktivált értéke</t>
  </si>
  <si>
    <t>Bruttó növ - előző év (ek) beruházásból aktivált érték</t>
  </si>
  <si>
    <t>Bruttó növ - alapítás átszervezés alatti átvétel</t>
  </si>
  <si>
    <t>Bruttó növ egyéb növekedés</t>
  </si>
  <si>
    <t>Bruttó növ tárgyévi pénz forg. Nélküli növ össz. (06+….+10)</t>
  </si>
  <si>
    <t>Bruttó növ összes növekedés (05+11)</t>
  </si>
  <si>
    <t>Bruttó csökk alapítás, átszervezés miatti átadás</t>
  </si>
  <si>
    <t>Bruttó csökk egyéb csökkenés</t>
  </si>
  <si>
    <t xml:space="preserve">Bruttó növ.  tárgyévi pénz for. növ. össz (02+03+04) </t>
  </si>
  <si>
    <t>Bruttó csökk. Összes csökkenés (13+….+19)</t>
  </si>
  <si>
    <t>Bruttó érték összesen (01+12-20)</t>
  </si>
  <si>
    <t>Tervszerinti écs állományának növekedése</t>
  </si>
  <si>
    <t>Tervszerinti écs állományának csökkenése</t>
  </si>
  <si>
    <t>Tervszerinti écs záró állománya (22+23-24)</t>
  </si>
  <si>
    <t>Terven felüli écs nyitó állománya</t>
  </si>
  <si>
    <t>Terven felüli écs. Állományának növekedése</t>
  </si>
  <si>
    <t>Terven felüli écs állományának csökkenése</t>
  </si>
  <si>
    <t>Terven felüli écs. Visszaírása (27 sorból)</t>
  </si>
  <si>
    <t>Terven felüli écs. Záró állománya (26+27-28)</t>
  </si>
  <si>
    <t>Écs. Összesen (25+30)</t>
  </si>
  <si>
    <t>Eszközök nettó értéke (21-31)</t>
  </si>
  <si>
    <t>Tenyészállatok</t>
  </si>
  <si>
    <t>Állami készlet tartalék</t>
  </si>
  <si>
    <t>Átadott eszközök</t>
  </si>
  <si>
    <t>Bruttó csökk. érékesítés</t>
  </si>
  <si>
    <t>Bruttó csökk. 02-04 ből a beruh. előleg összege</t>
  </si>
  <si>
    <t>Bruttó csökk. térítésmentes átadás</t>
  </si>
  <si>
    <t>Immateriális javak, tárgyi eszközök és üzemeltetésre, kezelésre átadott koncesszióba adott, vagyonkezelésbe vett eszközök állományának alakulása</t>
  </si>
  <si>
    <t>Tárgyévi nyitó állomány (előző évi záró áll.)</t>
  </si>
  <si>
    <t>Bruttó növ. - besz.s, felújít., előzet.felsz. ÁFA ja</t>
  </si>
  <si>
    <t>Bruttó növ - térítés mentes átvétel</t>
  </si>
  <si>
    <t>Bruttó csökk. 02-04-ből nem aktivált beruh.,felúj., ÁFA</t>
  </si>
  <si>
    <t>Bruttó csökk selejtezés, megsemmisülés</t>
  </si>
  <si>
    <t>Tervszerinti écs nyitó állománya</t>
  </si>
  <si>
    <t>Teljesen (0-ra leírt eszközök bruttó értéke )</t>
  </si>
  <si>
    <t>1 évben</t>
  </si>
  <si>
    <t>2 évben</t>
  </si>
  <si>
    <t>3 évben</t>
  </si>
  <si>
    <t>4 évben</t>
  </si>
  <si>
    <t>5 évben</t>
  </si>
  <si>
    <t>6 és ezt köv.években</t>
  </si>
  <si>
    <t>éven túli hosszú lejár.köt.össz.</t>
  </si>
  <si>
    <t>Hosszú lejáratra ,  Ft.ban kapott kölcsönök</t>
  </si>
  <si>
    <t xml:space="preserve">  ebből Euróban kapott kölcsön</t>
  </si>
  <si>
    <t xml:space="preserve">  ebből svájci frankban kapott kölcsön</t>
  </si>
  <si>
    <t xml:space="preserve">  ebből egyéb devizában kapott kölcsön</t>
  </si>
  <si>
    <t>Devizában  felvett beruházási és fejlesztési hitelek (18+19+20)</t>
  </si>
  <si>
    <t xml:space="preserve">  ebből Euróban felvett hitel</t>
  </si>
  <si>
    <t xml:space="preserve">  ebből svájci frankban felvett hitel</t>
  </si>
  <si>
    <t>Forintban felvett működési célú hosszú lejáratú hitelek</t>
  </si>
  <si>
    <t>Devizában felvett működési célú hosszú lejáratú hitelek (23+24+25)</t>
  </si>
  <si>
    <t>Egyéb hosszú lejáratú, Ft.ban fennálló kötelezettségek</t>
  </si>
  <si>
    <t>Egyéb hosszú lejáratú, devizában fennálló kötelezettségek (28+29+30)</t>
  </si>
  <si>
    <t xml:space="preserve">  ebből svájci frankban felvett kötelezettségek</t>
  </si>
  <si>
    <t xml:space="preserve">  ebből Euróban felvett kötelezettségek</t>
  </si>
  <si>
    <t>Euróban fennálló köt. -k-. Évi tör.részl. (03+08+13+18+23+28)</t>
  </si>
  <si>
    <t>Svájci frankban fennálló köt. -k-. Évi tör.részl. (04+09+14+19+24+29)</t>
  </si>
  <si>
    <t>Egyéb devizában fennálló köt. -k-. Évi tör.részl. (05+10+15+20+25+30)</t>
  </si>
  <si>
    <t>Az Önkormányzatok és a többcélú kistérségi társulások adósságállományának évenkénti alakulása  2009. évi</t>
  </si>
  <si>
    <t>Hosszú lejáratra devizában kapott kölcsönök (+03+04+05)</t>
  </si>
  <si>
    <t>Tartozások fejlesztési c., Ft.ban kibocsátott kötvényből</t>
  </si>
  <si>
    <t>Tart.k- fejlesztési c. devizában kibocsátott kötvényből (08+09+10)</t>
  </si>
  <si>
    <t xml:space="preserve">  ebből Euróban kibocsátott kötvény</t>
  </si>
  <si>
    <t xml:space="preserve">  ebből svájci frankban kibocsátott kötvény </t>
  </si>
  <si>
    <t xml:space="preserve">  ebből egyéb devizában kibocsátott kötvény</t>
  </si>
  <si>
    <t>Tartozások működésű célú, Ft.ban kibocs.kötvényből</t>
  </si>
  <si>
    <t>Tartozások működésű célú, devizában kibocs.kötvényből (13+14+15)</t>
  </si>
  <si>
    <t>Forintban  felvett beruházási és fejlesztési hitelek</t>
  </si>
  <si>
    <t xml:space="preserve">  ebből egyéb devizában felvett hitel</t>
  </si>
  <si>
    <t xml:space="preserve">  ebből egyéb devizában felvett kötelezettségek</t>
  </si>
  <si>
    <t>H.lej. Ft.ban fennálló köt.k. évi tör.részl. (01+06+11+14+21+26)</t>
  </si>
  <si>
    <t>H.lej. devizában fennálló köt.k. évi tör.részl. (02+07+12+17+22+27)</t>
  </si>
  <si>
    <t>Józsefvárosi Közbiztonságáért Kht. támogatása</t>
  </si>
  <si>
    <t>Felhalmozás támogatásértékű kiadások</t>
  </si>
  <si>
    <t xml:space="preserve">Szociális Intézmények </t>
  </si>
  <si>
    <t>40100-01</t>
  </si>
  <si>
    <t>40100-02</t>
  </si>
  <si>
    <t>40100-03</t>
  </si>
  <si>
    <t>40100-04</t>
  </si>
  <si>
    <t xml:space="preserve">Egészségügy </t>
  </si>
  <si>
    <t>Óvodai nevelés</t>
  </si>
  <si>
    <t>60100-01</t>
  </si>
  <si>
    <t>Tolnai L.u.19. óvoda kiváltása,a kt. 429/2005.(X.06.) sz. határozat módosította, ingatlanért megépül és elszámolás alapján a különbözetet kifizeti az Önkormányzat. A határozat nem tartalmazza mikor készül el, maximum mennyiért vásolja meg az óvodát. Igy a kötelezettségvállalás összege nem ismert. 2006. évi költségvetés nem tartalmazza.</t>
  </si>
  <si>
    <t>Tárgyév eleji állomány</t>
  </si>
  <si>
    <t>Előző évi követelés helyesbítése</t>
  </si>
  <si>
    <t>Folyó évi előírás</t>
  </si>
  <si>
    <t>Előző évek</t>
  </si>
  <si>
    <t>Tárgyévi</t>
  </si>
  <si>
    <t>Év végi értékelésből adódó különbözet és ársorolás</t>
  </si>
  <si>
    <t>Összes követelés</t>
  </si>
  <si>
    <t>Pénzforgalom nélküli tranzakciók</t>
  </si>
  <si>
    <t>Előző évi követelésre</t>
  </si>
  <si>
    <t>Tárgyévi követelésre</t>
  </si>
  <si>
    <t>Pénzügyi teljesítés</t>
  </si>
  <si>
    <t>Követelés előző évek</t>
  </si>
  <si>
    <t>Követelés tárgyévi</t>
  </si>
  <si>
    <t>Követelés összesen</t>
  </si>
  <si>
    <t>Intézményi működési bev.kapcs. köv.</t>
  </si>
  <si>
    <t>Önk. sajátos mük.bev.kapcs.köv.</t>
  </si>
  <si>
    <t xml:space="preserve">  -04-ből gépjármű adóval kapcs.köv.</t>
  </si>
  <si>
    <t>Befektetett eszközökkel kapcs. köv.</t>
  </si>
  <si>
    <t>Egyéb rövid lejáratú követelések</t>
  </si>
  <si>
    <t>Követelések össz. (01+…+04+07+08+09)</t>
  </si>
  <si>
    <t>Követelések részletezése  2009. év</t>
  </si>
  <si>
    <t xml:space="preserve">  -04-ből helyi adókkal kapcs.köv.</t>
  </si>
  <si>
    <t>Állomány az előző évekről</t>
  </si>
  <si>
    <t>Tárgyévi kötelezettség</t>
  </si>
  <si>
    <t>Összesen kötelezettség</t>
  </si>
  <si>
    <t>Pénzforgalom nélküli tranzakció</t>
  </si>
  <si>
    <t>Előző évei kötelez.-re</t>
  </si>
  <si>
    <t>Tárgyévi kötelez.-re</t>
  </si>
  <si>
    <t>Hosszú lejáratú kötelezettségek  (02+….+07)</t>
  </si>
  <si>
    <t>Rövid lejáratú kötelezettségek  (09+10+11+16)</t>
  </si>
  <si>
    <t>érték. eFt</t>
  </si>
  <si>
    <t>Kötelezettségek   részletezése  2009. év</t>
  </si>
  <si>
    <t>Év végi értékelésből adódó különbözet és átsorolás</t>
  </si>
  <si>
    <t>Kötelezettség záró állomány</t>
  </si>
  <si>
    <t>Előző évi kötelezettség helyesbítése</t>
  </si>
  <si>
    <t>Kötelezettségek összesen  (01+08)</t>
  </si>
  <si>
    <t xml:space="preserve"> - Hosszú lejáratra kapott kölcsönök</t>
  </si>
  <si>
    <t xml:space="preserve">  -Tartozás fejlesztési célú kötvény kibocsátásból</t>
  </si>
  <si>
    <t xml:space="preserve">  -Tartozás működési célú kötvény kibocsátásból</t>
  </si>
  <si>
    <t xml:space="preserve">  -Beruházási és fejlesztési hitelek</t>
  </si>
  <si>
    <t xml:space="preserve"> - Működésű célú hosszú lejáratú hitelek</t>
  </si>
  <si>
    <t xml:space="preserve"> - Egyéb hosszú lejáratú kötelezettségek</t>
  </si>
  <si>
    <t xml:space="preserve">  -Rövid lejáratú kölcsönök</t>
  </si>
  <si>
    <t xml:space="preserve">  -Rövid lejáratú hitelek</t>
  </si>
  <si>
    <t xml:space="preserve">  -Kötelezettségek áruszállításból és szolg.  (12+….+15)</t>
  </si>
  <si>
    <t xml:space="preserve">  - Beruházással kapcsolatos szállítók</t>
  </si>
  <si>
    <t xml:space="preserve">  - Felújítással kapcsolatos szállítók</t>
  </si>
  <si>
    <t xml:space="preserve">   -Termék vásárlással kapcsolatos szállítók</t>
  </si>
  <si>
    <t xml:space="preserve">   -Szolgáltatás- vásárlással kapcsolatos szállítók</t>
  </si>
  <si>
    <t xml:space="preserve">  -Egyéb rövid lejáratú kötelezettségek  (17+….+34)</t>
  </si>
  <si>
    <t xml:space="preserve">  - Váltó tartozások miatt</t>
  </si>
  <si>
    <t xml:space="preserve">  - Munkavállalókkal szembeni köt.miatt</t>
  </si>
  <si>
    <t xml:space="preserve">  - Költségvetéssel szembeni kötelezettségek miatt</t>
  </si>
  <si>
    <t xml:space="preserve">  - Iparűzési adó feltöltés miatt</t>
  </si>
  <si>
    <t xml:space="preserve">  - Helyi adó túlfizetés miatt</t>
  </si>
  <si>
    <t xml:space="preserve">  - Nemzetközi támogatási programok miatt</t>
  </si>
  <si>
    <t xml:space="preserve">  - Támogatási program előlege miatt</t>
  </si>
  <si>
    <t xml:space="preserve">  - Szabálytalan kifizetések miatt</t>
  </si>
  <si>
    <t xml:space="preserve">  - Garancia és kezességvállalás miatt</t>
  </si>
  <si>
    <t xml:space="preserve">  - Hosszú lejáratú kölcs.következő évi törlesztő részlet</t>
  </si>
  <si>
    <t xml:space="preserve">  - Felhalm. célú kötv. kibocs. következő évi törl. részlete</t>
  </si>
  <si>
    <t xml:space="preserve">  - Működésű célú kötvény.kib.következő évi törl.részlete</t>
  </si>
  <si>
    <t xml:space="preserve">  - Beruh.,fejl.hit.következő évi törl.részlete</t>
  </si>
  <si>
    <t xml:space="preserve">  - Műk.célú, hosszú lejár.hit.köv.évi törl. Részlete</t>
  </si>
  <si>
    <t xml:space="preserve">  - Egyéb hosszú lejáratú köt.köv.évi törl.részlete</t>
  </si>
  <si>
    <t xml:space="preserve">  - Tárgyévi ktgv. -t terhelő egyéb rövid lej.kötelezettségek</t>
  </si>
  <si>
    <t xml:space="preserve">  - Tárgyévet köv.évet terhelő egyéb rövid lejár.köt.</t>
  </si>
  <si>
    <t xml:space="preserve">  - Különféle egyéb kötelezettségek miatti tartozás</t>
  </si>
  <si>
    <t>Nyitó értéke</t>
  </si>
  <si>
    <t>Tárgy évi növek.</t>
  </si>
  <si>
    <t>Tárgy évi csökk.</t>
  </si>
  <si>
    <t>Záró értéke</t>
  </si>
  <si>
    <t>Értékhelyesbítés</t>
  </si>
  <si>
    <t>Vagyoni értékű jogok</t>
  </si>
  <si>
    <t>Szellemi termékek</t>
  </si>
  <si>
    <t xml:space="preserve">    Immateriális javak összesen  (01+02)</t>
  </si>
  <si>
    <t>Ingatlanok (ingatlanokhoz kapcsolódó vagyoni értékű jog is.)</t>
  </si>
  <si>
    <t>Tárgyi eszközök összesen  (04+05+06+07)</t>
  </si>
  <si>
    <t>Befektetett pénzügyi eszközök összesen (09)</t>
  </si>
  <si>
    <t>Üzemelt.,kez.,koncesszióba adott, vagyonkez.be vett eszközök</t>
  </si>
  <si>
    <t>Befektetett  eszközök összesen (03+08+10+11)</t>
  </si>
  <si>
    <t>Immateriális javak, tárgyi eszközök, tartós tulajdoni részesedést jelentő befektetések és üzemeltetésre, kezelésre átadott,</t>
  </si>
  <si>
    <t>koncesszióba adott, vagyonkezelésbe vett eszközök értékhelyesbítésének alakulása  2009. év</t>
  </si>
  <si>
    <t>Gépek, berendezések, felszerelések</t>
  </si>
  <si>
    <t>Józsefvárosi Önkormányzat hitel törlesztései, kamatai, visszatérítendő támogatások</t>
  </si>
  <si>
    <t>érték: eFt.</t>
  </si>
  <si>
    <t>Üzletrész könyvszerinti értéke 2008. dec. 31-én</t>
  </si>
  <si>
    <t>Helyi szervezési intézkedéseket kapcsolódó többletkiadások támogatása</t>
  </si>
  <si>
    <t xml:space="preserve">Felhalmozási, felújítási kölcsönök, hitelek törlesztése, részletvételes vásárlás, </t>
  </si>
  <si>
    <t>Felhalmozásra nyújtott  kölcsönök visszafizetése</t>
  </si>
  <si>
    <t>Józsefvárosi Önkormányzat 2006.évi zárolt kiadási előirányzatai</t>
  </si>
  <si>
    <t xml:space="preserve">16.számú </t>
  </si>
  <si>
    <t>megnevezés</t>
  </si>
  <si>
    <t>Józsefvárosi Zeneiskola</t>
  </si>
  <si>
    <t>Egyesített Bölcsődék</t>
  </si>
  <si>
    <t>Őszirózsa Gondozó Szolgálat</t>
  </si>
  <si>
    <t>Működésre kölcsön nyújtása</t>
  </si>
  <si>
    <t>Működésre kölcsön nyújtás</t>
  </si>
  <si>
    <t>MIND ÖSSZESEN</t>
  </si>
  <si>
    <t>A szakmai vizsgák lebonyolításának támogatása</t>
  </si>
  <si>
    <t>11601-01</t>
  </si>
  <si>
    <t>Nemzetközi kapcsolatok</t>
  </si>
  <si>
    <t>Józsefvárosi Bárka Színház Kht. támogatása</t>
  </si>
  <si>
    <t>Törlesztés 2020</t>
  </si>
  <si>
    <t xml:space="preserve">Központi Stromatológiai Intézet </t>
  </si>
  <si>
    <t xml:space="preserve"> 542/2005.(XII.15.) kt. határozat</t>
  </si>
  <si>
    <t>Szociális és Egészségügyi Intézmények összesen</t>
  </si>
  <si>
    <t>az adott célra ténylegesen felhasznált összeg</t>
  </si>
  <si>
    <t>feladattal terhelt, de fel nem használt összeg</t>
  </si>
  <si>
    <t>Lakossági közműfejlesztés támogatása</t>
  </si>
  <si>
    <t>Lakossági víz- és csatornaszolgáltatás támogatása</t>
  </si>
  <si>
    <t>7.számú</t>
  </si>
  <si>
    <t>nyitó állománya</t>
  </si>
  <si>
    <t>a következő év(ek)i kötelezettségvállalás</t>
  </si>
  <si>
    <t>Előző év(ek) kötelezettségvállalásából</t>
  </si>
  <si>
    <t>Tárgyévi előirányzat terhére vállalt</t>
  </si>
  <si>
    <t xml:space="preserve">Tárgyévi </t>
  </si>
  <si>
    <t>következő évi</t>
  </si>
  <si>
    <t>Tárgyévben</t>
  </si>
  <si>
    <t>következő évi előirányzat terhére vállalt következő évi</t>
  </si>
  <si>
    <t>további évek előirányzata terhére vállalt</t>
  </si>
  <si>
    <t>kötelezettségvállalás</t>
  </si>
  <si>
    <t>Előző év(ek)i kötelezettségvállalás</t>
  </si>
  <si>
    <t>Tárgyévi kötelezettségvállalás</t>
  </si>
  <si>
    <t>Tárgyévi összes kötelezettségvállalás</t>
  </si>
  <si>
    <t>pénzügyi teljesítése</t>
  </si>
  <si>
    <t>Pénzügyileg nem teljesített</t>
  </si>
  <si>
    <t>év végi állománya</t>
  </si>
  <si>
    <t>Korrekciók   +   -</t>
  </si>
  <si>
    <t>Kötelezettségvállalással nem terhelt (szabad) előirányzat</t>
  </si>
  <si>
    <t>13=11+12</t>
  </si>
  <si>
    <t>14=3+4-11</t>
  </si>
  <si>
    <t>15=7+8-12</t>
  </si>
  <si>
    <t>17=2+(3+4+7+8)+16</t>
  </si>
  <si>
    <t>Intézményi beruházási kiadások</t>
  </si>
  <si>
    <t>Központi beruházás</t>
  </si>
  <si>
    <t>Lakástámogatás</t>
  </si>
  <si>
    <t>Lakásépítés</t>
  </si>
  <si>
    <t>Beruházás, felúj. Ált. forg. Adója</t>
  </si>
  <si>
    <t>Felhalmozási kiadások (01+….+07)</t>
  </si>
  <si>
    <t>1. Tartósan adott kölcsönök (visszterhesen átadott pénzeszközök</t>
  </si>
  <si>
    <t>3.1 Támogatásértékű működési kiadások</t>
  </si>
  <si>
    <t>3.2 Garancia és kezességvállalásból származó kifizetések állam házt.belűlre</t>
  </si>
  <si>
    <t>3.3 Támogatásértékű felhalmozási kiadások</t>
  </si>
  <si>
    <t>3. Támogatásértékű kiadások  (11+….+13)</t>
  </si>
  <si>
    <t>4. Előző évi előir. maradvány, pm. átadása</t>
  </si>
  <si>
    <t>5.1 Működési célú államházt.kivűli végleges pe. átadás</t>
  </si>
  <si>
    <t>5.3 Felhalmozási célú államházt.kiv.végleges pe. átadás</t>
  </si>
  <si>
    <t>5 Állam házt. kiv. végleges pe. átadás  (16+….+18)</t>
  </si>
  <si>
    <t>7. Ellátottak pénzbeni juttatásai</t>
  </si>
  <si>
    <t>Pénzeszköz átadások (+9+10+14+15+19+20+21)</t>
  </si>
  <si>
    <t>1. Személyi juttatások</t>
  </si>
  <si>
    <t>3. Dologi és egyéb folyó kiadások</t>
  </si>
  <si>
    <t>Működési kiadások  (23+…..+25)</t>
  </si>
  <si>
    <t>1. Hosszú lejáratú hitelek, kapott kölcsönök kötvény kibocsátások kiadásai</t>
  </si>
  <si>
    <t>2. Rövid lejáratú hitelek, kapott kölcsönök, kötvény kibocs.kiadásai</t>
  </si>
  <si>
    <t>2. Tartós hitelt megtestesítő értékpapírok vásárlása</t>
  </si>
  <si>
    <t>3. Forgatási célú értékpapírok vásárlása</t>
  </si>
  <si>
    <t>Pénzügyi befektetések értékpapírok kiadásai  (30+31+32)</t>
  </si>
  <si>
    <t>Kiadások összesen (08+22+26+29+33)</t>
  </si>
  <si>
    <t>érték:eFt.-ban</t>
  </si>
  <si>
    <t>I n t é z m é n y i     e l ő i r á n y z a t o k     k ö t e l e z e t t s é g      v á l l a l á s á n a k    a l a k u l á s a     2009. év</t>
  </si>
  <si>
    <t>a tárgyévi kötelezettségvállalásból</t>
  </si>
  <si>
    <t>előző év(ek)i kötelezettségvállalás</t>
  </si>
  <si>
    <t>pénzforgalom nélküli korrekciója     (+ -)</t>
  </si>
  <si>
    <t>Állami készletek, tartalékok</t>
  </si>
  <si>
    <t>2. Rövid lejáratú támogatási kölcsönök</t>
  </si>
  <si>
    <t>5.2 Garancia és kezességvállalásból származó kifiz.államházt.kivűlre</t>
  </si>
  <si>
    <t>6. Társadalom-szociálpolitikai és egyéb társ. biztosítási juttatások</t>
  </si>
  <si>
    <t>2. Munkaadókat terhelő járulékok</t>
  </si>
  <si>
    <t>Hitelek, kapott kölcsönök, kötvény kibocs,kiad.(+27+28)</t>
  </si>
  <si>
    <t>1. Részvények, részesedések vásárlása</t>
  </si>
  <si>
    <t>évenként inflációval emelt összegben 516/2005.(XII.15.) kt. határozat</t>
  </si>
  <si>
    <t xml:space="preserve">2006. évi telj. </t>
  </si>
  <si>
    <t>2007.évi telj.</t>
  </si>
  <si>
    <t>2008. év terv</t>
  </si>
  <si>
    <t>2009.év terv</t>
  </si>
  <si>
    <t>2010.év terv</t>
  </si>
  <si>
    <t>Felhalmozásra átadott pénzeszközök</t>
  </si>
  <si>
    <t>Felújítások</t>
  </si>
  <si>
    <t>adóbevételei</t>
  </si>
  <si>
    <t>3/b számú</t>
  </si>
  <si>
    <t>összes önkormányzati támogatás aránya</t>
  </si>
  <si>
    <t>összes saját és átvett pe. bevételi előirányzatok aránya</t>
  </si>
  <si>
    <t>Somogyi Béla Ált. Isk.</t>
  </si>
  <si>
    <t>Losonci Téri Ált. Isk.</t>
  </si>
  <si>
    <t>Jókai Mór Ált. Isk.</t>
  </si>
  <si>
    <t>Németh L. Ált Isk.</t>
  </si>
  <si>
    <t>Felhalmozások</t>
  </si>
  <si>
    <t>Felújításra nyújtott kölcsönök és kölcsön, hitel törlesztés</t>
  </si>
  <si>
    <t xml:space="preserve">Felhalmozásra nyújtott kölcsönök és kölcsön hitel törlesztés </t>
  </si>
  <si>
    <t>Felújítási, felhalmozási tartalékok</t>
  </si>
  <si>
    <t>Működési saját és sajátos</t>
  </si>
  <si>
    <t>száma</t>
  </si>
  <si>
    <t xml:space="preserve">Záró </t>
  </si>
  <si>
    <t>állománya</t>
  </si>
  <si>
    <t>Záróból nettó</t>
  </si>
  <si>
    <t>fejlesztés</t>
  </si>
  <si>
    <t xml:space="preserve">Átlag </t>
  </si>
  <si>
    <t>Üdültetés</t>
  </si>
  <si>
    <t>01 férőhelyek száma  (db.)</t>
  </si>
  <si>
    <t>02 üdültetési napok száma db</t>
  </si>
  <si>
    <t>Foglalkozás - egészségügyi ellátás</t>
  </si>
  <si>
    <t>01 napi orvosi órák száma  (óra)</t>
  </si>
  <si>
    <t>02 rendszeresen segélyezettek  (fő)</t>
  </si>
  <si>
    <t xml:space="preserve">Munkanélküli ellátások </t>
  </si>
  <si>
    <t>02 eseti segélyezettek  (fő)</t>
  </si>
  <si>
    <t>Eseti pénzbeli gyermekvédelmi ellátások</t>
  </si>
  <si>
    <t>Feladatmutatók állománya  2009. év</t>
  </si>
  <si>
    <t>Eseti pénzbeli szociális ellátások</t>
  </si>
  <si>
    <t>Iskolai intézményi közétkeztetés</t>
  </si>
  <si>
    <t>Általános iskolai nappali rensz.nev.okt.</t>
  </si>
  <si>
    <t>Sajátos nev. Igényű tanulók nappali r.isk.nev.</t>
  </si>
  <si>
    <t>Általános iskolai felnőtt oktatás</t>
  </si>
  <si>
    <t>Alapfokú -művészeti oktatás</t>
  </si>
  <si>
    <t>Nappali rendsz.gimnáziumi nev.okt.</t>
  </si>
  <si>
    <t>Gimnáziumi felnőtt oktatás</t>
  </si>
  <si>
    <t>Napközi otthoni és tanulószobai foglalkozás</t>
  </si>
  <si>
    <t>Járóbetegek szakorvosi ellátása</t>
  </si>
  <si>
    <t>Átmeneti elhelyezést biztosító ellátások</t>
  </si>
  <si>
    <t>Egyéb szociális ellátás szállásnyújtással</t>
  </si>
  <si>
    <t>Nappali szociális ellátás</t>
  </si>
  <si>
    <t>Rendszeres szociális pénzbeli ellátások</t>
  </si>
  <si>
    <t>01 étkeztetési ellát.száma  (fő)</t>
  </si>
  <si>
    <t>02 élelm.napok száma  (nap/év)</t>
  </si>
  <si>
    <t>01 nev.igénylők létszáma  (fő)</t>
  </si>
  <si>
    <t>02 férőhelyek száma  (db)</t>
  </si>
  <si>
    <t>01 tanulók létszáma  (fő)</t>
  </si>
  <si>
    <t>02 tanuló csoportok száma  (db)</t>
  </si>
  <si>
    <t>01 felnőtt okt.résztvevők  (fő)</t>
  </si>
  <si>
    <t>01 művész.okt. résztvevők  (fő)</t>
  </si>
  <si>
    <t>02  csoportok száma  (csoport)</t>
  </si>
  <si>
    <t>01 fogl.résztv. Száma  (fő)</t>
  </si>
  <si>
    <t>01 ellát.jogosult száma  (fő)</t>
  </si>
  <si>
    <t>02 ellátásban részesülők  (fő)</t>
  </si>
  <si>
    <t>01 napi szakorv. Órák sz.  (óra)</t>
  </si>
  <si>
    <t>02 ellátott esetek száma  (db)</t>
  </si>
  <si>
    <t>02 ellátottak száma  (fő)</t>
  </si>
  <si>
    <t>01 körzetek száma  (db)</t>
  </si>
  <si>
    <t>Óvodai intézményi közétkeztetés</t>
  </si>
  <si>
    <t>01 étkezési ellátottak száma  (fő)</t>
  </si>
  <si>
    <t>02 élelmezési napok száma (nap/év)</t>
  </si>
  <si>
    <t>Sajátos nevelési igényű gyerekek ov.nev.</t>
  </si>
  <si>
    <t>Járóbetegek gondozó intézet gondozása</t>
  </si>
  <si>
    <t>2. oldal</t>
  </si>
  <si>
    <t>Működési támogatás értékű kiadás</t>
  </si>
  <si>
    <t>Működésre átadott pénzeszkö- zök</t>
  </si>
  <si>
    <t>Körszínházak működtetési hozzájárulása</t>
  </si>
  <si>
    <t>Működésre átadott pénzeszközök</t>
  </si>
  <si>
    <t>Felhalmozásra nyújtott kölcsönökés kölcsön, hitel törlesztés</t>
  </si>
  <si>
    <t>költségvetésből kimaradt tételek</t>
  </si>
  <si>
    <t>EU-s támogatással megvalósult kötelezettség vállalások alakulása 2009. év</t>
  </si>
  <si>
    <t>Elidegenítés pénzügyi nyilvántartása áfa</t>
  </si>
  <si>
    <t>Helyiségbérbeadás díjazása átalány</t>
  </si>
  <si>
    <t>ÁROP-3.A.1/B-2008-0018</t>
  </si>
  <si>
    <t>TÁMOP-3.1.4-08/1-2008-0021</t>
  </si>
  <si>
    <t>TÁMOP-5.2.2/08/1-2009-0001</t>
  </si>
  <si>
    <t>HEFOP2.1.6/05/1-2005-0/0061/1.0</t>
  </si>
  <si>
    <t>KMOP-5.1.1/B-2008-0001</t>
  </si>
  <si>
    <t>A normatív állami hozzájárulások  elszámolása és a mutatószámok, feladatmutatók alakulása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</si>
</sst>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"/>
    <numFmt numFmtId="174" formatCode="0.0"/>
    <numFmt numFmtId="175" formatCode="0.0%"/>
    <numFmt numFmtId="176" formatCode="#,##0.00\ &quot;Ft&quot;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\ ;[Red]\-#,##0\ "/>
    <numFmt numFmtId="184" formatCode="#,##0;[Red]#,##0"/>
    <numFmt numFmtId="185" formatCode="#,##0\ &quot;Ft&quot;"/>
    <numFmt numFmtId="186" formatCode="_-* #,##0\ _F_t_-;\-* #,##0\ _F_t_-;_-* &quot;-&quot;??\ _F_t_-;_-@_-"/>
    <numFmt numFmtId="187" formatCode="[$-40E]yyyy\.\ mmmm\ d\."/>
  </numFmts>
  <fonts count="7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9"/>
      <name val="Times New Roman CE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i/>
      <sz val="12"/>
      <name val="Times New Roman CE"/>
      <family val="0"/>
    </font>
    <font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0"/>
    </font>
    <font>
      <b/>
      <sz val="12"/>
      <name val="Times New Roman CE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 CE"/>
      <family val="0"/>
    </font>
    <font>
      <sz val="11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MS Sans Serif"/>
      <family val="2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>
      <alignment/>
      <protection/>
    </xf>
    <xf numFmtId="0" fontId="6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6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/>
    </xf>
    <xf numFmtId="3" fontId="13" fillId="0" borderId="14" xfId="0" applyNumberFormat="1" applyFont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4" xfId="0" applyFont="1" applyBorder="1" applyAlignment="1">
      <alignment vertical="center" wrapText="1"/>
    </xf>
    <xf numFmtId="3" fontId="14" fillId="0" borderId="14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3" fontId="14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8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3" fontId="4" fillId="0" borderId="12" xfId="0" applyNumberFormat="1" applyFont="1" applyBorder="1" applyAlignment="1">
      <alignment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/>
    </xf>
    <xf numFmtId="0" fontId="15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5" fillId="0" borderId="15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15" fillId="0" borderId="15" xfId="0" applyNumberFormat="1" applyFont="1" applyBorder="1" applyAlignment="1">
      <alignment/>
    </xf>
    <xf numFmtId="0" fontId="15" fillId="0" borderId="15" xfId="0" applyFont="1" applyBorder="1" applyAlignment="1">
      <alignment/>
    </xf>
    <xf numFmtId="3" fontId="7" fillId="0" borderId="15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2" xfId="0" applyFont="1" applyBorder="1" applyAlignment="1">
      <alignment/>
    </xf>
    <xf numFmtId="3" fontId="15" fillId="0" borderId="15" xfId="0" applyNumberFormat="1" applyFont="1" applyFill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14" fillId="0" borderId="0" xfId="0" applyFont="1" applyAlignment="1">
      <alignment vertical="center" wrapText="1"/>
    </xf>
    <xf numFmtId="3" fontId="0" fillId="0" borderId="0" xfId="0" applyNumberFormat="1" applyAlignment="1">
      <alignment/>
    </xf>
    <xf numFmtId="0" fontId="14" fillId="0" borderId="14" xfId="0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3" fillId="0" borderId="14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1" fontId="13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 wrapText="1"/>
    </xf>
    <xf numFmtId="1" fontId="17" fillId="0" borderId="12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/>
    </xf>
    <xf numFmtId="2" fontId="13" fillId="0" borderId="0" xfId="0" applyNumberFormat="1" applyFont="1" applyAlignment="1">
      <alignment/>
    </xf>
    <xf numFmtId="2" fontId="14" fillId="0" borderId="14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2" fontId="14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/>
    </xf>
    <xf numFmtId="2" fontId="14" fillId="0" borderId="13" xfId="0" applyNumberFormat="1" applyFont="1" applyBorder="1" applyAlignment="1">
      <alignment/>
    </xf>
    <xf numFmtId="2" fontId="14" fillId="0" borderId="17" xfId="0" applyNumberFormat="1" applyFont="1" applyBorder="1" applyAlignment="1">
      <alignment horizontal="center" vertical="center" wrapText="1"/>
    </xf>
    <xf numFmtId="2" fontId="13" fillId="0" borderId="17" xfId="0" applyNumberFormat="1" applyFont="1" applyBorder="1" applyAlignment="1">
      <alignment/>
    </xf>
    <xf numFmtId="2" fontId="14" fillId="0" borderId="17" xfId="0" applyNumberFormat="1" applyFont="1" applyBorder="1" applyAlignment="1">
      <alignment/>
    </xf>
    <xf numFmtId="3" fontId="14" fillId="0" borderId="13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0" fontId="14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2" fontId="13" fillId="0" borderId="0" xfId="0" applyNumberFormat="1" applyFont="1" applyAlignment="1">
      <alignment vertical="center" wrapText="1"/>
    </xf>
    <xf numFmtId="2" fontId="13" fillId="0" borderId="14" xfId="0" applyNumberFormat="1" applyFont="1" applyBorder="1" applyAlignment="1">
      <alignment vertical="center" wrapText="1"/>
    </xf>
    <xf numFmtId="2" fontId="14" fillId="0" borderId="14" xfId="0" applyNumberFormat="1" applyFont="1" applyBorder="1" applyAlignment="1">
      <alignment vertical="center" wrapText="1"/>
    </xf>
    <xf numFmtId="3" fontId="13" fillId="0" borderId="14" xfId="0" applyNumberFormat="1" applyFont="1" applyBorder="1" applyAlignment="1">
      <alignment horizontal="justify" vertical="center" wrapText="1"/>
    </xf>
    <xf numFmtId="3" fontId="13" fillId="0" borderId="0" xfId="0" applyNumberFormat="1" applyFont="1" applyAlignment="1">
      <alignment vertical="center" wrapText="1"/>
    </xf>
    <xf numFmtId="3" fontId="13" fillId="0" borderId="1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/>
    </xf>
    <xf numFmtId="3" fontId="14" fillId="0" borderId="17" xfId="0" applyNumberFormat="1" applyFont="1" applyBorder="1" applyAlignment="1">
      <alignment vertical="center" wrapText="1"/>
    </xf>
    <xf numFmtId="3" fontId="14" fillId="0" borderId="18" xfId="0" applyNumberFormat="1" applyFont="1" applyBorder="1" applyAlignment="1">
      <alignment vertical="center" wrapText="1"/>
    </xf>
    <xf numFmtId="3" fontId="14" fillId="0" borderId="13" xfId="0" applyNumberFormat="1" applyFont="1" applyBorder="1" applyAlignment="1">
      <alignment vertical="center" wrapText="1"/>
    </xf>
    <xf numFmtId="3" fontId="13" fillId="0" borderId="17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0" fontId="17" fillId="0" borderId="14" xfId="0" applyFont="1" applyBorder="1" applyAlignment="1">
      <alignment horizontal="center" wrapText="1"/>
    </xf>
    <xf numFmtId="3" fontId="17" fillId="0" borderId="14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0" borderId="1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3" fontId="7" fillId="0" borderId="19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0" fontId="4" fillId="0" borderId="11" xfId="0" applyFont="1" applyBorder="1" applyAlignment="1">
      <alignment vertical="center" wrapText="1"/>
    </xf>
    <xf numFmtId="3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7" fillId="0" borderId="14" xfId="0" applyFont="1" applyBorder="1" applyAlignment="1">
      <alignment horizontal="center" wrapText="1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174" fontId="13" fillId="0" borderId="14" xfId="0" applyNumberFormat="1" applyFont="1" applyBorder="1" applyAlignment="1">
      <alignment/>
    </xf>
    <xf numFmtId="0" fontId="13" fillId="0" borderId="21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4" fillId="0" borderId="23" xfId="0" applyFont="1" applyBorder="1" applyAlignment="1">
      <alignment horizontal="center"/>
    </xf>
    <xf numFmtId="174" fontId="13" fillId="0" borderId="23" xfId="0" applyNumberFormat="1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4" xfId="0" applyFont="1" applyBorder="1" applyAlignment="1">
      <alignment horizontal="left" indent="1"/>
    </xf>
    <xf numFmtId="0" fontId="15" fillId="0" borderId="14" xfId="0" applyFont="1" applyBorder="1" applyAlignment="1">
      <alignment horizontal="left" indent="1"/>
    </xf>
    <xf numFmtId="0" fontId="25" fillId="0" borderId="14" xfId="0" applyFont="1" applyBorder="1" applyAlignment="1">
      <alignment horizontal="left" indent="1"/>
    </xf>
    <xf numFmtId="3" fontId="14" fillId="0" borderId="23" xfId="0" applyNumberFormat="1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3" fontId="13" fillId="0" borderId="27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0" fontId="0" fillId="0" borderId="33" xfId="0" applyBorder="1" applyAlignment="1">
      <alignment/>
    </xf>
    <xf numFmtId="0" fontId="13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0" fontId="13" fillId="0" borderId="14" xfId="0" applyFont="1" applyBorder="1" applyAlignment="1">
      <alignment horizontal="left" vertical="center" wrapText="1" indent="1"/>
    </xf>
    <xf numFmtId="0" fontId="14" fillId="0" borderId="14" xfId="0" applyFont="1" applyBorder="1" applyAlignment="1">
      <alignment horizontal="left" indent="1"/>
    </xf>
    <xf numFmtId="0" fontId="19" fillId="0" borderId="14" xfId="0" applyFont="1" applyBorder="1" applyAlignment="1">
      <alignment horizontal="left" indent="1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3" fontId="13" fillId="0" borderId="34" xfId="0" applyNumberFormat="1" applyFont="1" applyBorder="1" applyAlignment="1">
      <alignment/>
    </xf>
    <xf numFmtId="0" fontId="13" fillId="0" borderId="15" xfId="0" applyFont="1" applyBorder="1" applyAlignment="1">
      <alignment/>
    </xf>
    <xf numFmtId="3" fontId="13" fillId="0" borderId="35" xfId="0" applyNumberFormat="1" applyFont="1" applyBorder="1" applyAlignment="1">
      <alignment/>
    </xf>
    <xf numFmtId="3" fontId="7" fillId="0" borderId="36" xfId="0" applyNumberFormat="1" applyFont="1" applyBorder="1" applyAlignment="1">
      <alignment horizontal="center"/>
    </xf>
    <xf numFmtId="3" fontId="15" fillId="0" borderId="36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15" fillId="0" borderId="37" xfId="0" applyNumberFormat="1" applyFont="1" applyBorder="1" applyAlignment="1">
      <alignment horizontal="center"/>
    </xf>
    <xf numFmtId="3" fontId="7" fillId="0" borderId="37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26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0" fillId="0" borderId="30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36" xfId="0" applyBorder="1" applyAlignment="1">
      <alignment horizontal="center"/>
    </xf>
    <xf numFmtId="0" fontId="11" fillId="0" borderId="0" xfId="0" applyFont="1" applyAlignment="1">
      <alignment/>
    </xf>
    <xf numFmtId="0" fontId="8" fillId="0" borderId="38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8" fillId="0" borderId="33" xfId="0" applyFont="1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8" fillId="0" borderId="30" xfId="0" applyFont="1" applyBorder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3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 vertical="center"/>
    </xf>
    <xf numFmtId="0" fontId="8" fillId="0" borderId="33" xfId="0" applyFont="1" applyBorder="1" applyAlignment="1">
      <alignment horizontal="centerContinuous" vertical="center"/>
    </xf>
    <xf numFmtId="0" fontId="8" fillId="0" borderId="30" xfId="0" applyFont="1" applyBorder="1" applyAlignment="1">
      <alignment horizontal="center"/>
    </xf>
    <xf numFmtId="0" fontId="8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42" xfId="0" applyNumberFormat="1" applyFont="1" applyBorder="1" applyAlignment="1">
      <alignment horizontal="centerContinuous" vertical="center"/>
    </xf>
    <xf numFmtId="0" fontId="8" fillId="0" borderId="32" xfId="0" applyFont="1" applyBorder="1" applyAlignment="1">
      <alignment horizontal="centerContinuous" vertical="center"/>
    </xf>
    <xf numFmtId="0" fontId="0" fillId="0" borderId="31" xfId="0" applyBorder="1" applyAlignment="1">
      <alignment/>
    </xf>
    <xf numFmtId="0" fontId="8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13" fillId="0" borderId="45" xfId="0" applyFont="1" applyBorder="1" applyAlignment="1">
      <alignment/>
    </xf>
    <xf numFmtId="0" fontId="27" fillId="0" borderId="44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13" fillId="0" borderId="46" xfId="0" applyFont="1" applyBorder="1" applyAlignment="1">
      <alignment horizontal="left" indent="1"/>
    </xf>
    <xf numFmtId="0" fontId="13" fillId="0" borderId="28" xfId="0" applyFont="1" applyBorder="1" applyAlignment="1">
      <alignment horizontal="center"/>
    </xf>
    <xf numFmtId="3" fontId="13" fillId="0" borderId="28" xfId="0" applyNumberFormat="1" applyFont="1" applyBorder="1" applyAlignment="1">
      <alignment/>
    </xf>
    <xf numFmtId="0" fontId="13" fillId="0" borderId="47" xfId="0" applyFont="1" applyBorder="1" applyAlignment="1">
      <alignment horizontal="left" indent="1"/>
    </xf>
    <xf numFmtId="0" fontId="13" fillId="0" borderId="27" xfId="0" applyFont="1" applyBorder="1" applyAlignment="1">
      <alignment horizontal="center"/>
    </xf>
    <xf numFmtId="0" fontId="27" fillId="0" borderId="47" xfId="0" applyFont="1" applyBorder="1" applyAlignment="1">
      <alignment horizontal="left" indent="1"/>
    </xf>
    <xf numFmtId="0" fontId="25" fillId="0" borderId="47" xfId="0" applyFont="1" applyBorder="1" applyAlignment="1">
      <alignment horizontal="left" indent="1"/>
    </xf>
    <xf numFmtId="0" fontId="27" fillId="0" borderId="47" xfId="0" applyFont="1" applyBorder="1" applyAlignment="1">
      <alignment horizontal="left" vertical="center" wrapText="1" indent="1"/>
    </xf>
    <xf numFmtId="0" fontId="25" fillId="0" borderId="47" xfId="0" applyFont="1" applyBorder="1" applyAlignment="1">
      <alignment horizontal="left" vertical="center" wrapText="1" indent="1"/>
    </xf>
    <xf numFmtId="0" fontId="22" fillId="0" borderId="41" xfId="0" applyFont="1" applyBorder="1" applyAlignment="1">
      <alignment horizontal="left" vertical="center" wrapText="1" indent="1"/>
    </xf>
    <xf numFmtId="0" fontId="13" fillId="0" borderId="32" xfId="0" applyFont="1" applyBorder="1" applyAlignment="1">
      <alignment horizontal="center"/>
    </xf>
    <xf numFmtId="0" fontId="27" fillId="0" borderId="41" xfId="0" applyFont="1" applyBorder="1" applyAlignment="1">
      <alignment horizontal="left" vertical="center" wrapText="1" indent="1"/>
    </xf>
    <xf numFmtId="0" fontId="16" fillId="0" borderId="48" xfId="0" applyFont="1" applyBorder="1" applyAlignment="1">
      <alignment horizontal="left" vertical="center" wrapText="1" indent="1"/>
    </xf>
    <xf numFmtId="3" fontId="16" fillId="0" borderId="36" xfId="0" applyNumberFormat="1" applyFont="1" applyBorder="1" applyAlignment="1">
      <alignment/>
    </xf>
    <xf numFmtId="0" fontId="22" fillId="0" borderId="40" xfId="0" applyFont="1" applyBorder="1" applyAlignment="1">
      <alignment horizontal="left" vertical="center" wrapText="1" indent="1"/>
    </xf>
    <xf numFmtId="0" fontId="13" fillId="0" borderId="34" xfId="0" applyFont="1" applyBorder="1" applyAlignment="1">
      <alignment horizontal="center"/>
    </xf>
    <xf numFmtId="0" fontId="22" fillId="0" borderId="47" xfId="0" applyFont="1" applyBorder="1" applyAlignment="1">
      <alignment horizontal="left" vertical="center" wrapText="1" indent="1"/>
    </xf>
    <xf numFmtId="0" fontId="22" fillId="0" borderId="49" xfId="0" applyFont="1" applyBorder="1" applyAlignment="1">
      <alignment horizontal="left" vertical="center" wrapText="1" indent="1"/>
    </xf>
    <xf numFmtId="3" fontId="13" fillId="0" borderId="50" xfId="0" applyNumberFormat="1" applyFont="1" applyBorder="1" applyAlignment="1">
      <alignment/>
    </xf>
    <xf numFmtId="0" fontId="14" fillId="0" borderId="48" xfId="0" applyFont="1" applyBorder="1" applyAlignment="1">
      <alignment horizontal="left" vertical="center" indent="1"/>
    </xf>
    <xf numFmtId="0" fontId="13" fillId="0" borderId="28" xfId="0" applyFont="1" applyBorder="1" applyAlignment="1">
      <alignment/>
    </xf>
    <xf numFmtId="0" fontId="27" fillId="0" borderId="46" xfId="0" applyFont="1" applyBorder="1" applyAlignment="1">
      <alignment horizontal="center" vertical="center"/>
    </xf>
    <xf numFmtId="0" fontId="22" fillId="0" borderId="27" xfId="0" applyFont="1" applyBorder="1" applyAlignment="1">
      <alignment horizontal="left" indent="1"/>
    </xf>
    <xf numFmtId="3" fontId="22" fillId="0" borderId="51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35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13" fillId="0" borderId="42" xfId="0" applyNumberFormat="1" applyFont="1" applyBorder="1" applyAlignment="1">
      <alignment/>
    </xf>
    <xf numFmtId="0" fontId="23" fillId="0" borderId="32" xfId="0" applyFont="1" applyBorder="1" applyAlignment="1">
      <alignment horizontal="left" indent="1"/>
    </xf>
    <xf numFmtId="0" fontId="22" fillId="0" borderId="35" xfId="0" applyFont="1" applyBorder="1" applyAlignment="1">
      <alignment horizontal="left" indent="1"/>
    </xf>
    <xf numFmtId="3" fontId="13" fillId="0" borderId="24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0" fontId="16" fillId="0" borderId="0" xfId="0" applyFont="1" applyAlignment="1">
      <alignment horizontal="center"/>
    </xf>
    <xf numFmtId="3" fontId="22" fillId="0" borderId="0" xfId="0" applyNumberFormat="1" applyFont="1" applyAlignment="1">
      <alignment/>
    </xf>
    <xf numFmtId="0" fontId="22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3" fontId="22" fillId="0" borderId="15" xfId="0" applyNumberFormat="1" applyFont="1" applyBorder="1" applyAlignment="1">
      <alignment/>
    </xf>
    <xf numFmtId="173" fontId="13" fillId="0" borderId="1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2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17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13" fillId="0" borderId="52" xfId="0" applyFont="1" applyBorder="1" applyAlignment="1">
      <alignment horizontal="left" indent="1"/>
    </xf>
    <xf numFmtId="3" fontId="13" fillId="0" borderId="14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3" fontId="13" fillId="0" borderId="19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174" fontId="31" fillId="0" borderId="0" xfId="0" applyNumberFormat="1" applyFont="1" applyAlignment="1">
      <alignment horizontal="right"/>
    </xf>
    <xf numFmtId="0" fontId="31" fillId="0" borderId="53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/>
    </xf>
    <xf numFmtId="174" fontId="28" fillId="0" borderId="57" xfId="0" applyNumberFormat="1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right" vertical="center"/>
    </xf>
    <xf numFmtId="174" fontId="28" fillId="0" borderId="0" xfId="0" applyNumberFormat="1" applyFont="1" applyBorder="1" applyAlignment="1">
      <alignment horizontal="right" vertical="center"/>
    </xf>
    <xf numFmtId="0" fontId="31" fillId="0" borderId="21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 wrapText="1" indent="1"/>
    </xf>
    <xf numFmtId="0" fontId="13" fillId="0" borderId="35" xfId="0" applyFont="1" applyBorder="1" applyAlignment="1">
      <alignment horizontal="center"/>
    </xf>
    <xf numFmtId="3" fontId="16" fillId="0" borderId="35" xfId="0" applyNumberFormat="1" applyFont="1" applyBorder="1" applyAlignment="1">
      <alignment/>
    </xf>
    <xf numFmtId="3" fontId="16" fillId="0" borderId="62" xfId="0" applyNumberFormat="1" applyFont="1" applyBorder="1" applyAlignment="1">
      <alignment/>
    </xf>
    <xf numFmtId="3" fontId="16" fillId="0" borderId="27" xfId="0" applyNumberFormat="1" applyFont="1" applyBorder="1" applyAlignment="1">
      <alignment/>
    </xf>
    <xf numFmtId="0" fontId="22" fillId="0" borderId="27" xfId="0" applyFont="1" applyFill="1" applyBorder="1" applyAlignment="1">
      <alignment horizontal="left" vertical="center" wrapText="1" indent="1"/>
    </xf>
    <xf numFmtId="0" fontId="13" fillId="0" borderId="27" xfId="0" applyFont="1" applyFill="1" applyBorder="1" applyAlignment="1">
      <alignment horizontal="center"/>
    </xf>
    <xf numFmtId="3" fontId="22" fillId="0" borderId="27" xfId="0" applyNumberFormat="1" applyFont="1" applyBorder="1" applyAlignment="1">
      <alignment horizontal="left" vertical="center" wrapText="1" indent="1"/>
    </xf>
    <xf numFmtId="3" fontId="22" fillId="33" borderId="27" xfId="0" applyNumberFormat="1" applyFont="1" applyFill="1" applyBorder="1" applyAlignment="1">
      <alignment/>
    </xf>
    <xf numFmtId="0" fontId="13" fillId="0" borderId="50" xfId="0" applyFont="1" applyBorder="1" applyAlignment="1">
      <alignment horizontal="left" indent="1"/>
    </xf>
    <xf numFmtId="3" fontId="13" fillId="0" borderId="63" xfId="0" applyNumberFormat="1" applyFont="1" applyBorder="1" applyAlignment="1">
      <alignment/>
    </xf>
    <xf numFmtId="0" fontId="13" fillId="0" borderId="14" xfId="0" applyFont="1" applyBorder="1" applyAlignment="1">
      <alignment horizontal="left" wrapText="1" indent="1"/>
    </xf>
    <xf numFmtId="3" fontId="27" fillId="0" borderId="14" xfId="0" applyNumberFormat="1" applyFont="1" applyBorder="1" applyAlignment="1">
      <alignment/>
    </xf>
    <xf numFmtId="0" fontId="13" fillId="0" borderId="64" xfId="0" applyFont="1" applyBorder="1" applyAlignment="1">
      <alignment horizontal="center"/>
    </xf>
    <xf numFmtId="0" fontId="28" fillId="0" borderId="0" xfId="0" applyFont="1" applyAlignment="1">
      <alignment/>
    </xf>
    <xf numFmtId="3" fontId="13" fillId="0" borderId="11" xfId="0" applyNumberFormat="1" applyFont="1" applyBorder="1" applyAlignment="1">
      <alignment horizontal="right"/>
    </xf>
    <xf numFmtId="3" fontId="13" fillId="0" borderId="52" xfId="0" applyNumberFormat="1" applyFont="1" applyBorder="1" applyAlignment="1">
      <alignment horizontal="right"/>
    </xf>
    <xf numFmtId="0" fontId="28" fillId="0" borderId="56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/>
    </xf>
    <xf numFmtId="0" fontId="30" fillId="0" borderId="66" xfId="0" applyFont="1" applyBorder="1" applyAlignment="1">
      <alignment horizontal="left" wrapText="1"/>
    </xf>
    <xf numFmtId="0" fontId="30" fillId="0" borderId="52" xfId="0" applyFont="1" applyBorder="1" applyAlignment="1">
      <alignment horizontal="left" wrapText="1"/>
    </xf>
    <xf numFmtId="0" fontId="30" fillId="0" borderId="67" xfId="0" applyFont="1" applyBorder="1" applyAlignment="1">
      <alignment horizontal="left" wrapText="1"/>
    </xf>
    <xf numFmtId="0" fontId="29" fillId="0" borderId="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wrapText="1"/>
    </xf>
    <xf numFmtId="0" fontId="30" fillId="0" borderId="19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30" fillId="0" borderId="23" xfId="0" applyFont="1" applyBorder="1" applyAlignment="1">
      <alignment horizontal="left" wrapText="1"/>
    </xf>
    <xf numFmtId="0" fontId="29" fillId="0" borderId="68" xfId="0" applyFont="1" applyBorder="1" applyAlignment="1">
      <alignment horizontal="left" wrapText="1"/>
    </xf>
    <xf numFmtId="0" fontId="30" fillId="0" borderId="66" xfId="0" applyFont="1" applyBorder="1" applyAlignment="1">
      <alignment horizontal="left" wrapText="1" indent="1"/>
    </xf>
    <xf numFmtId="0" fontId="30" fillId="0" borderId="52" xfId="0" applyFont="1" applyBorder="1" applyAlignment="1">
      <alignment horizontal="left" wrapText="1" indent="1"/>
    </xf>
    <xf numFmtId="0" fontId="29" fillId="0" borderId="52" xfId="0" applyFont="1" applyBorder="1" applyAlignment="1">
      <alignment horizontal="left" indent="1"/>
    </xf>
    <xf numFmtId="0" fontId="29" fillId="0" borderId="52" xfId="0" applyFont="1" applyBorder="1" applyAlignment="1">
      <alignment horizontal="left" wrapText="1" indent="1"/>
    </xf>
    <xf numFmtId="0" fontId="30" fillId="0" borderId="52" xfId="0" applyFont="1" applyBorder="1" applyAlignment="1">
      <alignment horizontal="left" wrapText="1" indent="1"/>
    </xf>
    <xf numFmtId="0" fontId="30" fillId="0" borderId="67" xfId="0" applyFont="1" applyBorder="1" applyAlignment="1">
      <alignment horizontal="left" wrapText="1" indent="1"/>
    </xf>
    <xf numFmtId="0" fontId="29" fillId="0" borderId="59" xfId="0" applyFont="1" applyBorder="1" applyAlignment="1">
      <alignment horizontal="left" wrapText="1" indent="1"/>
    </xf>
    <xf numFmtId="3" fontId="13" fillId="0" borderId="66" xfId="0" applyNumberFormat="1" applyFont="1" applyBorder="1" applyAlignment="1">
      <alignment horizontal="right"/>
    </xf>
    <xf numFmtId="3" fontId="13" fillId="0" borderId="54" xfId="0" applyNumberFormat="1" applyFont="1" applyBorder="1" applyAlignment="1">
      <alignment horizontal="right"/>
    </xf>
    <xf numFmtId="3" fontId="13" fillId="0" borderId="69" xfId="0" applyNumberFormat="1" applyFont="1" applyBorder="1" applyAlignment="1">
      <alignment horizontal="right"/>
    </xf>
    <xf numFmtId="3" fontId="14" fillId="0" borderId="52" xfId="0" applyNumberFormat="1" applyFont="1" applyBorder="1" applyAlignment="1">
      <alignment horizontal="right"/>
    </xf>
    <xf numFmtId="3" fontId="14" fillId="0" borderId="69" xfId="0" applyNumberFormat="1" applyFont="1" applyBorder="1" applyAlignment="1">
      <alignment horizontal="right"/>
    </xf>
    <xf numFmtId="3" fontId="13" fillId="0" borderId="67" xfId="0" applyNumberFormat="1" applyFont="1" applyBorder="1" applyAlignment="1">
      <alignment horizontal="right"/>
    </xf>
    <xf numFmtId="3" fontId="13" fillId="0" borderId="70" xfId="0" applyNumberFormat="1" applyFont="1" applyBorder="1" applyAlignment="1">
      <alignment horizontal="right"/>
    </xf>
    <xf numFmtId="3" fontId="14" fillId="0" borderId="59" xfId="0" applyNumberFormat="1" applyFont="1" applyBorder="1" applyAlignment="1">
      <alignment horizontal="right"/>
    </xf>
    <xf numFmtId="174" fontId="13" fillId="0" borderId="71" xfId="0" applyNumberFormat="1" applyFont="1" applyBorder="1" applyAlignment="1">
      <alignment horizontal="right"/>
    </xf>
    <xf numFmtId="174" fontId="13" fillId="0" borderId="20" xfId="0" applyNumberFormat="1" applyFont="1" applyBorder="1" applyAlignment="1">
      <alignment horizontal="right"/>
    </xf>
    <xf numFmtId="174" fontId="14" fillId="0" borderId="20" xfId="0" applyNumberFormat="1" applyFont="1" applyBorder="1" applyAlignment="1">
      <alignment horizontal="right"/>
    </xf>
    <xf numFmtId="174" fontId="13" fillId="0" borderId="72" xfId="0" applyNumberFormat="1" applyFont="1" applyBorder="1" applyAlignment="1">
      <alignment horizontal="right"/>
    </xf>
    <xf numFmtId="174" fontId="14" fillId="0" borderId="73" xfId="0" applyNumberFormat="1" applyFont="1" applyBorder="1" applyAlignment="1">
      <alignment horizontal="right"/>
    </xf>
    <xf numFmtId="174" fontId="13" fillId="0" borderId="57" xfId="0" applyNumberFormat="1" applyFont="1" applyBorder="1" applyAlignment="1">
      <alignment horizontal="right"/>
    </xf>
    <xf numFmtId="174" fontId="13" fillId="0" borderId="74" xfId="0" applyNumberFormat="1" applyFont="1" applyBorder="1" applyAlignment="1">
      <alignment horizontal="right"/>
    </xf>
    <xf numFmtId="0" fontId="30" fillId="0" borderId="14" xfId="0" applyFont="1" applyBorder="1" applyAlignment="1">
      <alignment horizontal="left" wrapText="1"/>
    </xf>
    <xf numFmtId="0" fontId="29" fillId="0" borderId="19" xfId="0" applyFont="1" applyBorder="1" applyAlignment="1">
      <alignment horizontal="left" wrapText="1"/>
    </xf>
    <xf numFmtId="3" fontId="13" fillId="0" borderId="75" xfId="0" applyNumberFormat="1" applyFont="1" applyBorder="1" applyAlignment="1">
      <alignment horizontal="right"/>
    </xf>
    <xf numFmtId="3" fontId="14" fillId="0" borderId="76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3" fontId="13" fillId="0" borderId="77" xfId="0" applyNumberFormat="1" applyFont="1" applyBorder="1" applyAlignment="1">
      <alignment horizontal="right"/>
    </xf>
    <xf numFmtId="3" fontId="14" fillId="0" borderId="68" xfId="0" applyNumberFormat="1" applyFont="1" applyBorder="1" applyAlignment="1">
      <alignment horizontal="right"/>
    </xf>
    <xf numFmtId="0" fontId="31" fillId="0" borderId="41" xfId="0" applyFont="1" applyBorder="1" applyAlignment="1">
      <alignment horizontal="center" vertical="center"/>
    </xf>
    <xf numFmtId="3" fontId="13" fillId="0" borderId="76" xfId="0" applyNumberFormat="1" applyFont="1" applyBorder="1" applyAlignment="1">
      <alignment horizontal="right"/>
    </xf>
    <xf numFmtId="3" fontId="13" fillId="0" borderId="42" xfId="0" applyNumberFormat="1" applyFont="1" applyBorder="1" applyAlignment="1">
      <alignment horizontal="right"/>
    </xf>
    <xf numFmtId="3" fontId="14" fillId="0" borderId="19" xfId="0" applyNumberFormat="1" applyFont="1" applyBorder="1" applyAlignment="1">
      <alignment horizontal="right"/>
    </xf>
    <xf numFmtId="174" fontId="14" fillId="0" borderId="15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center"/>
    </xf>
    <xf numFmtId="3" fontId="13" fillId="0" borderId="16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center"/>
    </xf>
    <xf numFmtId="0" fontId="14" fillId="0" borderId="16" xfId="0" applyFont="1" applyBorder="1" applyAlignment="1">
      <alignment horizontal="left" indent="1"/>
    </xf>
    <xf numFmtId="3" fontId="14" fillId="0" borderId="64" xfId="0" applyNumberFormat="1" applyFont="1" applyBorder="1" applyAlignment="1">
      <alignment horizontal="right"/>
    </xf>
    <xf numFmtId="173" fontId="14" fillId="0" borderId="14" xfId="0" applyNumberFormat="1" applyFont="1" applyBorder="1" applyAlignment="1">
      <alignment horizontal="right"/>
    </xf>
    <xf numFmtId="173" fontId="14" fillId="0" borderId="64" xfId="0" applyNumberFormat="1" applyFont="1" applyBorder="1" applyAlignment="1">
      <alignment horizontal="right"/>
    </xf>
    <xf numFmtId="0" fontId="19" fillId="0" borderId="64" xfId="0" applyFont="1" applyBorder="1" applyAlignment="1">
      <alignment horizontal="left" indent="1"/>
    </xf>
    <xf numFmtId="0" fontId="31" fillId="0" borderId="0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/>
    </xf>
    <xf numFmtId="0" fontId="34" fillId="0" borderId="0" xfId="0" applyFont="1" applyAlignment="1">
      <alignment/>
    </xf>
    <xf numFmtId="174" fontId="14" fillId="0" borderId="79" xfId="0" applyNumberFormat="1" applyFont="1" applyBorder="1" applyAlignment="1">
      <alignment horizontal="right"/>
    </xf>
    <xf numFmtId="0" fontId="15" fillId="0" borderId="53" xfId="0" applyFont="1" applyBorder="1" applyAlignment="1">
      <alignment horizontal="center" vertical="center"/>
    </xf>
    <xf numFmtId="0" fontId="13" fillId="0" borderId="66" xfId="0" applyFont="1" applyBorder="1" applyAlignment="1">
      <alignment horizontal="left" wrapText="1" indent="1"/>
    </xf>
    <xf numFmtId="0" fontId="15" fillId="0" borderId="58" xfId="0" applyFont="1" applyBorder="1" applyAlignment="1">
      <alignment horizontal="center" vertical="center"/>
    </xf>
    <xf numFmtId="0" fontId="13" fillId="0" borderId="52" xfId="0" applyFont="1" applyBorder="1" applyAlignment="1">
      <alignment horizontal="left" wrapText="1" indent="1"/>
    </xf>
    <xf numFmtId="0" fontId="14" fillId="0" borderId="52" xfId="0" applyFont="1" applyBorder="1" applyAlignment="1">
      <alignment horizontal="left" wrapText="1" indent="1"/>
    </xf>
    <xf numFmtId="0" fontId="15" fillId="0" borderId="80" xfId="0" applyFont="1" applyBorder="1" applyAlignment="1">
      <alignment horizontal="center" vertical="center"/>
    </xf>
    <xf numFmtId="0" fontId="13" fillId="0" borderId="67" xfId="0" applyFont="1" applyBorder="1" applyAlignment="1">
      <alignment horizontal="left" wrapText="1" indent="1"/>
    </xf>
    <xf numFmtId="0" fontId="15" fillId="0" borderId="2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4" fillId="0" borderId="68" xfId="0" applyFont="1" applyBorder="1" applyAlignment="1">
      <alignment horizontal="left" wrapText="1" indent="1"/>
    </xf>
    <xf numFmtId="174" fontId="28" fillId="0" borderId="73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indent="1"/>
    </xf>
    <xf numFmtId="0" fontId="27" fillId="0" borderId="19" xfId="0" applyFont="1" applyBorder="1" applyAlignment="1">
      <alignment horizontal="left" indent="1"/>
    </xf>
    <xf numFmtId="0" fontId="22" fillId="0" borderId="50" xfId="0" applyFont="1" applyFill="1" applyBorder="1" applyAlignment="1">
      <alignment horizontal="left" vertical="center" wrapText="1" indent="1"/>
    </xf>
    <xf numFmtId="0" fontId="13" fillId="0" borderId="50" xfId="0" applyFont="1" applyFill="1" applyBorder="1" applyAlignment="1">
      <alignment horizontal="center"/>
    </xf>
    <xf numFmtId="0" fontId="13" fillId="0" borderId="50" xfId="0" applyFont="1" applyBorder="1" applyAlignment="1">
      <alignment/>
    </xf>
    <xf numFmtId="3" fontId="16" fillId="0" borderId="12" xfId="0" applyNumberFormat="1" applyFont="1" applyBorder="1" applyAlignment="1">
      <alignment/>
    </xf>
    <xf numFmtId="0" fontId="22" fillId="0" borderId="32" xfId="0" applyFont="1" applyFill="1" applyBorder="1" applyAlignment="1">
      <alignment horizontal="left" vertical="center" wrapText="1" indent="1"/>
    </xf>
    <xf numFmtId="0" fontId="13" fillId="0" borderId="32" xfId="0" applyFont="1" applyFill="1" applyBorder="1" applyAlignment="1">
      <alignment horizontal="center"/>
    </xf>
    <xf numFmtId="0" fontId="19" fillId="0" borderId="27" xfId="0" applyFont="1" applyBorder="1" applyAlignment="1">
      <alignment horizontal="left" indent="1"/>
    </xf>
    <xf numFmtId="3" fontId="27" fillId="0" borderId="27" xfId="0" applyNumberFormat="1" applyFont="1" applyBorder="1" applyAlignment="1">
      <alignment/>
    </xf>
    <xf numFmtId="3" fontId="27" fillId="0" borderId="20" xfId="0" applyNumberFormat="1" applyFont="1" applyBorder="1" applyAlignment="1">
      <alignment/>
    </xf>
    <xf numFmtId="0" fontId="0" fillId="0" borderId="45" xfId="0" applyBorder="1" applyAlignment="1">
      <alignment horizontal="center" vertical="center"/>
    </xf>
    <xf numFmtId="0" fontId="27" fillId="0" borderId="11" xfId="0" applyFont="1" applyBorder="1" applyAlignment="1">
      <alignment/>
    </xf>
    <xf numFmtId="0" fontId="13" fillId="0" borderId="75" xfId="0" applyFont="1" applyBorder="1" applyAlignment="1">
      <alignment horizontal="center" vertical="center"/>
    </xf>
    <xf numFmtId="0" fontId="16" fillId="0" borderId="48" xfId="0" applyFont="1" applyBorder="1" applyAlignment="1">
      <alignment/>
    </xf>
    <xf numFmtId="0" fontId="0" fillId="0" borderId="28" xfId="0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3" fontId="27" fillId="0" borderId="12" xfId="0" applyNumberFormat="1" applyFont="1" applyBorder="1" applyAlignment="1">
      <alignment/>
    </xf>
    <xf numFmtId="3" fontId="16" fillId="0" borderId="44" xfId="0" applyNumberFormat="1" applyFont="1" applyBorder="1" applyAlignment="1">
      <alignment/>
    </xf>
    <xf numFmtId="4" fontId="27" fillId="0" borderId="35" xfId="0" applyNumberFormat="1" applyFont="1" applyBorder="1" applyAlignment="1">
      <alignment/>
    </xf>
    <xf numFmtId="4" fontId="27" fillId="0" borderId="27" xfId="0" applyNumberFormat="1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173" fontId="19" fillId="0" borderId="1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3" fontId="27" fillId="0" borderId="14" xfId="0" applyNumberFormat="1" applyFont="1" applyBorder="1" applyAlignment="1">
      <alignment horizontal="left" vertical="center" wrapText="1"/>
    </xf>
    <xf numFmtId="3" fontId="27" fillId="0" borderId="14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173" fontId="27" fillId="0" borderId="14" xfId="0" applyNumberFormat="1" applyFont="1" applyBorder="1" applyAlignment="1">
      <alignment horizontal="center"/>
    </xf>
    <xf numFmtId="173" fontId="27" fillId="0" borderId="1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0" fillId="0" borderId="14" xfId="0" applyFont="1" applyFill="1" applyBorder="1" applyAlignment="1">
      <alignment horizontal="left" vertical="center" wrapText="1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3" fontId="27" fillId="0" borderId="14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 horizontal="left" vertical="center" wrapText="1"/>
    </xf>
    <xf numFmtId="3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vertical="center" wrapText="1"/>
    </xf>
    <xf numFmtId="173" fontId="19" fillId="0" borderId="14" xfId="0" applyNumberFormat="1" applyFont="1" applyBorder="1" applyAlignment="1">
      <alignment horizontal="center"/>
    </xf>
    <xf numFmtId="3" fontId="27" fillId="0" borderId="0" xfId="0" applyNumberFormat="1" applyFont="1" applyAlignment="1">
      <alignment horizontal="left" vertical="center" wrapText="1"/>
    </xf>
    <xf numFmtId="3" fontId="27" fillId="0" borderId="0" xfId="0" applyNumberFormat="1" applyFont="1" applyBorder="1" applyAlignment="1">
      <alignment horizontal="center"/>
    </xf>
    <xf numFmtId="3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3" fontId="27" fillId="0" borderId="0" xfId="0" applyNumberFormat="1" applyFont="1" applyAlignment="1">
      <alignment horizontal="center"/>
    </xf>
    <xf numFmtId="173" fontId="27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 indent="1"/>
    </xf>
    <xf numFmtId="3" fontId="16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/>
    </xf>
    <xf numFmtId="0" fontId="13" fillId="0" borderId="50" xfId="0" applyFont="1" applyBorder="1" applyAlignment="1">
      <alignment horizontal="center"/>
    </xf>
    <xf numFmtId="3" fontId="16" fillId="0" borderId="50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2" fillId="0" borderId="33" xfId="0" applyFont="1" applyFill="1" applyBorder="1" applyAlignment="1">
      <alignment horizontal="left" indent="1"/>
    </xf>
    <xf numFmtId="0" fontId="22" fillId="0" borderId="32" xfId="0" applyFont="1" applyBorder="1" applyAlignment="1">
      <alignment horizontal="left" indent="1"/>
    </xf>
    <xf numFmtId="3" fontId="22" fillId="0" borderId="42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7" fillId="0" borderId="21" xfId="0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0" fontId="27" fillId="0" borderId="22" xfId="0" applyFont="1" applyBorder="1" applyAlignment="1">
      <alignment/>
    </xf>
    <xf numFmtId="0" fontId="19" fillId="0" borderId="23" xfId="0" applyFont="1" applyBorder="1" applyAlignment="1">
      <alignment horizontal="left" indent="1"/>
    </xf>
    <xf numFmtId="3" fontId="19" fillId="0" borderId="23" xfId="0" applyNumberFormat="1" applyFont="1" applyBorder="1" applyAlignment="1">
      <alignment/>
    </xf>
    <xf numFmtId="0" fontId="27" fillId="0" borderId="53" xfId="0" applyFont="1" applyBorder="1" applyAlignment="1">
      <alignment/>
    </xf>
    <xf numFmtId="0" fontId="27" fillId="0" borderId="66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14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23" xfId="0" applyFont="1" applyBorder="1" applyAlignment="1">
      <alignment horizontal="left" indent="1"/>
    </xf>
    <xf numFmtId="3" fontId="27" fillId="0" borderId="23" xfId="0" applyNumberFormat="1" applyFont="1" applyBorder="1" applyAlignment="1">
      <alignment/>
    </xf>
    <xf numFmtId="3" fontId="27" fillId="0" borderId="81" xfId="0" applyNumberFormat="1" applyFont="1" applyBorder="1" applyAlignment="1">
      <alignment/>
    </xf>
    <xf numFmtId="0" fontId="13" fillId="0" borderId="53" xfId="0" applyFont="1" applyBorder="1" applyAlignment="1">
      <alignment/>
    </xf>
    <xf numFmtId="3" fontId="19" fillId="0" borderId="81" xfId="0" applyNumberFormat="1" applyFont="1" applyBorder="1" applyAlignment="1">
      <alignment/>
    </xf>
    <xf numFmtId="0" fontId="27" fillId="0" borderId="66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27" fillId="0" borderId="60" xfId="0" applyFont="1" applyBorder="1" applyAlignment="1">
      <alignment/>
    </xf>
    <xf numFmtId="0" fontId="27" fillId="0" borderId="66" xfId="0" applyFont="1" applyBorder="1" applyAlignment="1">
      <alignment/>
    </xf>
    <xf numFmtId="0" fontId="27" fillId="0" borderId="14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54" xfId="0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24" xfId="0" applyFont="1" applyBorder="1" applyAlignment="1">
      <alignment/>
    </xf>
    <xf numFmtId="0" fontId="27" fillId="0" borderId="62" xfId="0" applyFont="1" applyBorder="1" applyAlignment="1">
      <alignment/>
    </xf>
    <xf numFmtId="0" fontId="27" fillId="0" borderId="0" xfId="0" applyFont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4" xfId="0" applyFont="1" applyBorder="1" applyAlignment="1">
      <alignment horizontal="left" vertical="center" wrapText="1" indent="1"/>
    </xf>
    <xf numFmtId="0" fontId="19" fillId="0" borderId="14" xfId="0" applyFont="1" applyBorder="1" applyAlignment="1">
      <alignment horizontal="left" vertical="center" wrapText="1" indent="1"/>
    </xf>
    <xf numFmtId="0" fontId="13" fillId="0" borderId="11" xfId="0" applyFont="1" applyBorder="1" applyAlignment="1">
      <alignment horizontal="center" vertical="center"/>
    </xf>
    <xf numFmtId="3" fontId="27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3" fontId="27" fillId="0" borderId="21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0" fontId="0" fillId="0" borderId="27" xfId="0" applyBorder="1" applyAlignment="1">
      <alignment horizontal="center" vertical="center" wrapText="1"/>
    </xf>
    <xf numFmtId="3" fontId="19" fillId="0" borderId="27" xfId="0" applyNumberFormat="1" applyFont="1" applyBorder="1" applyAlignment="1">
      <alignment/>
    </xf>
    <xf numFmtId="0" fontId="13" fillId="0" borderId="27" xfId="0" applyFont="1" applyBorder="1" applyAlignment="1">
      <alignment horizontal="center" wrapText="1"/>
    </xf>
    <xf numFmtId="0" fontId="27" fillId="0" borderId="66" xfId="0" applyFont="1" applyBorder="1" applyAlignment="1">
      <alignment horizontal="center"/>
    </xf>
    <xf numFmtId="0" fontId="27" fillId="0" borderId="71" xfId="0" applyFont="1" applyBorder="1" applyAlignment="1">
      <alignment horizontal="center"/>
    </xf>
    <xf numFmtId="0" fontId="27" fillId="0" borderId="14" xfId="0" applyFont="1" applyBorder="1" applyAlignment="1">
      <alignment horizontal="left" indent="3"/>
    </xf>
    <xf numFmtId="0" fontId="27" fillId="0" borderId="23" xfId="0" applyFont="1" applyBorder="1" applyAlignment="1">
      <alignment horizontal="left" indent="3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left" indent="1"/>
    </xf>
    <xf numFmtId="3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left" indent="3"/>
    </xf>
    <xf numFmtId="0" fontId="27" fillId="0" borderId="0" xfId="0" applyFont="1" applyBorder="1" applyAlignment="1">
      <alignment horizontal="right" indent="1"/>
    </xf>
    <xf numFmtId="0" fontId="27" fillId="0" borderId="14" xfId="0" applyFont="1" applyBorder="1" applyAlignment="1" applyProtection="1">
      <alignment horizontal="left" indent="1"/>
      <protection locked="0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14" fillId="0" borderId="17" xfId="0" applyNumberFormat="1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2" fontId="14" fillId="0" borderId="17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9" fillId="0" borderId="66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7" fillId="0" borderId="60" xfId="0" applyFont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0" fontId="32" fillId="0" borderId="48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0" fontId="34" fillId="0" borderId="0" xfId="0" applyFont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57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14" fillId="0" borderId="66" xfId="0" applyFont="1" applyBorder="1" applyAlignment="1">
      <alignment horizontal="center" vertical="center" wrapText="1"/>
    </xf>
    <xf numFmtId="0" fontId="13" fillId="0" borderId="53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56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7" fillId="0" borderId="55" xfId="0" applyFont="1" applyBorder="1" applyAlignment="1">
      <alignment/>
    </xf>
    <xf numFmtId="0" fontId="27" fillId="0" borderId="66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7" fillId="0" borderId="56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53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13" fillId="0" borderId="3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55" xfId="0" applyFont="1" applyBorder="1" applyAlignment="1">
      <alignment/>
    </xf>
    <xf numFmtId="0" fontId="0" fillId="0" borderId="80" xfId="0" applyBorder="1" applyAlignment="1">
      <alignment/>
    </xf>
    <xf numFmtId="0" fontId="13" fillId="0" borderId="65" xfId="0" applyFont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0" fillId="0" borderId="69" xfId="0" applyBorder="1" applyAlignment="1">
      <alignment/>
    </xf>
    <xf numFmtId="0" fontId="13" fillId="0" borderId="6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46" xfId="0" applyBorder="1" applyAlignment="1">
      <alignment horizontal="center"/>
    </xf>
    <xf numFmtId="0" fontId="0" fillId="0" borderId="30" xfId="0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5" fillId="0" borderId="28" xfId="0" applyFont="1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3" fontId="13" fillId="0" borderId="13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 wrapText="1"/>
    </xf>
    <xf numFmtId="3" fontId="15" fillId="0" borderId="37" xfId="0" applyNumberFormat="1" applyFont="1" applyBorder="1" applyAlignment="1">
      <alignment horizontal="center"/>
    </xf>
    <xf numFmtId="3" fontId="7" fillId="0" borderId="36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tonne\Local%20Settings\Temporary%20Internet%20Files\Content.IE5\5QC1D6ES\ktv%20(MolnarA%20v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felhalmozások egyben"/>
      <sheetName val="működési elemzéstámhoz"/>
      <sheetName val="józsefvpótlrégi"/>
      <sheetName val="elemzés"/>
      <sheetName val="ker kiad."/>
      <sheetName val="ker bev.1"/>
      <sheetName val="ker,bev."/>
      <sheetName val="címrenddel kerbevéskiad"/>
      <sheetName val="műk. tart."/>
      <sheetName val="felhalm.tart."/>
      <sheetName val="felhalmozás-felújítás"/>
      <sheetName val="Kisfalu Kft"/>
      <sheetName val=".Corvin Szigony"/>
      <sheetName val="jvk11601-01cím"/>
      <sheetName val="fejlsztési keret"/>
      <sheetName val="Magdolna negyed"/>
      <sheetName val="11605projektekk"/>
      <sheetName val="jvk11601-02cím"/>
      <sheetName val="hitelképesség"/>
      <sheetName val="mérleg"/>
      <sheetName val="gördülő"/>
      <sheetName val="közvetett támogatások"/>
      <sheetName val="céljellegű"/>
      <sheetName val="engedélyezett létszám"/>
      <sheetName val="zárolt előirányzatok"/>
      <sheetName val="több éves"/>
      <sheetName val="eü.feladatok részl."/>
      <sheetName val="eüönktám"/>
      <sheetName val="hitel"/>
      <sheetName val="11101;11104;12202 cím"/>
      <sheetName val="11702"/>
      <sheetName val="11706"/>
      <sheetName val="12201 cím"/>
      <sheetName val="11501;11502;11705 cím"/>
      <sheetName val="11201;11202;11203;11204"/>
      <sheetName val="11103;11105"/>
      <sheetName val="12100címek"/>
      <sheetName val="11405közvilágítás"/>
      <sheetName val="11404cím"/>
      <sheetName val="11302;11301cím"/>
      <sheetName val="11703cím"/>
      <sheetName val="javaslat a hiány csökkentésre"/>
      <sheetName val="ütemterv"/>
    </sheetNames>
    <sheetDataSet>
      <sheetData sheetId="4">
        <row r="27">
          <cell r="B27">
            <v>-1600137.5</v>
          </cell>
        </row>
      </sheetData>
      <sheetData sheetId="9">
        <row r="54">
          <cell r="B54">
            <v>50064</v>
          </cell>
        </row>
      </sheetData>
      <sheetData sheetId="10">
        <row r="6">
          <cell r="C6">
            <v>582600</v>
          </cell>
        </row>
      </sheetData>
      <sheetData sheetId="11">
        <row r="36">
          <cell r="B36">
            <v>250000</v>
          </cell>
        </row>
      </sheetData>
      <sheetData sheetId="17">
        <row r="18">
          <cell r="C18">
            <v>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8">
      <selection activeCell="K30" sqref="K30:L30"/>
    </sheetView>
  </sheetViews>
  <sheetFormatPr defaultColWidth="9.140625" defaultRowHeight="12.75"/>
  <cols>
    <col min="1" max="1" width="3.00390625" style="137" customWidth="1"/>
    <col min="2" max="8" width="9.140625" style="137" customWidth="1"/>
    <col min="9" max="10" width="6.00390625" style="137" customWidth="1"/>
    <col min="11" max="11" width="6.28125" style="137" customWidth="1"/>
    <col min="12" max="16384" width="9.140625" style="137" customWidth="1"/>
  </cols>
  <sheetData>
    <row r="1" spans="3:9" ht="15.75" customHeight="1">
      <c r="C1" s="518" t="s">
        <v>544</v>
      </c>
      <c r="D1" s="518"/>
      <c r="E1" s="518"/>
      <c r="F1" s="518"/>
      <c r="G1" s="518"/>
      <c r="H1" s="518"/>
      <c r="I1" s="518"/>
    </row>
    <row r="2" spans="3:9" ht="15.75">
      <c r="C2" s="518"/>
      <c r="D2" s="518"/>
      <c r="E2" s="518"/>
      <c r="F2" s="518"/>
      <c r="G2" s="518"/>
      <c r="H2" s="518"/>
      <c r="I2" s="518"/>
    </row>
    <row r="3" spans="3:9" ht="15.75">
      <c r="C3" s="518"/>
      <c r="D3" s="518"/>
      <c r="E3" s="518"/>
      <c r="F3" s="518"/>
      <c r="G3" s="518"/>
      <c r="H3" s="518"/>
      <c r="I3" s="518"/>
    </row>
    <row r="4" spans="3:9" ht="15.75">
      <c r="C4" s="519" t="s">
        <v>545</v>
      </c>
      <c r="D4" s="519"/>
      <c r="E4" s="519"/>
      <c r="F4" s="519"/>
      <c r="G4" s="519"/>
      <c r="H4" s="519"/>
      <c r="I4" s="519"/>
    </row>
    <row r="5" spans="3:7" ht="15.75">
      <c r="C5" s="138"/>
      <c r="D5" s="138"/>
      <c r="E5" s="138"/>
      <c r="F5" s="138"/>
      <c r="G5" s="138"/>
    </row>
    <row r="6" spans="3:12" ht="15.75">
      <c r="C6" s="519" t="s">
        <v>546</v>
      </c>
      <c r="D6" s="519"/>
      <c r="E6" s="519"/>
      <c r="F6" s="519"/>
      <c r="G6" s="519"/>
      <c r="H6" s="519"/>
      <c r="I6" s="519"/>
      <c r="K6" s="517" t="s">
        <v>390</v>
      </c>
      <c r="L6" s="517"/>
    </row>
    <row r="8" spans="1:12" s="138" customFormat="1" ht="15.75">
      <c r="A8" s="138" t="s">
        <v>547</v>
      </c>
      <c r="B8" s="138" t="s">
        <v>958</v>
      </c>
      <c r="K8" s="519"/>
      <c r="L8" s="519"/>
    </row>
    <row r="9" ht="15.75">
      <c r="B9" s="137" t="s">
        <v>548</v>
      </c>
    </row>
    <row r="10" spans="2:12" ht="15.75">
      <c r="B10" s="137" t="s">
        <v>959</v>
      </c>
      <c r="C10" s="137" t="s">
        <v>960</v>
      </c>
      <c r="K10" s="517" t="s">
        <v>961</v>
      </c>
      <c r="L10" s="517"/>
    </row>
    <row r="11" spans="2:12" ht="15.75">
      <c r="B11" s="137" t="s">
        <v>962</v>
      </c>
      <c r="C11" s="137" t="s">
        <v>549</v>
      </c>
      <c r="K11" s="517" t="s">
        <v>961</v>
      </c>
      <c r="L11" s="517"/>
    </row>
    <row r="12" spans="2:3" ht="15.75">
      <c r="B12" s="137" t="s">
        <v>550</v>
      </c>
      <c r="C12" s="137" t="s">
        <v>989</v>
      </c>
    </row>
    <row r="13" spans="3:12" ht="15.75">
      <c r="C13" s="137" t="s">
        <v>381</v>
      </c>
      <c r="K13" s="517" t="s">
        <v>961</v>
      </c>
      <c r="L13" s="517"/>
    </row>
    <row r="14" spans="2:12" ht="15.75">
      <c r="B14" s="137" t="s">
        <v>382</v>
      </c>
      <c r="C14" s="137" t="s">
        <v>383</v>
      </c>
      <c r="K14" s="517" t="s">
        <v>387</v>
      </c>
      <c r="L14" s="517"/>
    </row>
    <row r="15" spans="2:12" ht="15.75">
      <c r="B15" s="137" t="s">
        <v>384</v>
      </c>
      <c r="C15" s="137" t="s">
        <v>1454</v>
      </c>
      <c r="K15" s="517" t="s">
        <v>388</v>
      </c>
      <c r="L15" s="517"/>
    </row>
    <row r="16" spans="1:12" ht="15.75">
      <c r="A16" s="138" t="s">
        <v>385</v>
      </c>
      <c r="B16" s="138" t="s">
        <v>386</v>
      </c>
      <c r="C16" s="138"/>
      <c r="D16" s="138"/>
      <c r="E16" s="138"/>
      <c r="K16" s="517" t="s">
        <v>389</v>
      </c>
      <c r="L16" s="517"/>
    </row>
    <row r="17" ht="15.75">
      <c r="B17" s="137" t="s">
        <v>548</v>
      </c>
    </row>
    <row r="18" spans="2:12" ht="15.75">
      <c r="B18" s="137" t="s">
        <v>499</v>
      </c>
      <c r="C18" s="137" t="s">
        <v>161</v>
      </c>
      <c r="K18" s="517" t="s">
        <v>162</v>
      </c>
      <c r="L18" s="517"/>
    </row>
    <row r="19" spans="2:12" ht="15.75">
      <c r="B19" s="137" t="s">
        <v>163</v>
      </c>
      <c r="C19" s="137" t="s">
        <v>164</v>
      </c>
      <c r="K19" s="517" t="s">
        <v>165</v>
      </c>
      <c r="L19" s="517"/>
    </row>
    <row r="20" spans="2:12" ht="15.75">
      <c r="B20" s="137" t="s">
        <v>550</v>
      </c>
      <c r="C20" s="137" t="s">
        <v>166</v>
      </c>
      <c r="K20" s="517" t="s">
        <v>961</v>
      </c>
      <c r="L20" s="517"/>
    </row>
    <row r="21" spans="2:3" ht="15.75">
      <c r="B21" s="137" t="s">
        <v>167</v>
      </c>
      <c r="C21" s="137" t="s">
        <v>168</v>
      </c>
    </row>
    <row r="22" spans="3:12" ht="15.75">
      <c r="C22" s="137" t="s">
        <v>1384</v>
      </c>
      <c r="K22" s="517" t="s">
        <v>388</v>
      </c>
      <c r="L22" s="517"/>
    </row>
    <row r="23" spans="2:12" ht="15.75">
      <c r="B23" s="137" t="s">
        <v>1385</v>
      </c>
      <c r="C23" s="137" t="s">
        <v>407</v>
      </c>
      <c r="K23" s="517" t="s">
        <v>961</v>
      </c>
      <c r="L23" s="517"/>
    </row>
    <row r="24" spans="2:12" ht="15.75">
      <c r="B24" s="137" t="s">
        <v>408</v>
      </c>
      <c r="C24" s="137" t="s">
        <v>409</v>
      </c>
      <c r="K24" s="517" t="s">
        <v>961</v>
      </c>
      <c r="L24" s="517"/>
    </row>
    <row r="25" spans="2:12" ht="15.75">
      <c r="B25" s="137" t="s">
        <v>410</v>
      </c>
      <c r="C25" s="137" t="s">
        <v>411</v>
      </c>
      <c r="K25" s="517"/>
      <c r="L25" s="517"/>
    </row>
    <row r="26" spans="3:12" ht="15.75">
      <c r="C26" s="137" t="s">
        <v>993</v>
      </c>
      <c r="K26" s="517" t="s">
        <v>961</v>
      </c>
      <c r="L26" s="517"/>
    </row>
    <row r="27" spans="2:12" ht="15.75">
      <c r="B27" s="137" t="s">
        <v>382</v>
      </c>
      <c r="C27" s="137" t="s">
        <v>511</v>
      </c>
      <c r="K27" s="517" t="s">
        <v>961</v>
      </c>
      <c r="L27" s="517"/>
    </row>
    <row r="28" spans="2:3" ht="15.75">
      <c r="B28" s="137" t="s">
        <v>384</v>
      </c>
      <c r="C28" s="137" t="s">
        <v>512</v>
      </c>
    </row>
    <row r="29" spans="3:12" ht="15.75">
      <c r="C29" s="137" t="s">
        <v>513</v>
      </c>
      <c r="K29" s="517" t="s">
        <v>698</v>
      </c>
      <c r="L29" s="517"/>
    </row>
    <row r="30" spans="2:12" ht="15.75">
      <c r="B30" s="137" t="s">
        <v>514</v>
      </c>
      <c r="C30" s="137" t="s">
        <v>515</v>
      </c>
      <c r="K30" s="517" t="s">
        <v>961</v>
      </c>
      <c r="L30" s="517"/>
    </row>
    <row r="31" spans="2:12" ht="15.75">
      <c r="B31" s="137" t="s">
        <v>1315</v>
      </c>
      <c r="C31" s="137" t="s">
        <v>730</v>
      </c>
      <c r="K31" s="517"/>
      <c r="L31" s="517"/>
    </row>
    <row r="32" spans="3:12" ht="15.75">
      <c r="C32" s="137" t="s">
        <v>731</v>
      </c>
      <c r="K32" s="517" t="s">
        <v>516</v>
      </c>
      <c r="L32" s="517"/>
    </row>
    <row r="33" spans="2:12" ht="15.75">
      <c r="B33" s="137" t="s">
        <v>732</v>
      </c>
      <c r="C33" s="137" t="s">
        <v>733</v>
      </c>
      <c r="K33" s="517"/>
      <c r="L33" s="517"/>
    </row>
    <row r="34" spans="3:12" ht="15.75">
      <c r="C34" s="137" t="s">
        <v>734</v>
      </c>
      <c r="K34" s="517" t="s">
        <v>165</v>
      </c>
      <c r="L34" s="517"/>
    </row>
    <row r="35" spans="2:12" ht="15.75">
      <c r="B35" s="137" t="s">
        <v>735</v>
      </c>
      <c r="C35" s="137" t="s">
        <v>736</v>
      </c>
      <c r="K35" s="517"/>
      <c r="L35" s="517"/>
    </row>
    <row r="36" spans="3:12" ht="15.75">
      <c r="C36" s="137" t="s">
        <v>737</v>
      </c>
      <c r="K36" s="517" t="s">
        <v>961</v>
      </c>
      <c r="L36" s="517"/>
    </row>
    <row r="37" spans="2:12" ht="15.75">
      <c r="B37" s="137" t="s">
        <v>739</v>
      </c>
      <c r="C37" s="137" t="s">
        <v>740</v>
      </c>
      <c r="K37" s="517" t="s">
        <v>961</v>
      </c>
      <c r="L37" s="517"/>
    </row>
    <row r="38" spans="2:12" ht="15.75">
      <c r="B38" s="137" t="s">
        <v>741</v>
      </c>
      <c r="C38" s="137" t="s">
        <v>742</v>
      </c>
      <c r="K38" s="517"/>
      <c r="L38" s="517"/>
    </row>
    <row r="39" spans="3:12" ht="15.75">
      <c r="C39" s="137" t="s">
        <v>251</v>
      </c>
      <c r="K39" s="517" t="s">
        <v>165</v>
      </c>
      <c r="L39" s="517"/>
    </row>
    <row r="40" spans="2:12" ht="15.75">
      <c r="B40" s="137" t="s">
        <v>252</v>
      </c>
      <c r="C40" s="137" t="s">
        <v>231</v>
      </c>
      <c r="K40" s="517"/>
      <c r="L40" s="517"/>
    </row>
    <row r="41" spans="3:12" ht="15.75">
      <c r="C41" s="137" t="s">
        <v>232</v>
      </c>
      <c r="K41" s="517" t="s">
        <v>961</v>
      </c>
      <c r="L41" s="517"/>
    </row>
    <row r="42" spans="2:3" ht="15.75">
      <c r="B42" s="137" t="s">
        <v>233</v>
      </c>
      <c r="C42" s="137" t="s">
        <v>417</v>
      </c>
    </row>
    <row r="43" spans="3:12" ht="15.75">
      <c r="C43" s="137" t="s">
        <v>857</v>
      </c>
      <c r="K43" s="517" t="s">
        <v>387</v>
      </c>
      <c r="L43" s="517"/>
    </row>
    <row r="44" spans="2:12" ht="15.75">
      <c r="B44" s="137" t="s">
        <v>858</v>
      </c>
      <c r="C44" s="137" t="s">
        <v>859</v>
      </c>
      <c r="K44" s="517" t="s">
        <v>165</v>
      </c>
      <c r="L44" s="517"/>
    </row>
    <row r="45" spans="2:12" ht="15.75">
      <c r="B45" s="137" t="s">
        <v>860</v>
      </c>
      <c r="C45" s="137" t="s">
        <v>1294</v>
      </c>
      <c r="K45" s="517" t="s">
        <v>961</v>
      </c>
      <c r="L45" s="517"/>
    </row>
    <row r="46" spans="2:12" ht="15.75">
      <c r="B46" s="137" t="s">
        <v>1295</v>
      </c>
      <c r="C46" s="137" t="s">
        <v>276</v>
      </c>
      <c r="K46" s="517" t="s">
        <v>516</v>
      </c>
      <c r="L46" s="517"/>
    </row>
    <row r="47" spans="2:3" ht="15.75">
      <c r="B47" s="137" t="s">
        <v>277</v>
      </c>
      <c r="C47" s="137" t="s">
        <v>278</v>
      </c>
    </row>
    <row r="48" spans="3:12" ht="15.75">
      <c r="C48" s="137" t="s">
        <v>279</v>
      </c>
      <c r="K48" s="517" t="s">
        <v>738</v>
      </c>
      <c r="L48" s="517"/>
    </row>
    <row r="49" spans="2:12" ht="15.75">
      <c r="B49" s="137" t="s">
        <v>280</v>
      </c>
      <c r="C49" s="137" t="s">
        <v>109</v>
      </c>
      <c r="K49" s="517" t="s">
        <v>961</v>
      </c>
      <c r="L49" s="517"/>
    </row>
    <row r="50" spans="2:12" ht="15.75">
      <c r="B50" s="137" t="s">
        <v>110</v>
      </c>
      <c r="C50" s="137" t="s">
        <v>111</v>
      </c>
      <c r="K50" s="517" t="s">
        <v>165</v>
      </c>
      <c r="L50" s="517"/>
    </row>
    <row r="51" spans="2:12" ht="15.75">
      <c r="B51" s="137" t="s">
        <v>215</v>
      </c>
      <c r="C51" s="137" t="s">
        <v>976</v>
      </c>
      <c r="K51" s="517" t="s">
        <v>165</v>
      </c>
      <c r="L51" s="517"/>
    </row>
    <row r="52" spans="2:12" ht="15.75">
      <c r="B52" s="137" t="s">
        <v>977</v>
      </c>
      <c r="C52" s="137" t="s">
        <v>848</v>
      </c>
      <c r="K52" s="517" t="s">
        <v>387</v>
      </c>
      <c r="L52" s="517"/>
    </row>
  </sheetData>
  <sheetProtection/>
  <mergeCells count="42">
    <mergeCell ref="K23:L23"/>
    <mergeCell ref="K24:L24"/>
    <mergeCell ref="K52:L52"/>
    <mergeCell ref="K6:L6"/>
    <mergeCell ref="K18:L18"/>
    <mergeCell ref="K19:L19"/>
    <mergeCell ref="K20:L20"/>
    <mergeCell ref="K14:L14"/>
    <mergeCell ref="K15:L15"/>
    <mergeCell ref="K16:L16"/>
    <mergeCell ref="C1:I3"/>
    <mergeCell ref="C4:I4"/>
    <mergeCell ref="C6:I6"/>
    <mergeCell ref="K8:L8"/>
    <mergeCell ref="K13:L13"/>
    <mergeCell ref="K22:L22"/>
    <mergeCell ref="K10:L10"/>
    <mergeCell ref="K11:L11"/>
    <mergeCell ref="K40:L40"/>
    <mergeCell ref="K41:L41"/>
    <mergeCell ref="K25:L25"/>
    <mergeCell ref="K26:L26"/>
    <mergeCell ref="K27:L27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3:L43"/>
    <mergeCell ref="K49:L49"/>
    <mergeCell ref="K50:L50"/>
    <mergeCell ref="K51:L51"/>
    <mergeCell ref="K44:L44"/>
    <mergeCell ref="K45:L45"/>
    <mergeCell ref="K46:L46"/>
    <mergeCell ref="K48:L48"/>
  </mergeCells>
  <printOptions/>
  <pageMargins left="0.58" right="0.18" top="0.27" bottom="0.27" header="0.2" footer="0.2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421875" style="0" customWidth="1"/>
    <col min="2" max="2" width="52.421875" style="0" customWidth="1"/>
    <col min="3" max="3" width="9.28125" style="0" customWidth="1"/>
    <col min="4" max="4" width="9.421875" style="0" customWidth="1"/>
    <col min="5" max="5" width="8.421875" style="0" customWidth="1"/>
    <col min="6" max="6" width="6.7109375" style="0" customWidth="1"/>
  </cols>
  <sheetData>
    <row r="1" spans="1:6" ht="15">
      <c r="A1" s="566" t="s">
        <v>108</v>
      </c>
      <c r="B1" s="566"/>
      <c r="C1" s="566"/>
      <c r="D1" s="566"/>
      <c r="E1" s="566"/>
      <c r="F1" s="566"/>
    </row>
    <row r="2" spans="1:6" ht="12.75">
      <c r="A2" s="330"/>
      <c r="B2" s="330"/>
      <c r="C2" s="330"/>
      <c r="D2" s="330"/>
      <c r="E2" s="330"/>
      <c r="F2" s="330"/>
    </row>
    <row r="3" spans="1:6" ht="12.75">
      <c r="A3" s="330"/>
      <c r="B3" s="330"/>
      <c r="C3" s="330"/>
      <c r="D3" s="330"/>
      <c r="E3" s="330"/>
      <c r="F3" s="330"/>
    </row>
    <row r="4" spans="1:6" ht="15">
      <c r="A4" s="296"/>
      <c r="B4" s="392" t="s">
        <v>788</v>
      </c>
      <c r="C4" s="297"/>
      <c r="D4" s="297"/>
      <c r="E4" s="297"/>
      <c r="F4" s="298"/>
    </row>
    <row r="5" spans="1:6" ht="13.5" thickBot="1">
      <c r="A5" s="389"/>
      <c r="B5" s="389"/>
      <c r="C5" s="567"/>
      <c r="D5" s="568"/>
      <c r="E5" s="562"/>
      <c r="F5" s="562"/>
    </row>
    <row r="6" spans="1:6" ht="36" customHeight="1" thickBot="1">
      <c r="A6" s="390" t="s">
        <v>94</v>
      </c>
      <c r="B6" s="391" t="s">
        <v>772</v>
      </c>
      <c r="C6" s="306" t="s">
        <v>95</v>
      </c>
      <c r="D6" s="306" t="s">
        <v>717</v>
      </c>
      <c r="E6" s="306" t="s">
        <v>431</v>
      </c>
      <c r="F6" s="404" t="s">
        <v>96</v>
      </c>
    </row>
    <row r="7" spans="1:6" ht="4.5" customHeight="1" thickBot="1">
      <c r="A7" s="301"/>
      <c r="B7" s="302"/>
      <c r="C7" s="333"/>
      <c r="D7" s="333"/>
      <c r="E7" s="334"/>
      <c r="F7" s="303"/>
    </row>
    <row r="8" spans="1:6" ht="19.5" customHeight="1">
      <c r="A8" s="394">
        <v>1</v>
      </c>
      <c r="B8" s="395" t="s">
        <v>894</v>
      </c>
      <c r="C8" s="352">
        <v>3000</v>
      </c>
      <c r="D8" s="352"/>
      <c r="E8" s="353"/>
      <c r="F8" s="365" t="e">
        <f aca="true" t="shared" si="0" ref="F8:F24">SUM(E8/D8*100)</f>
        <v>#DIV/0!</v>
      </c>
    </row>
    <row r="9" spans="1:6" ht="19.5" customHeight="1">
      <c r="A9" s="396">
        <f>SUM(A8+1)</f>
        <v>2</v>
      </c>
      <c r="B9" s="292" t="s">
        <v>895</v>
      </c>
      <c r="C9" s="332">
        <v>75000</v>
      </c>
      <c r="D9" s="332"/>
      <c r="E9" s="354"/>
      <c r="F9" s="361" t="e">
        <f t="shared" si="0"/>
        <v>#DIV/0!</v>
      </c>
    </row>
    <row r="10" spans="1:6" ht="19.5" customHeight="1">
      <c r="A10" s="396">
        <f>SUM(A9+1)</f>
        <v>3</v>
      </c>
      <c r="B10" s="397" t="s">
        <v>896</v>
      </c>
      <c r="C10" s="332">
        <v>2500</v>
      </c>
      <c r="D10" s="332"/>
      <c r="E10" s="354"/>
      <c r="F10" s="361" t="e">
        <f t="shared" si="0"/>
        <v>#DIV/0!</v>
      </c>
    </row>
    <row r="11" spans="1:6" ht="19.5" customHeight="1">
      <c r="A11" s="396">
        <f>SUM(A10+1)</f>
        <v>4</v>
      </c>
      <c r="B11" s="397" t="s">
        <v>897</v>
      </c>
      <c r="C11" s="332">
        <v>10000</v>
      </c>
      <c r="D11" s="332"/>
      <c r="E11" s="354"/>
      <c r="F11" s="361" t="e">
        <f t="shared" si="0"/>
        <v>#DIV/0!</v>
      </c>
    </row>
    <row r="12" spans="1:6" ht="19.5" customHeight="1">
      <c r="A12" s="396">
        <v>5</v>
      </c>
      <c r="B12" s="397" t="s">
        <v>434</v>
      </c>
      <c r="C12" s="332">
        <v>2000</v>
      </c>
      <c r="D12" s="332"/>
      <c r="E12" s="354"/>
      <c r="F12" s="361" t="e">
        <f t="shared" si="0"/>
        <v>#DIV/0!</v>
      </c>
    </row>
    <row r="13" spans="1:6" ht="4.5" customHeight="1">
      <c r="A13" s="396"/>
      <c r="B13" s="397"/>
      <c r="C13" s="355"/>
      <c r="D13" s="355"/>
      <c r="E13" s="356"/>
      <c r="F13" s="361"/>
    </row>
    <row r="14" spans="1:6" ht="19.5" customHeight="1">
      <c r="A14" s="396"/>
      <c r="B14" s="398" t="s">
        <v>435</v>
      </c>
      <c r="C14" s="355">
        <f>SUM(C8:C12)</f>
        <v>92500</v>
      </c>
      <c r="D14" s="355">
        <f>SUM(D8:D12)</f>
        <v>0</v>
      </c>
      <c r="E14" s="355">
        <f>SUM(E8:E12)</f>
        <v>0</v>
      </c>
      <c r="F14" s="361" t="e">
        <f t="shared" si="0"/>
        <v>#DIV/0!</v>
      </c>
    </row>
    <row r="15" spans="1:6" ht="4.5" customHeight="1">
      <c r="A15" s="396"/>
      <c r="B15" s="397"/>
      <c r="C15" s="355"/>
      <c r="D15" s="355"/>
      <c r="E15" s="356"/>
      <c r="F15" s="361"/>
    </row>
    <row r="16" spans="1:6" ht="19.5" customHeight="1">
      <c r="A16" s="396">
        <v>6</v>
      </c>
      <c r="B16" s="397" t="s">
        <v>305</v>
      </c>
      <c r="C16" s="332">
        <v>124000</v>
      </c>
      <c r="D16" s="332"/>
      <c r="E16" s="354"/>
      <c r="F16" s="361" t="e">
        <f t="shared" si="0"/>
        <v>#DIV/0!</v>
      </c>
    </row>
    <row r="17" spans="1:6" ht="27.75" customHeight="1">
      <c r="A17" s="396">
        <v>7</v>
      </c>
      <c r="B17" s="397" t="s">
        <v>436</v>
      </c>
      <c r="C17" s="332">
        <v>50000</v>
      </c>
      <c r="D17" s="332"/>
      <c r="E17" s="354"/>
      <c r="F17" s="361" t="e">
        <f t="shared" si="0"/>
        <v>#DIV/0!</v>
      </c>
    </row>
    <row r="18" spans="1:6" ht="19.5" customHeight="1">
      <c r="A18" s="396">
        <v>8</v>
      </c>
      <c r="B18" s="397" t="s">
        <v>437</v>
      </c>
      <c r="C18" s="332">
        <v>4000</v>
      </c>
      <c r="D18" s="332"/>
      <c r="E18" s="354"/>
      <c r="F18" s="361" t="e">
        <f t="shared" si="0"/>
        <v>#DIV/0!</v>
      </c>
    </row>
    <row r="19" spans="1:6" ht="19.5" customHeight="1">
      <c r="A19" s="396">
        <v>9</v>
      </c>
      <c r="B19" s="397" t="s">
        <v>438</v>
      </c>
      <c r="C19" s="332">
        <v>50000</v>
      </c>
      <c r="D19" s="332"/>
      <c r="E19" s="354"/>
      <c r="F19" s="366" t="e">
        <f t="shared" si="0"/>
        <v>#DIV/0!</v>
      </c>
    </row>
    <row r="20" spans="1:6" ht="19.5" customHeight="1">
      <c r="A20" s="396">
        <v>10</v>
      </c>
      <c r="B20" s="397" t="s">
        <v>302</v>
      </c>
      <c r="C20" s="332">
        <v>50000</v>
      </c>
      <c r="D20" s="332"/>
      <c r="E20" s="354"/>
      <c r="F20" s="361" t="e">
        <f t="shared" si="0"/>
        <v>#DIV/0!</v>
      </c>
    </row>
    <row r="21" spans="1:6" ht="19.5" customHeight="1">
      <c r="A21" s="399">
        <v>11</v>
      </c>
      <c r="B21" s="400" t="s">
        <v>306</v>
      </c>
      <c r="C21" s="357"/>
      <c r="D21" s="357"/>
      <c r="E21" s="358"/>
      <c r="F21" s="363" t="e">
        <f t="shared" si="0"/>
        <v>#DIV/0!</v>
      </c>
    </row>
    <row r="22" spans="1:6" ht="19.5" customHeight="1">
      <c r="A22" s="401">
        <v>12</v>
      </c>
      <c r="B22" s="327" t="s">
        <v>303</v>
      </c>
      <c r="C22" s="186"/>
      <c r="D22" s="186"/>
      <c r="E22" s="331"/>
      <c r="F22" s="361" t="e">
        <f t="shared" si="0"/>
        <v>#DIV/0!</v>
      </c>
    </row>
    <row r="23" spans="1:6" ht="4.5" customHeight="1">
      <c r="A23" s="401"/>
      <c r="B23" s="327"/>
      <c r="C23" s="186"/>
      <c r="D23" s="186"/>
      <c r="E23" s="186"/>
      <c r="F23" s="361"/>
    </row>
    <row r="24" spans="1:6" ht="19.5" customHeight="1" thickBot="1">
      <c r="A24" s="402"/>
      <c r="B24" s="403" t="s">
        <v>304</v>
      </c>
      <c r="C24" s="373">
        <f>SUM(C16:C22)</f>
        <v>278000</v>
      </c>
      <c r="D24" s="373">
        <f>SUM(D16:D22)</f>
        <v>0</v>
      </c>
      <c r="E24" s="373">
        <f>SUM(E16:E22)</f>
        <v>0</v>
      </c>
      <c r="F24" s="393" t="e">
        <f t="shared" si="0"/>
        <v>#DIV/0!</v>
      </c>
    </row>
    <row r="25" spans="1:6" ht="4.5" customHeight="1" thickBot="1">
      <c r="A25" s="402"/>
      <c r="B25" s="403"/>
      <c r="C25" s="373"/>
      <c r="D25" s="373"/>
      <c r="E25" s="373"/>
      <c r="F25" s="393"/>
    </row>
    <row r="26" spans="1:6" ht="19.5" customHeight="1" thickBot="1">
      <c r="A26" s="402"/>
      <c r="B26" s="403" t="s">
        <v>967</v>
      </c>
      <c r="C26" s="373">
        <f>C14+C24</f>
        <v>370500</v>
      </c>
      <c r="D26" s="373">
        <f>D14+D24</f>
        <v>0</v>
      </c>
      <c r="E26" s="373">
        <f>E14+E24</f>
        <v>0</v>
      </c>
      <c r="F26" s="393" t="e">
        <f>SUM(E26/D26*100)</f>
        <v>#DIV/0!</v>
      </c>
    </row>
    <row r="27" spans="1:6" ht="12.75">
      <c r="A27" s="389"/>
      <c r="B27" s="389"/>
      <c r="C27" s="560"/>
      <c r="D27" s="561"/>
      <c r="E27" s="562"/>
      <c r="F27" s="562"/>
    </row>
  </sheetData>
  <sheetProtection/>
  <mergeCells count="5">
    <mergeCell ref="A1:F1"/>
    <mergeCell ref="C5:D5"/>
    <mergeCell ref="E5:F5"/>
    <mergeCell ref="C27:D27"/>
    <mergeCell ref="E27:F27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&amp;R4/e.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1" width="3.7109375" style="14" customWidth="1"/>
    <col min="2" max="2" width="60.7109375" style="14" customWidth="1"/>
    <col min="3" max="10" width="12.7109375" style="14" customWidth="1"/>
    <col min="11" max="16384" width="9.140625" style="14" customWidth="1"/>
  </cols>
  <sheetData>
    <row r="1" spans="2:10" ht="19.5" customHeight="1" thickBot="1">
      <c r="B1" s="571" t="s">
        <v>1085</v>
      </c>
      <c r="C1" s="571"/>
      <c r="D1" s="571"/>
      <c r="E1" s="571"/>
      <c r="F1" s="571"/>
      <c r="G1" s="571"/>
      <c r="H1" s="571"/>
      <c r="I1" s="571"/>
      <c r="J1" s="14" t="s">
        <v>988</v>
      </c>
    </row>
    <row r="2" spans="1:10" ht="19.5" customHeight="1">
      <c r="A2" s="573"/>
      <c r="B2" s="572" t="s">
        <v>494</v>
      </c>
      <c r="C2" s="545" t="s">
        <v>996</v>
      </c>
      <c r="D2" s="545"/>
      <c r="E2" s="545"/>
      <c r="F2" s="545"/>
      <c r="G2" s="545"/>
      <c r="H2" s="575" t="s">
        <v>997</v>
      </c>
      <c r="I2" s="575" t="s">
        <v>760</v>
      </c>
      <c r="J2" s="569" t="s">
        <v>431</v>
      </c>
    </row>
    <row r="3" spans="1:10" ht="19.5" customHeight="1">
      <c r="A3" s="574"/>
      <c r="B3" s="536"/>
      <c r="C3" s="20" t="s">
        <v>774</v>
      </c>
      <c r="D3" s="20" t="s">
        <v>998</v>
      </c>
      <c r="E3" s="20" t="s">
        <v>990</v>
      </c>
      <c r="F3" s="20" t="s">
        <v>991</v>
      </c>
      <c r="G3" s="20" t="s">
        <v>995</v>
      </c>
      <c r="H3" s="576"/>
      <c r="I3" s="576"/>
      <c r="J3" s="570"/>
    </row>
    <row r="4" spans="1:10" ht="4.5" customHeight="1">
      <c r="A4" s="151"/>
      <c r="B4" s="17"/>
      <c r="C4" s="17"/>
      <c r="D4" s="17"/>
      <c r="E4" s="17"/>
      <c r="F4" s="17"/>
      <c r="G4" s="17"/>
      <c r="H4" s="17"/>
      <c r="I4" s="17"/>
      <c r="J4" s="150"/>
    </row>
    <row r="5" spans="1:10" ht="19.5" customHeight="1">
      <c r="A5" s="464">
        <v>1</v>
      </c>
      <c r="B5" s="405" t="s">
        <v>1040</v>
      </c>
      <c r="C5" s="328">
        <v>4827168</v>
      </c>
      <c r="D5" s="328"/>
      <c r="E5" s="328">
        <v>20972</v>
      </c>
      <c r="F5" s="328">
        <v>231377</v>
      </c>
      <c r="G5" s="328">
        <v>63834</v>
      </c>
      <c r="H5" s="328">
        <f>E5+F5+G5</f>
        <v>316183</v>
      </c>
      <c r="I5" s="328">
        <v>5143351</v>
      </c>
      <c r="J5" s="415">
        <v>4906795</v>
      </c>
    </row>
    <row r="6" spans="1:10" ht="19.5" customHeight="1">
      <c r="A6" s="464">
        <f>A5+1</f>
        <v>2</v>
      </c>
      <c r="B6" s="405" t="s">
        <v>1041</v>
      </c>
      <c r="C6" s="328">
        <v>1482545</v>
      </c>
      <c r="D6" s="328"/>
      <c r="E6" s="328">
        <v>6709</v>
      </c>
      <c r="F6" s="328">
        <v>17154</v>
      </c>
      <c r="G6" s="328">
        <v>15169</v>
      </c>
      <c r="H6" s="328">
        <f aca="true" t="shared" si="0" ref="H6:H44">E6+F6+G6</f>
        <v>39032</v>
      </c>
      <c r="I6" s="328">
        <v>1521577</v>
      </c>
      <c r="J6" s="415">
        <v>1428726</v>
      </c>
    </row>
    <row r="7" spans="1:10" ht="19.5" customHeight="1">
      <c r="A7" s="464">
        <f aca="true" t="shared" si="1" ref="A7:A45">A6+1</f>
        <v>3</v>
      </c>
      <c r="B7" s="405" t="s">
        <v>1042</v>
      </c>
      <c r="C7" s="328">
        <v>5940668</v>
      </c>
      <c r="D7" s="328"/>
      <c r="E7" s="328">
        <v>111547</v>
      </c>
      <c r="F7" s="328">
        <v>280150</v>
      </c>
      <c r="G7" s="328">
        <v>819397</v>
      </c>
      <c r="H7" s="328">
        <f t="shared" si="0"/>
        <v>1211094</v>
      </c>
      <c r="I7" s="328">
        <v>7151762</v>
      </c>
      <c r="J7" s="415">
        <v>5945636</v>
      </c>
    </row>
    <row r="8" spans="1:10" ht="19.5" customHeight="1">
      <c r="A8" s="464">
        <f t="shared" si="1"/>
        <v>4</v>
      </c>
      <c r="B8" s="405" t="s">
        <v>1043</v>
      </c>
      <c r="C8" s="328">
        <v>419616</v>
      </c>
      <c r="D8" s="328"/>
      <c r="E8" s="328"/>
      <c r="F8" s="328"/>
      <c r="G8" s="328">
        <v>-68237</v>
      </c>
      <c r="H8" s="328">
        <f t="shared" si="0"/>
        <v>-68237</v>
      </c>
      <c r="I8" s="328">
        <v>351379</v>
      </c>
      <c r="J8" s="415">
        <v>334801</v>
      </c>
    </row>
    <row r="9" spans="1:10" ht="19.5" customHeight="1">
      <c r="A9" s="464">
        <f t="shared" si="1"/>
        <v>5</v>
      </c>
      <c r="B9" s="405" t="s">
        <v>1086</v>
      </c>
      <c r="C9" s="328">
        <v>4848211</v>
      </c>
      <c r="D9" s="328"/>
      <c r="E9" s="328">
        <v>230326</v>
      </c>
      <c r="F9" s="328"/>
      <c r="G9" s="328">
        <v>180244</v>
      </c>
      <c r="H9" s="328">
        <f t="shared" si="0"/>
        <v>410570</v>
      </c>
      <c r="I9" s="328">
        <v>5258781</v>
      </c>
      <c r="J9" s="415">
        <v>5242763</v>
      </c>
    </row>
    <row r="10" spans="1:10" ht="19.5" customHeight="1">
      <c r="A10" s="464">
        <f t="shared" si="1"/>
        <v>6</v>
      </c>
      <c r="B10" s="405" t="s">
        <v>1044</v>
      </c>
      <c r="C10" s="328">
        <v>458</v>
      </c>
      <c r="D10" s="328"/>
      <c r="E10" s="328"/>
      <c r="F10" s="328"/>
      <c r="G10" s="328">
        <v>300</v>
      </c>
      <c r="H10" s="328">
        <f t="shared" si="0"/>
        <v>300</v>
      </c>
      <c r="I10" s="328">
        <v>758</v>
      </c>
      <c r="J10" s="415">
        <v>587</v>
      </c>
    </row>
    <row r="11" spans="1:10" ht="19.5" customHeight="1">
      <c r="A11" s="464">
        <f t="shared" si="1"/>
        <v>7</v>
      </c>
      <c r="B11" s="405" t="s">
        <v>1045</v>
      </c>
      <c r="C11" s="328"/>
      <c r="D11" s="328"/>
      <c r="E11" s="328"/>
      <c r="F11" s="328"/>
      <c r="G11" s="328"/>
      <c r="H11" s="328">
        <f t="shared" si="0"/>
        <v>0</v>
      </c>
      <c r="I11" s="328"/>
      <c r="J11" s="415"/>
    </row>
    <row r="12" spans="1:10" ht="19.5" customHeight="1">
      <c r="A12" s="464">
        <f t="shared" si="1"/>
        <v>8</v>
      </c>
      <c r="B12" s="405" t="s">
        <v>1046</v>
      </c>
      <c r="C12" s="328">
        <v>793654</v>
      </c>
      <c r="D12" s="328"/>
      <c r="E12" s="328">
        <v>37010</v>
      </c>
      <c r="F12" s="328">
        <v>501</v>
      </c>
      <c r="G12" s="328">
        <v>52538</v>
      </c>
      <c r="H12" s="328">
        <f t="shared" si="0"/>
        <v>90049</v>
      </c>
      <c r="I12" s="328">
        <v>883703</v>
      </c>
      <c r="J12" s="415">
        <v>858505</v>
      </c>
    </row>
    <row r="13" spans="1:10" ht="19.5" customHeight="1">
      <c r="A13" s="464">
        <f t="shared" si="1"/>
        <v>9</v>
      </c>
      <c r="B13" s="405" t="s">
        <v>1047</v>
      </c>
      <c r="C13" s="328"/>
      <c r="D13" s="328"/>
      <c r="E13" s="328"/>
      <c r="F13" s="328"/>
      <c r="G13" s="328"/>
      <c r="H13" s="328">
        <f t="shared" si="0"/>
        <v>0</v>
      </c>
      <c r="I13" s="328"/>
      <c r="J13" s="415"/>
    </row>
    <row r="14" spans="1:10" ht="19.5" customHeight="1">
      <c r="A14" s="464">
        <f t="shared" si="1"/>
        <v>10</v>
      </c>
      <c r="B14" s="405" t="s">
        <v>1048</v>
      </c>
      <c r="C14" s="328">
        <v>723000</v>
      </c>
      <c r="D14" s="328"/>
      <c r="E14" s="328">
        <v>152123</v>
      </c>
      <c r="F14" s="328"/>
      <c r="G14" s="328">
        <v>77154</v>
      </c>
      <c r="H14" s="328">
        <f t="shared" si="0"/>
        <v>229277</v>
      </c>
      <c r="I14" s="328">
        <v>952277</v>
      </c>
      <c r="J14" s="415">
        <v>925445</v>
      </c>
    </row>
    <row r="15" spans="1:10" ht="19.5" customHeight="1">
      <c r="A15" s="464">
        <f t="shared" si="1"/>
        <v>11</v>
      </c>
      <c r="B15" s="405" t="s">
        <v>1049</v>
      </c>
      <c r="C15" s="328">
        <v>22178</v>
      </c>
      <c r="D15" s="328"/>
      <c r="E15" s="328"/>
      <c r="F15" s="328">
        <v>-570</v>
      </c>
      <c r="G15" s="328">
        <v>4000</v>
      </c>
      <c r="H15" s="328">
        <f t="shared" si="0"/>
        <v>3430</v>
      </c>
      <c r="I15" s="328">
        <v>25608</v>
      </c>
      <c r="J15" s="415">
        <v>22701</v>
      </c>
    </row>
    <row r="16" spans="1:10" ht="19.5" customHeight="1">
      <c r="A16" s="464">
        <f t="shared" si="1"/>
        <v>12</v>
      </c>
      <c r="B16" s="405" t="s">
        <v>999</v>
      </c>
      <c r="C16" s="328">
        <f>SUM(C5:C15)</f>
        <v>19057498</v>
      </c>
      <c r="D16" s="328">
        <f aca="true" t="shared" si="2" ref="D16:J16">SUM(D5:D15)</f>
        <v>0</v>
      </c>
      <c r="E16" s="328">
        <f t="shared" si="2"/>
        <v>558687</v>
      </c>
      <c r="F16" s="328">
        <v>528612</v>
      </c>
      <c r="G16" s="328">
        <f t="shared" si="2"/>
        <v>1144399</v>
      </c>
      <c r="H16" s="328">
        <f t="shared" si="2"/>
        <v>2231698</v>
      </c>
      <c r="I16" s="328">
        <f t="shared" si="2"/>
        <v>21289196</v>
      </c>
      <c r="J16" s="415">
        <f t="shared" si="2"/>
        <v>19665959</v>
      </c>
    </row>
    <row r="17" spans="1:10" ht="19.5" customHeight="1">
      <c r="A17" s="464">
        <f t="shared" si="1"/>
        <v>13</v>
      </c>
      <c r="B17" s="405" t="s">
        <v>1050</v>
      </c>
      <c r="C17" s="328">
        <v>1493808</v>
      </c>
      <c r="D17" s="328"/>
      <c r="E17" s="328">
        <v>7091</v>
      </c>
      <c r="F17" s="328">
        <v>137322</v>
      </c>
      <c r="G17" s="328">
        <v>306498</v>
      </c>
      <c r="H17" s="328">
        <f t="shared" si="0"/>
        <v>450911</v>
      </c>
      <c r="I17" s="328">
        <v>1944719</v>
      </c>
      <c r="J17" s="415">
        <v>452496</v>
      </c>
    </row>
    <row r="18" spans="1:10" ht="19.5" customHeight="1">
      <c r="A18" s="464">
        <f t="shared" si="1"/>
        <v>14</v>
      </c>
      <c r="B18" s="405" t="s">
        <v>1051</v>
      </c>
      <c r="C18" s="328">
        <v>469118</v>
      </c>
      <c r="D18" s="328"/>
      <c r="E18" s="328"/>
      <c r="F18" s="328">
        <v>51444</v>
      </c>
      <c r="G18" s="328">
        <v>774938</v>
      </c>
      <c r="H18" s="328">
        <f t="shared" si="0"/>
        <v>826382</v>
      </c>
      <c r="I18" s="328">
        <v>1295500</v>
      </c>
      <c r="J18" s="415">
        <v>359525</v>
      </c>
    </row>
    <row r="19" spans="1:10" ht="19.5" customHeight="1">
      <c r="A19" s="464">
        <f t="shared" si="1"/>
        <v>15</v>
      </c>
      <c r="B19" s="405" t="s">
        <v>1087</v>
      </c>
      <c r="C19" s="328">
        <v>32560</v>
      </c>
      <c r="D19" s="328"/>
      <c r="E19" s="328"/>
      <c r="F19" s="328"/>
      <c r="G19" s="328"/>
      <c r="H19" s="328">
        <f t="shared" si="0"/>
        <v>0</v>
      </c>
      <c r="I19" s="328">
        <v>32560</v>
      </c>
      <c r="J19" s="415">
        <v>32560</v>
      </c>
    </row>
    <row r="20" spans="1:10" ht="19.5" customHeight="1">
      <c r="A20" s="464">
        <f t="shared" si="1"/>
        <v>16</v>
      </c>
      <c r="B20" s="405" t="s">
        <v>1052</v>
      </c>
      <c r="C20" s="328">
        <v>282000</v>
      </c>
      <c r="D20" s="328"/>
      <c r="E20" s="328"/>
      <c r="F20" s="328"/>
      <c r="G20" s="328">
        <v>269788</v>
      </c>
      <c r="H20" s="328">
        <f t="shared" si="0"/>
        <v>269788</v>
      </c>
      <c r="I20" s="328">
        <v>551788</v>
      </c>
      <c r="J20" s="415"/>
    </row>
    <row r="21" spans="1:10" ht="19.5" customHeight="1">
      <c r="A21" s="464">
        <f t="shared" si="1"/>
        <v>17</v>
      </c>
      <c r="B21" s="405" t="s">
        <v>1088</v>
      </c>
      <c r="C21" s="328"/>
      <c r="D21" s="328"/>
      <c r="E21" s="328"/>
      <c r="F21" s="328"/>
      <c r="G21" s="328"/>
      <c r="H21" s="328">
        <f t="shared" si="0"/>
        <v>0</v>
      </c>
      <c r="I21" s="328"/>
      <c r="J21" s="415"/>
    </row>
    <row r="22" spans="1:10" ht="19.5" customHeight="1">
      <c r="A22" s="464">
        <f t="shared" si="1"/>
        <v>18</v>
      </c>
      <c r="B22" s="405" t="s">
        <v>1089</v>
      </c>
      <c r="C22" s="328">
        <v>891010</v>
      </c>
      <c r="D22" s="328"/>
      <c r="E22" s="328"/>
      <c r="F22" s="328"/>
      <c r="G22" s="328">
        <v>-457527</v>
      </c>
      <c r="H22" s="328">
        <f t="shared" si="0"/>
        <v>-457527</v>
      </c>
      <c r="I22" s="328">
        <v>433483</v>
      </c>
      <c r="J22" s="415">
        <v>196586</v>
      </c>
    </row>
    <row r="23" spans="1:10" ht="19.5" customHeight="1">
      <c r="A23" s="464">
        <f t="shared" si="1"/>
        <v>19</v>
      </c>
      <c r="B23" s="405" t="s">
        <v>1090</v>
      </c>
      <c r="C23" s="328"/>
      <c r="D23" s="328"/>
      <c r="E23" s="328"/>
      <c r="F23" s="328"/>
      <c r="G23" s="328"/>
      <c r="H23" s="328">
        <f t="shared" si="0"/>
        <v>0</v>
      </c>
      <c r="I23" s="328"/>
      <c r="J23" s="415"/>
    </row>
    <row r="24" spans="1:10" ht="19.5" customHeight="1">
      <c r="A24" s="464">
        <f t="shared" si="1"/>
        <v>20</v>
      </c>
      <c r="B24" s="405" t="s">
        <v>1053</v>
      </c>
      <c r="C24" s="328"/>
      <c r="D24" s="328"/>
      <c r="E24" s="328"/>
      <c r="F24" s="328"/>
      <c r="G24" s="328">
        <v>4115</v>
      </c>
      <c r="H24" s="328">
        <f t="shared" si="0"/>
        <v>4115</v>
      </c>
      <c r="I24" s="328">
        <v>4115</v>
      </c>
      <c r="J24" s="415"/>
    </row>
    <row r="25" spans="1:10" ht="19.5" customHeight="1">
      <c r="A25" s="464">
        <f t="shared" si="1"/>
        <v>21</v>
      </c>
      <c r="B25" s="405" t="s">
        <v>1054</v>
      </c>
      <c r="C25" s="328"/>
      <c r="D25" s="328"/>
      <c r="E25" s="328"/>
      <c r="F25" s="328"/>
      <c r="G25" s="328"/>
      <c r="H25" s="328">
        <f t="shared" si="0"/>
        <v>0</v>
      </c>
      <c r="I25" s="328"/>
      <c r="J25" s="415"/>
    </row>
    <row r="26" spans="1:10" ht="19.5" customHeight="1">
      <c r="A26" s="464">
        <f t="shared" si="1"/>
        <v>22</v>
      </c>
      <c r="B26" s="405" t="s">
        <v>1055</v>
      </c>
      <c r="C26" s="328"/>
      <c r="D26" s="328"/>
      <c r="E26" s="328"/>
      <c r="F26" s="328"/>
      <c r="G26" s="328"/>
      <c r="H26" s="328">
        <f t="shared" si="0"/>
        <v>0</v>
      </c>
      <c r="I26" s="328"/>
      <c r="J26" s="415"/>
    </row>
    <row r="27" spans="1:10" ht="19.5" customHeight="1">
      <c r="A27" s="464">
        <f t="shared" si="1"/>
        <v>23</v>
      </c>
      <c r="B27" s="405" t="s">
        <v>1056</v>
      </c>
      <c r="C27" s="328"/>
      <c r="D27" s="328"/>
      <c r="E27" s="328"/>
      <c r="F27" s="328"/>
      <c r="G27" s="328"/>
      <c r="H27" s="328">
        <f t="shared" si="0"/>
        <v>0</v>
      </c>
      <c r="I27" s="328"/>
      <c r="J27" s="415"/>
    </row>
    <row r="28" spans="1:10" ht="19.5" customHeight="1">
      <c r="A28" s="464">
        <f t="shared" si="1"/>
        <v>24</v>
      </c>
      <c r="B28" s="405" t="s">
        <v>1000</v>
      </c>
      <c r="C28" s="328">
        <f>SUM(C17:C27)</f>
        <v>3168496</v>
      </c>
      <c r="D28" s="328">
        <f aca="true" t="shared" si="3" ref="D28:J28">SUM(D17:D27)</f>
        <v>0</v>
      </c>
      <c r="E28" s="328">
        <f t="shared" si="3"/>
        <v>7091</v>
      </c>
      <c r="F28" s="328">
        <f t="shared" si="3"/>
        <v>188766</v>
      </c>
      <c r="G28" s="328">
        <f t="shared" si="3"/>
        <v>897812</v>
      </c>
      <c r="H28" s="328">
        <f t="shared" si="3"/>
        <v>1093669</v>
      </c>
      <c r="I28" s="328">
        <f t="shared" si="3"/>
        <v>4262165</v>
      </c>
      <c r="J28" s="415">
        <f t="shared" si="3"/>
        <v>1041167</v>
      </c>
    </row>
    <row r="29" spans="1:10" ht="19.5" customHeight="1">
      <c r="A29" s="464">
        <f t="shared" si="1"/>
        <v>25</v>
      </c>
      <c r="B29" s="405" t="s">
        <v>1057</v>
      </c>
      <c r="C29" s="328"/>
      <c r="D29" s="328"/>
      <c r="E29" s="328"/>
      <c r="F29" s="328">
        <v>440334</v>
      </c>
      <c r="G29" s="328">
        <v>349288</v>
      </c>
      <c r="H29" s="328">
        <f t="shared" si="0"/>
        <v>789622</v>
      </c>
      <c r="I29" s="328">
        <v>789622</v>
      </c>
      <c r="J29" s="415">
        <v>812714</v>
      </c>
    </row>
    <row r="30" spans="1:10" ht="19.5" customHeight="1">
      <c r="A30" s="464">
        <f t="shared" si="1"/>
        <v>26</v>
      </c>
      <c r="B30" s="405" t="s">
        <v>1058</v>
      </c>
      <c r="C30" s="328">
        <v>146019</v>
      </c>
      <c r="D30" s="328"/>
      <c r="E30" s="328"/>
      <c r="F30" s="328"/>
      <c r="G30" s="328">
        <v>51144</v>
      </c>
      <c r="H30" s="328">
        <f t="shared" si="0"/>
        <v>51144</v>
      </c>
      <c r="I30" s="328">
        <v>197163</v>
      </c>
      <c r="J30" s="415">
        <v>72447</v>
      </c>
    </row>
    <row r="31" spans="1:10" ht="19.5" customHeight="1">
      <c r="A31" s="464">
        <f t="shared" si="1"/>
        <v>27</v>
      </c>
      <c r="B31" s="405" t="s">
        <v>1059</v>
      </c>
      <c r="C31" s="328">
        <v>851225</v>
      </c>
      <c r="D31" s="328"/>
      <c r="E31" s="328">
        <v>-7208</v>
      </c>
      <c r="F31" s="328"/>
      <c r="G31" s="328">
        <v>-368101</v>
      </c>
      <c r="H31" s="328">
        <f t="shared" si="0"/>
        <v>-375309</v>
      </c>
      <c r="I31" s="328">
        <v>475916</v>
      </c>
      <c r="J31" s="415"/>
    </row>
    <row r="32" spans="1:10" ht="19.5" customHeight="1">
      <c r="A32" s="464">
        <f t="shared" si="1"/>
        <v>28</v>
      </c>
      <c r="B32" s="405" t="s">
        <v>1001</v>
      </c>
      <c r="C32" s="328">
        <f>C16+C28+C29+C30+C31</f>
        <v>23223238</v>
      </c>
      <c r="D32" s="328">
        <f aca="true" t="shared" si="4" ref="D32:J32">D16+D28+D29+D30+D31</f>
        <v>0</v>
      </c>
      <c r="E32" s="328">
        <f t="shared" si="4"/>
        <v>558570</v>
      </c>
      <c r="F32" s="328">
        <f t="shared" si="4"/>
        <v>1157712</v>
      </c>
      <c r="G32" s="328">
        <f t="shared" si="4"/>
        <v>2074542</v>
      </c>
      <c r="H32" s="328">
        <f t="shared" si="4"/>
        <v>3790824</v>
      </c>
      <c r="I32" s="328">
        <f t="shared" si="4"/>
        <v>27014062</v>
      </c>
      <c r="J32" s="415">
        <f t="shared" si="4"/>
        <v>21592287</v>
      </c>
    </row>
    <row r="33" spans="1:10" ht="19.5" customHeight="1">
      <c r="A33" s="464">
        <f t="shared" si="1"/>
        <v>29</v>
      </c>
      <c r="B33" s="405" t="s">
        <v>1060</v>
      </c>
      <c r="C33" s="328"/>
      <c r="D33" s="328"/>
      <c r="E33" s="328"/>
      <c r="F33" s="328"/>
      <c r="G33" s="328"/>
      <c r="H33" s="328">
        <f t="shared" si="0"/>
        <v>0</v>
      </c>
      <c r="I33" s="328"/>
      <c r="J33" s="415"/>
    </row>
    <row r="34" spans="1:10" ht="19.5" customHeight="1">
      <c r="A34" s="464">
        <f t="shared" si="1"/>
        <v>30</v>
      </c>
      <c r="B34" s="405" t="s">
        <v>1061</v>
      </c>
      <c r="C34" s="328">
        <v>144243</v>
      </c>
      <c r="D34" s="328"/>
      <c r="E34" s="328"/>
      <c r="F34" s="328"/>
      <c r="G34" s="328">
        <v>12280</v>
      </c>
      <c r="H34" s="328">
        <f t="shared" si="0"/>
        <v>12280</v>
      </c>
      <c r="I34" s="328">
        <v>156523</v>
      </c>
      <c r="J34" s="415">
        <v>298619</v>
      </c>
    </row>
    <row r="35" spans="1:10" ht="24.75" customHeight="1">
      <c r="A35" s="464">
        <f t="shared" si="1"/>
        <v>31</v>
      </c>
      <c r="B35" s="190" t="s">
        <v>1002</v>
      </c>
      <c r="C35" s="465">
        <f>C32+C33+C34</f>
        <v>23367481</v>
      </c>
      <c r="D35" s="465">
        <f aca="true" t="shared" si="5" ref="D35:J35">D32+D33+D34</f>
        <v>0</v>
      </c>
      <c r="E35" s="465">
        <f t="shared" si="5"/>
        <v>558570</v>
      </c>
      <c r="F35" s="465">
        <f t="shared" si="5"/>
        <v>1157712</v>
      </c>
      <c r="G35" s="465">
        <f t="shared" si="5"/>
        <v>2086822</v>
      </c>
      <c r="H35" s="465">
        <f t="shared" si="5"/>
        <v>3803104</v>
      </c>
      <c r="I35" s="465">
        <f t="shared" si="5"/>
        <v>27170585</v>
      </c>
      <c r="J35" s="466">
        <f t="shared" si="5"/>
        <v>21890906</v>
      </c>
    </row>
    <row r="36" spans="1:10" ht="19.5" customHeight="1">
      <c r="A36" s="464">
        <f t="shared" si="1"/>
        <v>32</v>
      </c>
      <c r="B36" s="405" t="s">
        <v>1062</v>
      </c>
      <c r="C36" s="328">
        <v>9898411</v>
      </c>
      <c r="D36" s="328"/>
      <c r="E36" s="328"/>
      <c r="F36" s="328">
        <v>153889</v>
      </c>
      <c r="G36" s="328">
        <v>520385</v>
      </c>
      <c r="H36" s="328">
        <f t="shared" si="0"/>
        <v>674274</v>
      </c>
      <c r="I36" s="328">
        <v>10572685</v>
      </c>
      <c r="J36" s="415">
        <v>10635584</v>
      </c>
    </row>
    <row r="37" spans="1:10" ht="19.5" customHeight="1">
      <c r="A37" s="464">
        <f t="shared" si="1"/>
        <v>33</v>
      </c>
      <c r="B37" s="405" t="s">
        <v>1063</v>
      </c>
      <c r="C37" s="328">
        <v>3025073</v>
      </c>
      <c r="D37" s="328"/>
      <c r="E37" s="328"/>
      <c r="F37" s="328">
        <v>4185</v>
      </c>
      <c r="G37" s="328">
        <v>-1499817</v>
      </c>
      <c r="H37" s="328">
        <f t="shared" si="0"/>
        <v>-1495632</v>
      </c>
      <c r="I37" s="328">
        <v>1529441</v>
      </c>
      <c r="J37" s="415">
        <v>1048029</v>
      </c>
    </row>
    <row r="38" spans="1:10" ht="19.5" customHeight="1">
      <c r="A38" s="464">
        <f t="shared" si="1"/>
        <v>34</v>
      </c>
      <c r="B38" s="405" t="s">
        <v>1064</v>
      </c>
      <c r="C38" s="328"/>
      <c r="D38" s="328"/>
      <c r="E38" s="328"/>
      <c r="F38" s="328">
        <v>360834</v>
      </c>
      <c r="G38" s="328">
        <v>440334</v>
      </c>
      <c r="H38" s="328">
        <f t="shared" si="0"/>
        <v>801168</v>
      </c>
      <c r="I38" s="328">
        <v>801168</v>
      </c>
      <c r="J38" s="415">
        <v>812714</v>
      </c>
    </row>
    <row r="39" spans="1:10" ht="19.5" customHeight="1">
      <c r="A39" s="464">
        <f t="shared" si="1"/>
        <v>35</v>
      </c>
      <c r="B39" s="405" t="s">
        <v>1065</v>
      </c>
      <c r="C39" s="328">
        <v>70210</v>
      </c>
      <c r="D39" s="328"/>
      <c r="E39" s="328"/>
      <c r="F39" s="328"/>
      <c r="G39" s="328"/>
      <c r="H39" s="328">
        <f t="shared" si="0"/>
        <v>0</v>
      </c>
      <c r="I39" s="328">
        <v>70210</v>
      </c>
      <c r="J39" s="415">
        <v>94251</v>
      </c>
    </row>
    <row r="40" spans="1:10" ht="19.5" customHeight="1">
      <c r="A40" s="464">
        <f t="shared" si="1"/>
        <v>36</v>
      </c>
      <c r="B40" s="405" t="s">
        <v>1066</v>
      </c>
      <c r="C40" s="328">
        <v>7865538</v>
      </c>
      <c r="D40" s="328"/>
      <c r="E40" s="328">
        <v>558570</v>
      </c>
      <c r="F40" s="328">
        <v>410570</v>
      </c>
      <c r="G40" s="328"/>
      <c r="H40" s="328">
        <f t="shared" si="0"/>
        <v>969140</v>
      </c>
      <c r="I40" s="328">
        <v>8834678</v>
      </c>
      <c r="J40" s="415">
        <v>8818660</v>
      </c>
    </row>
    <row r="41" spans="1:10" ht="19.5" customHeight="1">
      <c r="A41" s="464">
        <f t="shared" si="1"/>
        <v>37</v>
      </c>
      <c r="B41" s="405" t="s">
        <v>1067</v>
      </c>
      <c r="C41" s="328">
        <v>908111</v>
      </c>
      <c r="D41" s="328"/>
      <c r="E41" s="328"/>
      <c r="F41" s="328">
        <v>228234</v>
      </c>
      <c r="G41" s="328">
        <v>2509314</v>
      </c>
      <c r="H41" s="328">
        <f t="shared" si="0"/>
        <v>2737548</v>
      </c>
      <c r="I41" s="328">
        <v>3645659</v>
      </c>
      <c r="J41" s="415">
        <v>3361851</v>
      </c>
    </row>
    <row r="42" spans="1:10" ht="19.5" customHeight="1">
      <c r="A42" s="464">
        <f t="shared" si="1"/>
        <v>38</v>
      </c>
      <c r="B42" s="405" t="s">
        <v>1003</v>
      </c>
      <c r="C42" s="328">
        <f>SUM(C36:C41)</f>
        <v>21767343</v>
      </c>
      <c r="D42" s="328">
        <f aca="true" t="shared" si="6" ref="D42:J42">SUM(D36:D41)</f>
        <v>0</v>
      </c>
      <c r="E42" s="328">
        <f t="shared" si="6"/>
        <v>558570</v>
      </c>
      <c r="F42" s="328">
        <f t="shared" si="6"/>
        <v>1157712</v>
      </c>
      <c r="G42" s="328">
        <f t="shared" si="6"/>
        <v>1970216</v>
      </c>
      <c r="H42" s="328">
        <f t="shared" si="6"/>
        <v>3686498</v>
      </c>
      <c r="I42" s="328">
        <f t="shared" si="6"/>
        <v>25453841</v>
      </c>
      <c r="J42" s="415">
        <f t="shared" si="6"/>
        <v>24771089</v>
      </c>
    </row>
    <row r="43" spans="1:10" ht="19.5" customHeight="1">
      <c r="A43" s="464">
        <f t="shared" si="1"/>
        <v>39</v>
      </c>
      <c r="B43" s="405" t="s">
        <v>1068</v>
      </c>
      <c r="C43" s="328"/>
      <c r="D43" s="328"/>
      <c r="E43" s="328"/>
      <c r="F43" s="328"/>
      <c r="G43" s="328"/>
      <c r="H43" s="328">
        <f t="shared" si="0"/>
        <v>0</v>
      </c>
      <c r="I43" s="328"/>
      <c r="J43" s="415"/>
    </row>
    <row r="44" spans="1:10" ht="19.5" customHeight="1">
      <c r="A44" s="464">
        <f t="shared" si="1"/>
        <v>40</v>
      </c>
      <c r="B44" s="405" t="s">
        <v>1069</v>
      </c>
      <c r="C44" s="328">
        <v>1600138</v>
      </c>
      <c r="D44" s="328"/>
      <c r="E44" s="328"/>
      <c r="F44" s="328"/>
      <c r="G44" s="328">
        <v>116606</v>
      </c>
      <c r="H44" s="328">
        <f t="shared" si="0"/>
        <v>116606</v>
      </c>
      <c r="I44" s="328">
        <v>1716744</v>
      </c>
      <c r="J44" s="415">
        <v>-21705</v>
      </c>
    </row>
    <row r="45" spans="1:10" ht="24.75" customHeight="1" thickBot="1">
      <c r="A45" s="467">
        <f t="shared" si="1"/>
        <v>41</v>
      </c>
      <c r="B45" s="468" t="s">
        <v>1004</v>
      </c>
      <c r="C45" s="469">
        <f>C42+C43+C44</f>
        <v>23367481</v>
      </c>
      <c r="D45" s="469">
        <f aca="true" t="shared" si="7" ref="D45:J45">D42+D43+D44</f>
        <v>0</v>
      </c>
      <c r="E45" s="469">
        <f t="shared" si="7"/>
        <v>558570</v>
      </c>
      <c r="F45" s="469">
        <f t="shared" si="7"/>
        <v>1157712</v>
      </c>
      <c r="G45" s="469">
        <f t="shared" si="7"/>
        <v>2086822</v>
      </c>
      <c r="H45" s="469">
        <f t="shared" si="7"/>
        <v>3803104</v>
      </c>
      <c r="I45" s="469">
        <f t="shared" si="7"/>
        <v>27170585</v>
      </c>
      <c r="J45" s="469">
        <f t="shared" si="7"/>
        <v>24749384</v>
      </c>
    </row>
  </sheetData>
  <sheetProtection/>
  <mergeCells count="7">
    <mergeCell ref="J2:J3"/>
    <mergeCell ref="B1:I1"/>
    <mergeCell ref="C2:G2"/>
    <mergeCell ref="B2:B3"/>
    <mergeCell ref="A2:A3"/>
    <mergeCell ref="H2:H3"/>
    <mergeCell ref="I2:I3"/>
  </mergeCells>
  <printOptions/>
  <pageMargins left="0.984251968503937" right="0.1968503937007874" top="0.3937007874015748" bottom="0.3937007874015748" header="0.11811023622047245" footer="0.11811023622047245"/>
  <pageSetup horizontalDpi="600" verticalDpi="600" orientation="landscape" paperSize="9" scale="60" r:id="rId1"/>
  <headerFooter alignWithMargins="0">
    <oddHeader>&amp;R2009. évi beszámoló kiegészítő mellékletének számszerű kimutatása
Rendelet tervezet 9/1. sz.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7109375" style="14" customWidth="1"/>
    <col min="2" max="2" width="58.421875" style="14" customWidth="1"/>
    <col min="3" max="10" width="12.7109375" style="14" customWidth="1"/>
    <col min="11" max="16384" width="9.140625" style="14" customWidth="1"/>
  </cols>
  <sheetData>
    <row r="1" spans="2:10" ht="15.75">
      <c r="B1" s="519" t="s">
        <v>1148</v>
      </c>
      <c r="C1" s="519"/>
      <c r="D1" s="519"/>
      <c r="E1" s="519"/>
      <c r="F1" s="519"/>
      <c r="G1" s="519"/>
      <c r="H1" s="519"/>
      <c r="I1" s="519"/>
      <c r="J1" s="519"/>
    </row>
    <row r="3" ht="13.5" thickBot="1">
      <c r="I3" s="21" t="s">
        <v>978</v>
      </c>
    </row>
    <row r="4" spans="1:10" ht="45">
      <c r="A4" s="478"/>
      <c r="B4" s="481" t="s">
        <v>494</v>
      </c>
      <c r="C4" s="480" t="s">
        <v>125</v>
      </c>
      <c r="D4" s="480" t="s">
        <v>1117</v>
      </c>
      <c r="E4" s="480" t="s">
        <v>1118</v>
      </c>
      <c r="F4" s="480" t="s">
        <v>606</v>
      </c>
      <c r="G4" s="483" t="s">
        <v>1142</v>
      </c>
      <c r="H4" s="480" t="s">
        <v>1143</v>
      </c>
      <c r="I4" s="480" t="s">
        <v>1144</v>
      </c>
      <c r="J4" s="482" t="s">
        <v>758</v>
      </c>
    </row>
    <row r="5" spans="1:10" ht="4.5" customHeight="1">
      <c r="A5" s="151"/>
      <c r="B5" s="17"/>
      <c r="C5" s="35"/>
      <c r="D5" s="35"/>
      <c r="E5" s="35"/>
      <c r="F5" s="35"/>
      <c r="G5" s="35"/>
      <c r="H5" s="35"/>
      <c r="I5" s="35"/>
      <c r="J5" s="150"/>
    </row>
    <row r="6" spans="1:10" ht="19.5" customHeight="1">
      <c r="A6" s="151">
        <v>1</v>
      </c>
      <c r="B6" s="405" t="s">
        <v>1149</v>
      </c>
      <c r="C6" s="328">
        <v>468246</v>
      </c>
      <c r="D6" s="328">
        <v>93400413</v>
      </c>
      <c r="E6" s="328">
        <v>1508014</v>
      </c>
      <c r="F6" s="328">
        <v>67671</v>
      </c>
      <c r="G6" s="328"/>
      <c r="H6" s="328"/>
      <c r="I6" s="328">
        <v>260378</v>
      </c>
      <c r="J6" s="415">
        <f>SUM(C6:I6)</f>
        <v>95704722</v>
      </c>
    </row>
    <row r="7" spans="1:10" ht="19.5" customHeight="1">
      <c r="A7" s="151">
        <f>A6+1</f>
        <v>2</v>
      </c>
      <c r="B7" s="405" t="s">
        <v>1119</v>
      </c>
      <c r="C7" s="328">
        <v>1007</v>
      </c>
      <c r="D7" s="328">
        <v>280393</v>
      </c>
      <c r="E7" s="328">
        <v>88602</v>
      </c>
      <c r="F7" s="328">
        <v>14277</v>
      </c>
      <c r="G7" s="328"/>
      <c r="H7" s="328"/>
      <c r="I7" s="328"/>
      <c r="J7" s="415">
        <f aca="true" t="shared" si="0" ref="J7:J15">SUM(C7:I7)</f>
        <v>384279</v>
      </c>
    </row>
    <row r="8" spans="1:10" ht="19.5" customHeight="1">
      <c r="A8" s="151">
        <f aca="true" t="shared" si="1" ref="A8:A38">A7+1</f>
        <v>3</v>
      </c>
      <c r="B8" s="405" t="s">
        <v>1120</v>
      </c>
      <c r="C8" s="328"/>
      <c r="D8" s="328">
        <v>299182</v>
      </c>
      <c r="E8" s="328">
        <v>167</v>
      </c>
      <c r="F8" s="328"/>
      <c r="G8" s="328"/>
      <c r="H8" s="328"/>
      <c r="I8" s="328"/>
      <c r="J8" s="415">
        <f t="shared" si="0"/>
        <v>299349</v>
      </c>
    </row>
    <row r="9" spans="1:10" ht="19.5" customHeight="1">
      <c r="A9" s="151">
        <f t="shared" si="1"/>
        <v>4</v>
      </c>
      <c r="B9" s="405" t="s">
        <v>1150</v>
      </c>
      <c r="C9" s="328">
        <v>206</v>
      </c>
      <c r="D9" s="328">
        <v>103623</v>
      </c>
      <c r="E9" s="328">
        <v>21005</v>
      </c>
      <c r="F9" s="328">
        <v>3559</v>
      </c>
      <c r="G9" s="328"/>
      <c r="H9" s="328"/>
      <c r="I9" s="328"/>
      <c r="J9" s="415">
        <f t="shared" si="0"/>
        <v>128393</v>
      </c>
    </row>
    <row r="10" spans="1:10" ht="19.5" customHeight="1">
      <c r="A10" s="151">
        <f t="shared" si="1"/>
        <v>5</v>
      </c>
      <c r="B10" s="405" t="s">
        <v>1129</v>
      </c>
      <c r="C10" s="328">
        <v>1213</v>
      </c>
      <c r="D10" s="328">
        <f aca="true" t="shared" si="2" ref="D10:J10">SUM(D7:D9)</f>
        <v>683198</v>
      </c>
      <c r="E10" s="328">
        <f t="shared" si="2"/>
        <v>109774</v>
      </c>
      <c r="F10" s="328">
        <f t="shared" si="2"/>
        <v>17836</v>
      </c>
      <c r="G10" s="328">
        <f t="shared" si="2"/>
        <v>0</v>
      </c>
      <c r="H10" s="328">
        <f t="shared" si="2"/>
        <v>0</v>
      </c>
      <c r="I10" s="328">
        <f t="shared" si="2"/>
        <v>0</v>
      </c>
      <c r="J10" s="415">
        <f t="shared" si="2"/>
        <v>812021</v>
      </c>
    </row>
    <row r="11" spans="1:10" ht="19.5" customHeight="1">
      <c r="A11" s="151">
        <f t="shared" si="1"/>
        <v>6</v>
      </c>
      <c r="B11" s="405" t="s">
        <v>1121</v>
      </c>
      <c r="C11" s="328"/>
      <c r="D11" s="328"/>
      <c r="E11" s="328"/>
      <c r="F11" s="328"/>
      <c r="G11" s="328"/>
      <c r="H11" s="328"/>
      <c r="I11" s="328"/>
      <c r="J11" s="415">
        <f t="shared" si="0"/>
        <v>0</v>
      </c>
    </row>
    <row r="12" spans="1:10" ht="19.5" customHeight="1">
      <c r="A12" s="151">
        <f t="shared" si="1"/>
        <v>7</v>
      </c>
      <c r="B12" s="405" t="s">
        <v>1122</v>
      </c>
      <c r="C12" s="328"/>
      <c r="D12" s="328">
        <v>227170</v>
      </c>
      <c r="E12" s="328"/>
      <c r="F12" s="328"/>
      <c r="G12" s="328"/>
      <c r="H12" s="328"/>
      <c r="I12" s="328"/>
      <c r="J12" s="415">
        <f t="shared" si="0"/>
        <v>227170</v>
      </c>
    </row>
    <row r="13" spans="1:10" ht="19.5" customHeight="1">
      <c r="A13" s="151">
        <f t="shared" si="1"/>
        <v>8</v>
      </c>
      <c r="B13" s="405" t="s">
        <v>1151</v>
      </c>
      <c r="C13" s="328"/>
      <c r="D13" s="328">
        <v>190459</v>
      </c>
      <c r="E13" s="328">
        <v>6793</v>
      </c>
      <c r="F13" s="328"/>
      <c r="G13" s="328"/>
      <c r="H13" s="328"/>
      <c r="I13" s="328"/>
      <c r="J13" s="415">
        <f t="shared" si="0"/>
        <v>197252</v>
      </c>
    </row>
    <row r="14" spans="1:10" ht="19.5" customHeight="1">
      <c r="A14" s="151">
        <f t="shared" si="1"/>
        <v>9</v>
      </c>
      <c r="B14" s="405" t="s">
        <v>1123</v>
      </c>
      <c r="C14" s="328"/>
      <c r="D14" s="328"/>
      <c r="E14" s="328"/>
      <c r="F14" s="328"/>
      <c r="G14" s="328"/>
      <c r="H14" s="328"/>
      <c r="I14" s="328"/>
      <c r="J14" s="415">
        <f t="shared" si="0"/>
        <v>0</v>
      </c>
    </row>
    <row r="15" spans="1:10" ht="19.5" customHeight="1">
      <c r="A15" s="151">
        <f t="shared" si="1"/>
        <v>10</v>
      </c>
      <c r="B15" s="405" t="s">
        <v>1124</v>
      </c>
      <c r="C15" s="328"/>
      <c r="D15" s="328">
        <v>389501</v>
      </c>
      <c r="E15" s="328">
        <v>172</v>
      </c>
      <c r="F15" s="328"/>
      <c r="G15" s="328"/>
      <c r="H15" s="328"/>
      <c r="I15" s="328">
        <v>750</v>
      </c>
      <c r="J15" s="415">
        <f t="shared" si="0"/>
        <v>390423</v>
      </c>
    </row>
    <row r="16" spans="1:10" ht="19.5" customHeight="1">
      <c r="A16" s="151">
        <f t="shared" si="1"/>
        <v>11</v>
      </c>
      <c r="B16" s="405" t="s">
        <v>1125</v>
      </c>
      <c r="C16" s="328">
        <f>SUM(C11:C15)</f>
        <v>0</v>
      </c>
      <c r="D16" s="328">
        <f aca="true" t="shared" si="3" ref="D16:J16">SUM(D11:D15)</f>
        <v>807130</v>
      </c>
      <c r="E16" s="328">
        <f t="shared" si="3"/>
        <v>6965</v>
      </c>
      <c r="F16" s="328">
        <f t="shared" si="3"/>
        <v>0</v>
      </c>
      <c r="G16" s="328">
        <f t="shared" si="3"/>
        <v>0</v>
      </c>
      <c r="H16" s="328">
        <f t="shared" si="3"/>
        <v>0</v>
      </c>
      <c r="I16" s="328">
        <f t="shared" si="3"/>
        <v>750</v>
      </c>
      <c r="J16" s="415">
        <f t="shared" si="3"/>
        <v>814845</v>
      </c>
    </row>
    <row r="17" spans="1:10" ht="19.5" customHeight="1">
      <c r="A17" s="151">
        <f t="shared" si="1"/>
        <v>12</v>
      </c>
      <c r="B17" s="405" t="s">
        <v>1126</v>
      </c>
      <c r="C17" s="328">
        <f>C10+C16</f>
        <v>1213</v>
      </c>
      <c r="D17" s="328">
        <f aca="true" t="shared" si="4" ref="D17:J17">D10+D16</f>
        <v>1490328</v>
      </c>
      <c r="E17" s="328">
        <f t="shared" si="4"/>
        <v>116739</v>
      </c>
      <c r="F17" s="328">
        <f t="shared" si="4"/>
        <v>17836</v>
      </c>
      <c r="G17" s="328">
        <f t="shared" si="4"/>
        <v>0</v>
      </c>
      <c r="H17" s="328">
        <f t="shared" si="4"/>
        <v>0</v>
      </c>
      <c r="I17" s="328">
        <f t="shared" si="4"/>
        <v>750</v>
      </c>
      <c r="J17" s="415">
        <f t="shared" si="4"/>
        <v>1626866</v>
      </c>
    </row>
    <row r="18" spans="1:10" ht="19.5" customHeight="1">
      <c r="A18" s="151">
        <f t="shared" si="1"/>
        <v>13</v>
      </c>
      <c r="B18" s="405" t="s">
        <v>1145</v>
      </c>
      <c r="C18" s="328"/>
      <c r="D18" s="328">
        <v>552746</v>
      </c>
      <c r="E18" s="328">
        <v>580</v>
      </c>
      <c r="F18" s="328">
        <v>10093</v>
      </c>
      <c r="G18" s="328"/>
      <c r="H18" s="328"/>
      <c r="I18" s="328"/>
      <c r="J18" s="415">
        <f aca="true" t="shared" si="5" ref="J18:J24">SUM(C18:I18)</f>
        <v>563419</v>
      </c>
    </row>
    <row r="19" spans="1:10" ht="19.5" customHeight="1">
      <c r="A19" s="151">
        <f t="shared" si="1"/>
        <v>14</v>
      </c>
      <c r="B19" s="405" t="s">
        <v>1152</v>
      </c>
      <c r="C19" s="328"/>
      <c r="D19" s="328">
        <v>152991</v>
      </c>
      <c r="E19" s="328"/>
      <c r="F19" s="328"/>
      <c r="G19" s="328"/>
      <c r="H19" s="328"/>
      <c r="I19" s="328"/>
      <c r="J19" s="415">
        <f t="shared" si="5"/>
        <v>152991</v>
      </c>
    </row>
    <row r="20" spans="1:10" ht="19.5" customHeight="1">
      <c r="A20" s="151">
        <f t="shared" si="1"/>
        <v>15</v>
      </c>
      <c r="B20" s="405" t="s">
        <v>1146</v>
      </c>
      <c r="C20" s="328"/>
      <c r="D20" s="328">
        <v>37860</v>
      </c>
      <c r="E20" s="328"/>
      <c r="F20" s="328"/>
      <c r="G20" s="328"/>
      <c r="H20" s="328"/>
      <c r="I20" s="328"/>
      <c r="J20" s="415">
        <f t="shared" si="5"/>
        <v>37860</v>
      </c>
    </row>
    <row r="21" spans="1:10" ht="19.5" customHeight="1">
      <c r="A21" s="151">
        <f t="shared" si="1"/>
        <v>16</v>
      </c>
      <c r="B21" s="405" t="s">
        <v>1153</v>
      </c>
      <c r="C21" s="328">
        <v>17028</v>
      </c>
      <c r="D21" s="328">
        <v>85424</v>
      </c>
      <c r="E21" s="328">
        <v>96520</v>
      </c>
      <c r="F21" s="328"/>
      <c r="G21" s="328"/>
      <c r="H21" s="328"/>
      <c r="I21" s="328">
        <v>1496</v>
      </c>
      <c r="J21" s="415">
        <f t="shared" si="5"/>
        <v>200468</v>
      </c>
    </row>
    <row r="22" spans="1:10" ht="19.5" customHeight="1">
      <c r="A22" s="151">
        <f t="shared" si="1"/>
        <v>17</v>
      </c>
      <c r="B22" s="405" t="s">
        <v>1147</v>
      </c>
      <c r="C22" s="328"/>
      <c r="D22" s="328">
        <v>191647</v>
      </c>
      <c r="E22" s="328">
        <v>5793</v>
      </c>
      <c r="F22" s="328">
        <v>5260</v>
      </c>
      <c r="G22" s="328"/>
      <c r="H22" s="328"/>
      <c r="I22" s="328"/>
      <c r="J22" s="415">
        <f t="shared" si="5"/>
        <v>202700</v>
      </c>
    </row>
    <row r="23" spans="1:10" ht="19.5" customHeight="1">
      <c r="A23" s="151">
        <f t="shared" si="1"/>
        <v>18</v>
      </c>
      <c r="B23" s="405" t="s">
        <v>1127</v>
      </c>
      <c r="C23" s="328"/>
      <c r="D23" s="328"/>
      <c r="E23" s="328"/>
      <c r="F23" s="328"/>
      <c r="G23" s="328"/>
      <c r="H23" s="328"/>
      <c r="I23" s="328"/>
      <c r="J23" s="415">
        <f t="shared" si="5"/>
        <v>0</v>
      </c>
    </row>
    <row r="24" spans="1:10" ht="19.5" customHeight="1">
      <c r="A24" s="151">
        <f t="shared" si="1"/>
        <v>19</v>
      </c>
      <c r="B24" s="405" t="s">
        <v>1128</v>
      </c>
      <c r="C24" s="328">
        <v>180</v>
      </c>
      <c r="D24" s="328">
        <v>156756</v>
      </c>
      <c r="E24" s="328">
        <v>41484</v>
      </c>
      <c r="F24" s="328"/>
      <c r="G24" s="328"/>
      <c r="H24" s="328"/>
      <c r="I24" s="328">
        <v>500</v>
      </c>
      <c r="J24" s="415">
        <f t="shared" si="5"/>
        <v>198920</v>
      </c>
    </row>
    <row r="25" spans="1:10" ht="19.5" customHeight="1">
      <c r="A25" s="151">
        <f t="shared" si="1"/>
        <v>20</v>
      </c>
      <c r="B25" s="405" t="s">
        <v>1130</v>
      </c>
      <c r="C25" s="328">
        <f>SUM(C18:C24)</f>
        <v>17208</v>
      </c>
      <c r="D25" s="328">
        <f aca="true" t="shared" si="6" ref="D25:J25">SUM(D18:D24)</f>
        <v>1177424</v>
      </c>
      <c r="E25" s="328">
        <f t="shared" si="6"/>
        <v>144377</v>
      </c>
      <c r="F25" s="328">
        <f t="shared" si="6"/>
        <v>15353</v>
      </c>
      <c r="G25" s="328">
        <f t="shared" si="6"/>
        <v>0</v>
      </c>
      <c r="H25" s="328">
        <f t="shared" si="6"/>
        <v>0</v>
      </c>
      <c r="I25" s="328">
        <f t="shared" si="6"/>
        <v>1996</v>
      </c>
      <c r="J25" s="415">
        <f t="shared" si="6"/>
        <v>1356358</v>
      </c>
    </row>
    <row r="26" spans="1:10" ht="19.5" customHeight="1">
      <c r="A26" s="151">
        <f t="shared" si="1"/>
        <v>21</v>
      </c>
      <c r="B26" s="190" t="s">
        <v>1131</v>
      </c>
      <c r="C26" s="465">
        <f>C6+C17-C25</f>
        <v>452251</v>
      </c>
      <c r="D26" s="465">
        <f aca="true" t="shared" si="7" ref="D26:J26">D6+D17-D25</f>
        <v>93713317</v>
      </c>
      <c r="E26" s="465">
        <f t="shared" si="7"/>
        <v>1480376</v>
      </c>
      <c r="F26" s="465">
        <f t="shared" si="7"/>
        <v>70154</v>
      </c>
      <c r="G26" s="465">
        <f t="shared" si="7"/>
        <v>0</v>
      </c>
      <c r="H26" s="465">
        <f t="shared" si="7"/>
        <v>0</v>
      </c>
      <c r="I26" s="465">
        <f t="shared" si="7"/>
        <v>259132</v>
      </c>
      <c r="J26" s="466">
        <f t="shared" si="7"/>
        <v>95975230</v>
      </c>
    </row>
    <row r="27" spans="1:10" ht="19.5" customHeight="1">
      <c r="A27" s="151">
        <f t="shared" si="1"/>
        <v>22</v>
      </c>
      <c r="B27" s="405" t="s">
        <v>1154</v>
      </c>
      <c r="C27" s="328">
        <v>439750</v>
      </c>
      <c r="D27" s="328">
        <v>5435107</v>
      </c>
      <c r="E27" s="328">
        <v>1333717</v>
      </c>
      <c r="F27" s="328">
        <v>51389</v>
      </c>
      <c r="G27" s="328"/>
      <c r="H27" s="328"/>
      <c r="I27" s="328">
        <v>40496</v>
      </c>
      <c r="J27" s="415">
        <f aca="true" t="shared" si="8" ref="J27:J34">SUM(C27:I27)</f>
        <v>7300459</v>
      </c>
    </row>
    <row r="28" spans="1:10" ht="19.5" customHeight="1">
      <c r="A28" s="151">
        <f t="shared" si="1"/>
        <v>23</v>
      </c>
      <c r="B28" s="405" t="s">
        <v>1132</v>
      </c>
      <c r="C28" s="328">
        <v>17420</v>
      </c>
      <c r="D28" s="328">
        <v>518738</v>
      </c>
      <c r="E28" s="328">
        <v>65106</v>
      </c>
      <c r="F28" s="328">
        <v>5574</v>
      </c>
      <c r="G28" s="328"/>
      <c r="H28" s="328"/>
      <c r="I28" s="328">
        <v>3588</v>
      </c>
      <c r="J28" s="415">
        <f t="shared" si="8"/>
        <v>610426</v>
      </c>
    </row>
    <row r="29" spans="1:10" ht="19.5" customHeight="1">
      <c r="A29" s="151">
        <f t="shared" si="1"/>
        <v>24</v>
      </c>
      <c r="B29" s="405" t="s">
        <v>1133</v>
      </c>
      <c r="C29" s="328">
        <v>16936</v>
      </c>
      <c r="D29" s="328">
        <v>93437</v>
      </c>
      <c r="E29" s="328">
        <v>139029</v>
      </c>
      <c r="F29" s="328">
        <v>13929</v>
      </c>
      <c r="G29" s="328"/>
      <c r="H29" s="328"/>
      <c r="I29" s="328">
        <v>1414</v>
      </c>
      <c r="J29" s="415">
        <f t="shared" si="8"/>
        <v>264745</v>
      </c>
    </row>
    <row r="30" spans="1:10" ht="19.5" customHeight="1">
      <c r="A30" s="151">
        <f t="shared" si="1"/>
        <v>25</v>
      </c>
      <c r="B30" s="405" t="s">
        <v>1134</v>
      </c>
      <c r="C30" s="328">
        <f>C27+C28-C29</f>
        <v>440234</v>
      </c>
      <c r="D30" s="328">
        <f aca="true" t="shared" si="9" ref="D30:J30">D27+D28-D29</f>
        <v>5860408</v>
      </c>
      <c r="E30" s="328">
        <f t="shared" si="9"/>
        <v>1259794</v>
      </c>
      <c r="F30" s="328">
        <f t="shared" si="9"/>
        <v>43034</v>
      </c>
      <c r="G30" s="328">
        <f t="shared" si="9"/>
        <v>0</v>
      </c>
      <c r="H30" s="328">
        <f t="shared" si="9"/>
        <v>0</v>
      </c>
      <c r="I30" s="328">
        <f t="shared" si="9"/>
        <v>42670</v>
      </c>
      <c r="J30" s="415">
        <f t="shared" si="9"/>
        <v>7646140</v>
      </c>
    </row>
    <row r="31" spans="1:10" ht="19.5" customHeight="1">
      <c r="A31" s="151">
        <f t="shared" si="1"/>
        <v>26</v>
      </c>
      <c r="B31" s="405" t="s">
        <v>1135</v>
      </c>
      <c r="C31" s="328"/>
      <c r="D31" s="328">
        <v>413734</v>
      </c>
      <c r="E31" s="328">
        <v>12891</v>
      </c>
      <c r="F31" s="328"/>
      <c r="G31" s="328"/>
      <c r="H31" s="328"/>
      <c r="I31" s="328"/>
      <c r="J31" s="415">
        <f t="shared" si="8"/>
        <v>426625</v>
      </c>
    </row>
    <row r="32" spans="1:10" ht="19.5" customHeight="1">
      <c r="A32" s="151">
        <f t="shared" si="1"/>
        <v>27</v>
      </c>
      <c r="B32" s="405" t="s">
        <v>1136</v>
      </c>
      <c r="C32" s="328">
        <v>285</v>
      </c>
      <c r="D32" s="328">
        <v>31994</v>
      </c>
      <c r="E32" s="328"/>
      <c r="F32" s="328">
        <v>25</v>
      </c>
      <c r="G32" s="328"/>
      <c r="H32" s="328"/>
      <c r="I32" s="328">
        <v>81</v>
      </c>
      <c r="J32" s="415">
        <f t="shared" si="8"/>
        <v>32385</v>
      </c>
    </row>
    <row r="33" spans="1:10" ht="19.5" customHeight="1">
      <c r="A33" s="151">
        <f t="shared" si="1"/>
        <v>28</v>
      </c>
      <c r="B33" s="405" t="s">
        <v>1137</v>
      </c>
      <c r="C33" s="328">
        <v>285</v>
      </c>
      <c r="D33" s="328">
        <v>28739</v>
      </c>
      <c r="E33" s="328"/>
      <c r="F33" s="328">
        <v>25</v>
      </c>
      <c r="G33" s="328"/>
      <c r="H33" s="328"/>
      <c r="I33" s="328">
        <v>81</v>
      </c>
      <c r="J33" s="415">
        <f t="shared" si="8"/>
        <v>29130</v>
      </c>
    </row>
    <row r="34" spans="1:10" ht="19.5" customHeight="1">
      <c r="A34" s="151">
        <f t="shared" si="1"/>
        <v>29</v>
      </c>
      <c r="B34" s="405" t="s">
        <v>1138</v>
      </c>
      <c r="C34" s="328"/>
      <c r="D34" s="328"/>
      <c r="E34" s="328"/>
      <c r="F34" s="328"/>
      <c r="G34" s="328"/>
      <c r="H34" s="328"/>
      <c r="I34" s="328"/>
      <c r="J34" s="415">
        <f t="shared" si="8"/>
        <v>0</v>
      </c>
    </row>
    <row r="35" spans="1:10" ht="19.5" customHeight="1">
      <c r="A35" s="151">
        <f t="shared" si="1"/>
        <v>30</v>
      </c>
      <c r="B35" s="405" t="s">
        <v>1139</v>
      </c>
      <c r="C35" s="328">
        <f>C31+C32-C33</f>
        <v>0</v>
      </c>
      <c r="D35" s="328">
        <f aca="true" t="shared" si="10" ref="D35:J35">D31+D32-D33</f>
        <v>416989</v>
      </c>
      <c r="E35" s="328">
        <f t="shared" si="10"/>
        <v>12891</v>
      </c>
      <c r="F35" s="328">
        <f t="shared" si="10"/>
        <v>0</v>
      </c>
      <c r="G35" s="328">
        <f t="shared" si="10"/>
        <v>0</v>
      </c>
      <c r="H35" s="328">
        <f t="shared" si="10"/>
        <v>0</v>
      </c>
      <c r="I35" s="328">
        <f t="shared" si="10"/>
        <v>0</v>
      </c>
      <c r="J35" s="415">
        <f t="shared" si="10"/>
        <v>429880</v>
      </c>
    </row>
    <row r="36" spans="1:10" ht="19.5" customHeight="1">
      <c r="A36" s="151">
        <f t="shared" si="1"/>
        <v>31</v>
      </c>
      <c r="B36" s="405" t="s">
        <v>1140</v>
      </c>
      <c r="C36" s="328">
        <f>C30+C35</f>
        <v>440234</v>
      </c>
      <c r="D36" s="328">
        <f aca="true" t="shared" si="11" ref="D36:J36">D30+D35</f>
        <v>6277397</v>
      </c>
      <c r="E36" s="328">
        <f t="shared" si="11"/>
        <v>1272685</v>
      </c>
      <c r="F36" s="328">
        <f t="shared" si="11"/>
        <v>43034</v>
      </c>
      <c r="G36" s="328">
        <f t="shared" si="11"/>
        <v>0</v>
      </c>
      <c r="H36" s="328">
        <f t="shared" si="11"/>
        <v>0</v>
      </c>
      <c r="I36" s="328">
        <f t="shared" si="11"/>
        <v>42670</v>
      </c>
      <c r="J36" s="415">
        <f t="shared" si="11"/>
        <v>8076020</v>
      </c>
    </row>
    <row r="37" spans="1:10" ht="19.5" customHeight="1">
      <c r="A37" s="151">
        <f t="shared" si="1"/>
        <v>32</v>
      </c>
      <c r="B37" s="190" t="s">
        <v>1141</v>
      </c>
      <c r="C37" s="465">
        <f>C26-C36</f>
        <v>12017</v>
      </c>
      <c r="D37" s="465">
        <f aca="true" t="shared" si="12" ref="D37:J37">D26-D36</f>
        <v>87435920</v>
      </c>
      <c r="E37" s="465">
        <f t="shared" si="12"/>
        <v>207691</v>
      </c>
      <c r="F37" s="465">
        <f t="shared" si="12"/>
        <v>27120</v>
      </c>
      <c r="G37" s="465">
        <f t="shared" si="12"/>
        <v>0</v>
      </c>
      <c r="H37" s="465">
        <f t="shared" si="12"/>
        <v>0</v>
      </c>
      <c r="I37" s="465">
        <f t="shared" si="12"/>
        <v>216462</v>
      </c>
      <c r="J37" s="466">
        <f t="shared" si="12"/>
        <v>87899210</v>
      </c>
    </row>
    <row r="38" spans="1:10" ht="19.5" customHeight="1" thickBot="1">
      <c r="A38" s="158">
        <f t="shared" si="1"/>
        <v>33</v>
      </c>
      <c r="B38" s="475" t="s">
        <v>1155</v>
      </c>
      <c r="C38" s="476">
        <v>382596</v>
      </c>
      <c r="D38" s="476">
        <v>997770</v>
      </c>
      <c r="E38" s="476">
        <v>1079915</v>
      </c>
      <c r="F38" s="476">
        <v>32801</v>
      </c>
      <c r="G38" s="476"/>
      <c r="H38" s="476"/>
      <c r="I38" s="476">
        <v>9800</v>
      </c>
      <c r="J38" s="415">
        <f>SUM(C38:I38)</f>
        <v>2502882</v>
      </c>
    </row>
    <row r="39" ht="19.5" customHeight="1"/>
  </sheetData>
  <sheetProtection/>
  <mergeCells count="1">
    <mergeCell ref="B1:J1"/>
  </mergeCells>
  <printOptions/>
  <pageMargins left="0.984251968503937" right="0.1968503937007874" top="0.5905511811023623" bottom="0.3937007874015748" header="0.31496062992125984" footer="0.5118110236220472"/>
  <pageSetup horizontalDpi="600" verticalDpi="600" orientation="landscape" paperSize="9" scale="70" r:id="rId1"/>
  <headerFooter alignWithMargins="0">
    <oddHeader>&amp;R2009. évi beszámoló kiegészítő mellékletének számszerű kimutatása
Rendelet tervezet 9/2.sz.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14" customWidth="1"/>
    <col min="2" max="2" width="45.140625" style="14" customWidth="1"/>
    <col min="3" max="7" width="14.7109375" style="14" customWidth="1"/>
    <col min="8" max="16384" width="9.140625" style="14" customWidth="1"/>
  </cols>
  <sheetData>
    <row r="2" spans="2:7" ht="15.75">
      <c r="B2" s="519" t="s">
        <v>1113</v>
      </c>
      <c r="C2" s="519"/>
      <c r="D2" s="519"/>
      <c r="E2" s="519"/>
      <c r="F2" s="519"/>
      <c r="G2" s="519"/>
    </row>
    <row r="4" ht="12.75">
      <c r="G4" s="14" t="s">
        <v>978</v>
      </c>
    </row>
    <row r="5" ht="13.5" thickBot="1"/>
    <row r="6" spans="1:7" ht="45">
      <c r="A6" s="470"/>
      <c r="B6" s="471" t="s">
        <v>494</v>
      </c>
      <c r="C6" s="480" t="s">
        <v>1114</v>
      </c>
      <c r="D6" s="480" t="s">
        <v>1091</v>
      </c>
      <c r="E6" s="480" t="s">
        <v>1092</v>
      </c>
      <c r="F6" s="480" t="s">
        <v>1093</v>
      </c>
      <c r="G6" s="472" t="s">
        <v>758</v>
      </c>
    </row>
    <row r="7" spans="1:7" ht="4.5" customHeight="1">
      <c r="A7" s="464"/>
      <c r="B7" s="473"/>
      <c r="C7" s="473"/>
      <c r="D7" s="473"/>
      <c r="E7" s="473"/>
      <c r="F7" s="473"/>
      <c r="G7" s="474"/>
    </row>
    <row r="8" spans="1:7" ht="19.5" customHeight="1">
      <c r="A8" s="464">
        <v>1</v>
      </c>
      <c r="B8" s="405" t="s">
        <v>1094</v>
      </c>
      <c r="C8" s="328">
        <v>3180229</v>
      </c>
      <c r="D8" s="328">
        <v>139931</v>
      </c>
      <c r="E8" s="328"/>
      <c r="F8" s="328"/>
      <c r="G8" s="415">
        <f>C8+D8+E8+F8</f>
        <v>3320160</v>
      </c>
    </row>
    <row r="9" spans="1:7" ht="19.5" customHeight="1">
      <c r="A9" s="464">
        <f>A8+1</f>
        <v>2</v>
      </c>
      <c r="B9" s="405" t="s">
        <v>1095</v>
      </c>
      <c r="C9" s="328">
        <v>593683</v>
      </c>
      <c r="D9" s="328">
        <v>20963</v>
      </c>
      <c r="E9" s="328"/>
      <c r="F9" s="328"/>
      <c r="G9" s="415">
        <f aca="true" t="shared" si="0" ref="G9:G16">C9+D9+E9+F9</f>
        <v>614646</v>
      </c>
    </row>
    <row r="10" spans="1:7" ht="19.5" customHeight="1">
      <c r="A10" s="464">
        <f aca="true" t="shared" si="1" ref="A10:A28">A9+1</f>
        <v>3</v>
      </c>
      <c r="B10" s="405" t="s">
        <v>1096</v>
      </c>
      <c r="C10" s="328"/>
      <c r="D10" s="328"/>
      <c r="E10" s="328"/>
      <c r="F10" s="328"/>
      <c r="G10" s="415">
        <f t="shared" si="0"/>
        <v>0</v>
      </c>
    </row>
    <row r="11" spans="1:7" ht="19.5" customHeight="1">
      <c r="A11" s="464">
        <f t="shared" si="1"/>
        <v>4</v>
      </c>
      <c r="B11" s="405" t="s">
        <v>1097</v>
      </c>
      <c r="C11" s="328">
        <v>220108</v>
      </c>
      <c r="D11" s="328">
        <v>4493</v>
      </c>
      <c r="E11" s="328"/>
      <c r="F11" s="328"/>
      <c r="G11" s="415">
        <f t="shared" si="0"/>
        <v>224601</v>
      </c>
    </row>
    <row r="12" spans="1:7" ht="19.5" customHeight="1">
      <c r="A12" s="464">
        <f t="shared" si="1"/>
        <v>5</v>
      </c>
      <c r="B12" s="405" t="s">
        <v>1098</v>
      </c>
      <c r="C12" s="328">
        <v>428530</v>
      </c>
      <c r="D12" s="328">
        <v>7283</v>
      </c>
      <c r="E12" s="328"/>
      <c r="F12" s="328"/>
      <c r="G12" s="415">
        <f t="shared" si="0"/>
        <v>435813</v>
      </c>
    </row>
    <row r="13" spans="1:7" ht="19.5" customHeight="1">
      <c r="A13" s="464">
        <f t="shared" si="1"/>
        <v>6</v>
      </c>
      <c r="B13" s="405" t="s">
        <v>1099</v>
      </c>
      <c r="C13" s="328">
        <v>21145</v>
      </c>
      <c r="D13" s="328">
        <v>342</v>
      </c>
      <c r="E13" s="328"/>
      <c r="F13" s="328"/>
      <c r="G13" s="415">
        <f t="shared" si="0"/>
        <v>21487</v>
      </c>
    </row>
    <row r="14" spans="1:7" ht="19.5" customHeight="1">
      <c r="A14" s="464">
        <f t="shared" si="1"/>
        <v>7</v>
      </c>
      <c r="B14" s="405" t="s">
        <v>1100</v>
      </c>
      <c r="C14" s="328"/>
      <c r="D14" s="328"/>
      <c r="E14" s="328"/>
      <c r="F14" s="328"/>
      <c r="G14" s="415">
        <f t="shared" si="0"/>
        <v>0</v>
      </c>
    </row>
    <row r="15" spans="1:7" ht="19.5" customHeight="1">
      <c r="A15" s="464">
        <f t="shared" si="1"/>
        <v>8</v>
      </c>
      <c r="B15" s="405" t="s">
        <v>1101</v>
      </c>
      <c r="C15" s="328">
        <f>SUM(C9:C13)</f>
        <v>1263466</v>
      </c>
      <c r="D15" s="328">
        <f>SUM(D9:D13)</f>
        <v>33081</v>
      </c>
      <c r="E15" s="328">
        <f>SUM(E9:E13)</f>
        <v>0</v>
      </c>
      <c r="F15" s="328">
        <f>SUM(F9:F13)</f>
        <v>0</v>
      </c>
      <c r="G15" s="415">
        <f>C15+D15+E15+F15</f>
        <v>1296547</v>
      </c>
    </row>
    <row r="16" spans="1:7" ht="19.5" customHeight="1">
      <c r="A16" s="464">
        <f t="shared" si="1"/>
        <v>9</v>
      </c>
      <c r="B16" s="405" t="s">
        <v>1102</v>
      </c>
      <c r="C16" s="328"/>
      <c r="D16" s="328"/>
      <c r="E16" s="328">
        <v>290088</v>
      </c>
      <c r="F16" s="328"/>
      <c r="G16" s="415">
        <f t="shared" si="0"/>
        <v>290088</v>
      </c>
    </row>
    <row r="17" spans="1:7" ht="19.5" customHeight="1">
      <c r="A17" s="464">
        <f t="shared" si="1"/>
        <v>10</v>
      </c>
      <c r="B17" s="190" t="s">
        <v>1103</v>
      </c>
      <c r="C17" s="465">
        <f>C8+C15+C16</f>
        <v>4443695</v>
      </c>
      <c r="D17" s="465">
        <f>D8+D15+D16</f>
        <v>173012</v>
      </c>
      <c r="E17" s="465">
        <f>E8+E15+E16</f>
        <v>290088</v>
      </c>
      <c r="F17" s="465">
        <f>F8+F15+F16</f>
        <v>0</v>
      </c>
      <c r="G17" s="466">
        <f>G8+G15+G16</f>
        <v>4906795</v>
      </c>
    </row>
    <row r="18" spans="1:7" ht="19.5" customHeight="1">
      <c r="A18" s="464">
        <f t="shared" si="1"/>
        <v>11</v>
      </c>
      <c r="B18" s="405" t="s">
        <v>1104</v>
      </c>
      <c r="C18" s="328">
        <v>1730</v>
      </c>
      <c r="D18" s="328">
        <v>83</v>
      </c>
      <c r="E18" s="328">
        <v>1</v>
      </c>
      <c r="F18" s="328"/>
      <c r="G18" s="415">
        <f aca="true" t="shared" si="2" ref="G18:G28">C18+D18+E18+F18</f>
        <v>1814</v>
      </c>
    </row>
    <row r="19" spans="1:7" ht="19.5" customHeight="1">
      <c r="A19" s="464">
        <f t="shared" si="1"/>
        <v>12</v>
      </c>
      <c r="B19" s="405" t="s">
        <v>1105</v>
      </c>
      <c r="C19" s="328">
        <v>1811</v>
      </c>
      <c r="D19" s="328">
        <v>99</v>
      </c>
      <c r="E19" s="328"/>
      <c r="F19" s="328"/>
      <c r="G19" s="415">
        <f t="shared" si="2"/>
        <v>1910</v>
      </c>
    </row>
    <row r="20" spans="1:7" ht="19.5" customHeight="1">
      <c r="A20" s="464">
        <f t="shared" si="1"/>
        <v>13</v>
      </c>
      <c r="B20" s="405" t="s">
        <v>1106</v>
      </c>
      <c r="C20" s="328">
        <v>1850</v>
      </c>
      <c r="D20" s="328">
        <v>52</v>
      </c>
      <c r="E20" s="328"/>
      <c r="F20" s="328"/>
      <c r="G20" s="415">
        <f t="shared" si="2"/>
        <v>1902</v>
      </c>
    </row>
    <row r="21" spans="1:7" ht="19.5" customHeight="1">
      <c r="A21" s="464">
        <f t="shared" si="1"/>
        <v>14</v>
      </c>
      <c r="B21" s="405" t="s">
        <v>1107</v>
      </c>
      <c r="C21" s="328">
        <v>1723</v>
      </c>
      <c r="D21" s="328">
        <v>110</v>
      </c>
      <c r="E21" s="328">
        <v>3</v>
      </c>
      <c r="F21" s="328"/>
      <c r="G21" s="415">
        <f t="shared" si="2"/>
        <v>1836</v>
      </c>
    </row>
    <row r="22" spans="1:7" ht="19.5" customHeight="1">
      <c r="A22" s="464">
        <f t="shared" si="1"/>
        <v>15</v>
      </c>
      <c r="B22" s="405" t="s">
        <v>1108</v>
      </c>
      <c r="C22" s="328">
        <v>1783</v>
      </c>
      <c r="D22" s="328">
        <v>123</v>
      </c>
      <c r="E22" s="328"/>
      <c r="F22" s="328"/>
      <c r="G22" s="415">
        <f t="shared" si="2"/>
        <v>1906</v>
      </c>
    </row>
    <row r="23" spans="1:7" ht="19.5" customHeight="1">
      <c r="A23" s="464">
        <f t="shared" si="1"/>
        <v>16</v>
      </c>
      <c r="B23" s="405" t="s">
        <v>1109</v>
      </c>
      <c r="C23" s="328"/>
      <c r="D23" s="328"/>
      <c r="E23" s="328"/>
      <c r="F23" s="328"/>
      <c r="G23" s="415">
        <v>35</v>
      </c>
    </row>
    <row r="24" spans="1:7" ht="19.5" customHeight="1">
      <c r="A24" s="464">
        <f t="shared" si="1"/>
        <v>17</v>
      </c>
      <c r="B24" s="405" t="s">
        <v>1110</v>
      </c>
      <c r="C24" s="328"/>
      <c r="D24" s="328"/>
      <c r="E24" s="328"/>
      <c r="F24" s="328"/>
      <c r="G24" s="415">
        <v>25</v>
      </c>
    </row>
    <row r="25" spans="1:7" ht="19.5" customHeight="1">
      <c r="A25" s="464">
        <f t="shared" si="1"/>
        <v>18</v>
      </c>
      <c r="B25" s="405" t="s">
        <v>1115</v>
      </c>
      <c r="C25" s="328">
        <v>1713</v>
      </c>
      <c r="D25" s="328">
        <v>102</v>
      </c>
      <c r="E25" s="328"/>
      <c r="F25" s="328"/>
      <c r="G25" s="415">
        <f t="shared" si="2"/>
        <v>1815</v>
      </c>
    </row>
    <row r="26" spans="1:7" ht="19.5" customHeight="1">
      <c r="A26" s="464">
        <f t="shared" si="1"/>
        <v>19</v>
      </c>
      <c r="B26" s="405" t="s">
        <v>1116</v>
      </c>
      <c r="C26" s="328"/>
      <c r="D26" s="328"/>
      <c r="E26" s="328"/>
      <c r="F26" s="328"/>
      <c r="G26" s="415">
        <f t="shared" si="2"/>
        <v>0</v>
      </c>
    </row>
    <row r="27" spans="1:7" ht="19.5" customHeight="1">
      <c r="A27" s="464">
        <f t="shared" si="1"/>
        <v>20</v>
      </c>
      <c r="B27" s="405" t="s">
        <v>1111</v>
      </c>
      <c r="C27" s="328"/>
      <c r="D27" s="328"/>
      <c r="E27" s="328"/>
      <c r="F27" s="328"/>
      <c r="G27" s="415">
        <f t="shared" si="2"/>
        <v>0</v>
      </c>
    </row>
    <row r="28" spans="1:7" ht="19.5" customHeight="1" thickBot="1">
      <c r="A28" s="467">
        <f t="shared" si="1"/>
        <v>21</v>
      </c>
      <c r="B28" s="475" t="s">
        <v>1112</v>
      </c>
      <c r="C28" s="476"/>
      <c r="D28" s="476"/>
      <c r="E28" s="476"/>
      <c r="F28" s="476"/>
      <c r="G28" s="477">
        <f t="shared" si="2"/>
        <v>0</v>
      </c>
    </row>
    <row r="29" ht="19.5" customHeight="1"/>
    <row r="30" ht="19.5" customHeight="1"/>
    <row r="31" ht="19.5" customHeight="1"/>
  </sheetData>
  <sheetProtection/>
  <mergeCells count="1">
    <mergeCell ref="B2:G2"/>
  </mergeCells>
  <printOptions/>
  <pageMargins left="0.1968503937007874" right="0.1968503937007874" top="1.3779527559055118" bottom="0.984251968503937" header="0.9055118110236221" footer="0.5118110236220472"/>
  <pageSetup horizontalDpi="600" verticalDpi="600" orientation="portrait" paperSize="9" scale="80" r:id="rId1"/>
  <headerFooter alignWithMargins="0">
    <oddHeader>&amp;R2009.  évi beszámoló kiegészítő mellékletének számszerű kimutatása
Rendelet tervezet 9/3. sz.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F127"/>
  <sheetViews>
    <sheetView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9" sqref="A9"/>
      <selection pane="bottomRight" activeCell="A2" sqref="A2:E2"/>
    </sheetView>
  </sheetViews>
  <sheetFormatPr defaultColWidth="9.140625" defaultRowHeight="12.75"/>
  <cols>
    <col min="1" max="1" width="10.7109375" style="14" customWidth="1"/>
    <col min="2" max="2" width="40.7109375" style="14" customWidth="1"/>
    <col min="3" max="5" width="14.7109375" style="14" customWidth="1"/>
    <col min="6" max="16384" width="9.140625" style="14" customWidth="1"/>
  </cols>
  <sheetData>
    <row r="2" spans="1:5" ht="18.75">
      <c r="A2" s="537" t="s">
        <v>1412</v>
      </c>
      <c r="B2" s="537"/>
      <c r="C2" s="537"/>
      <c r="D2" s="537"/>
      <c r="E2" s="537"/>
    </row>
    <row r="5" ht="13.5" thickBot="1"/>
    <row r="6" spans="1:5" ht="19.5" customHeight="1">
      <c r="A6" s="577" t="s">
        <v>1397</v>
      </c>
      <c r="B6" s="579" t="s">
        <v>426</v>
      </c>
      <c r="C6" s="507" t="s">
        <v>1398</v>
      </c>
      <c r="D6" s="507" t="s">
        <v>1400</v>
      </c>
      <c r="E6" s="508" t="s">
        <v>1402</v>
      </c>
    </row>
    <row r="7" spans="1:5" ht="19.5" customHeight="1">
      <c r="A7" s="578"/>
      <c r="B7" s="580"/>
      <c r="C7" s="493" t="s">
        <v>1399</v>
      </c>
      <c r="D7" s="493" t="s">
        <v>1401</v>
      </c>
      <c r="E7" s="494" t="s">
        <v>1399</v>
      </c>
    </row>
    <row r="8" spans="1:5" ht="4.5" customHeight="1">
      <c r="A8" s="464"/>
      <c r="B8" s="473"/>
      <c r="C8" s="473"/>
      <c r="D8" s="473"/>
      <c r="E8" s="474"/>
    </row>
    <row r="9" spans="1:5" ht="19.5" customHeight="1">
      <c r="A9" s="464">
        <v>551414</v>
      </c>
      <c r="B9" s="405" t="s">
        <v>1403</v>
      </c>
      <c r="C9" s="328"/>
      <c r="D9" s="328"/>
      <c r="E9" s="415"/>
    </row>
    <row r="10" spans="1:5" ht="19.5" customHeight="1">
      <c r="A10" s="464"/>
      <c r="B10" s="509" t="s">
        <v>1404</v>
      </c>
      <c r="C10" s="328">
        <v>451</v>
      </c>
      <c r="D10" s="328"/>
      <c r="E10" s="415">
        <v>451</v>
      </c>
    </row>
    <row r="11" spans="1:5" ht="19.5" customHeight="1">
      <c r="A11" s="464"/>
      <c r="B11" s="509" t="s">
        <v>1405</v>
      </c>
      <c r="C11" s="328"/>
      <c r="D11" s="328"/>
      <c r="E11" s="415">
        <v>61</v>
      </c>
    </row>
    <row r="12" spans="1:5" ht="19.5" customHeight="1">
      <c r="A12" s="464">
        <v>552312</v>
      </c>
      <c r="B12" s="405" t="s">
        <v>1443</v>
      </c>
      <c r="C12" s="328"/>
      <c r="D12" s="328"/>
      <c r="E12" s="415"/>
    </row>
    <row r="13" spans="1:5" ht="19.5" customHeight="1">
      <c r="A13" s="464"/>
      <c r="B13" s="509" t="s">
        <v>1444</v>
      </c>
      <c r="C13" s="328">
        <v>1403</v>
      </c>
      <c r="D13" s="328"/>
      <c r="E13" s="415">
        <v>1166</v>
      </c>
    </row>
    <row r="14" spans="1:5" ht="19.5" customHeight="1">
      <c r="A14" s="464"/>
      <c r="B14" s="509" t="s">
        <v>1445</v>
      </c>
      <c r="C14" s="328"/>
      <c r="D14" s="328"/>
      <c r="E14" s="415">
        <v>256520</v>
      </c>
    </row>
    <row r="15" spans="1:5" ht="19.5" customHeight="1">
      <c r="A15" s="464">
        <v>552323</v>
      </c>
      <c r="B15" s="405" t="s">
        <v>1414</v>
      </c>
      <c r="C15" s="328"/>
      <c r="D15" s="328"/>
      <c r="E15" s="415"/>
    </row>
    <row r="16" spans="1:5" ht="19.5" customHeight="1">
      <c r="A16" s="464"/>
      <c r="B16" s="509" t="s">
        <v>1427</v>
      </c>
      <c r="C16" s="328">
        <v>1638</v>
      </c>
      <c r="D16" s="328"/>
      <c r="E16" s="415">
        <v>1638</v>
      </c>
    </row>
    <row r="17" spans="1:5" ht="19.5" customHeight="1">
      <c r="A17" s="464"/>
      <c r="B17" s="509" t="s">
        <v>1428</v>
      </c>
      <c r="C17" s="328"/>
      <c r="D17" s="328"/>
      <c r="E17" s="415">
        <v>303955</v>
      </c>
    </row>
    <row r="18" spans="1:5" ht="19.5" customHeight="1">
      <c r="A18" s="464">
        <v>801115</v>
      </c>
      <c r="B18" s="405" t="s">
        <v>1201</v>
      </c>
      <c r="C18" s="328"/>
      <c r="D18" s="328"/>
      <c r="E18" s="415"/>
    </row>
    <row r="19" spans="1:5" ht="19.5" customHeight="1">
      <c r="A19" s="464"/>
      <c r="B19" s="509" t="s">
        <v>1429</v>
      </c>
      <c r="C19" s="328">
        <v>1403</v>
      </c>
      <c r="D19" s="328"/>
      <c r="E19" s="415">
        <v>1193</v>
      </c>
    </row>
    <row r="20" spans="1:5" ht="19.5" customHeight="1">
      <c r="A20" s="464"/>
      <c r="B20" s="509" t="s">
        <v>1430</v>
      </c>
      <c r="C20" s="328"/>
      <c r="D20" s="328"/>
      <c r="E20" s="415">
        <v>1642</v>
      </c>
    </row>
    <row r="21" spans="1:5" ht="19.5" customHeight="1">
      <c r="A21" s="464">
        <v>801126</v>
      </c>
      <c r="B21" s="405" t="s">
        <v>1446</v>
      </c>
      <c r="C21" s="328"/>
      <c r="D21" s="328"/>
      <c r="E21" s="415"/>
    </row>
    <row r="22" spans="1:5" ht="19.5" customHeight="1">
      <c r="A22" s="464"/>
      <c r="B22" s="509" t="s">
        <v>1429</v>
      </c>
      <c r="C22" s="328">
        <v>12</v>
      </c>
      <c r="D22" s="328"/>
      <c r="E22" s="415">
        <v>12</v>
      </c>
    </row>
    <row r="23" spans="1:5" ht="19.5" customHeight="1">
      <c r="A23" s="464"/>
      <c r="B23" s="509" t="s">
        <v>1430</v>
      </c>
      <c r="C23" s="328"/>
      <c r="D23" s="328"/>
      <c r="E23" s="415">
        <v>12</v>
      </c>
    </row>
    <row r="24" spans="1:5" ht="19.5" customHeight="1">
      <c r="A24" s="464">
        <v>801214</v>
      </c>
      <c r="B24" s="405" t="s">
        <v>1415</v>
      </c>
      <c r="C24" s="328"/>
      <c r="D24" s="328"/>
      <c r="E24" s="415"/>
    </row>
    <row r="25" spans="1:5" ht="19.5" customHeight="1">
      <c r="A25" s="464"/>
      <c r="B25" s="509" t="s">
        <v>1431</v>
      </c>
      <c r="C25" s="328">
        <v>2556</v>
      </c>
      <c r="D25" s="328"/>
      <c r="E25" s="415">
        <v>2671</v>
      </c>
    </row>
    <row r="26" spans="1:5" ht="19.5" customHeight="1">
      <c r="A26" s="464"/>
      <c r="B26" s="509" t="s">
        <v>1432</v>
      </c>
      <c r="C26" s="328"/>
      <c r="D26" s="328"/>
      <c r="E26" s="415">
        <v>149</v>
      </c>
    </row>
    <row r="27" spans="1:5" ht="19.5" customHeight="1">
      <c r="A27" s="464">
        <v>801225</v>
      </c>
      <c r="B27" s="405" t="s">
        <v>1416</v>
      </c>
      <c r="C27" s="328"/>
      <c r="D27" s="328"/>
      <c r="E27" s="415"/>
    </row>
    <row r="28" spans="1:5" ht="19.5" customHeight="1">
      <c r="A28" s="464"/>
      <c r="B28" s="509" t="s">
        <v>1431</v>
      </c>
      <c r="C28" s="328">
        <v>239</v>
      </c>
      <c r="D28" s="328"/>
      <c r="E28" s="415">
        <v>241</v>
      </c>
    </row>
    <row r="29" spans="1:5" ht="19.5" customHeight="1">
      <c r="A29" s="464"/>
      <c r="B29" s="509" t="s">
        <v>1432</v>
      </c>
      <c r="C29" s="328"/>
      <c r="D29" s="328"/>
      <c r="E29" s="415">
        <v>91</v>
      </c>
    </row>
    <row r="30" spans="1:5" ht="19.5" customHeight="1">
      <c r="A30" s="464">
        <v>801236</v>
      </c>
      <c r="B30" s="405" t="s">
        <v>1417</v>
      </c>
      <c r="C30" s="328"/>
      <c r="D30" s="328"/>
      <c r="E30" s="415"/>
    </row>
    <row r="31" spans="1:5" ht="19.5" customHeight="1">
      <c r="A31" s="464"/>
      <c r="B31" s="509" t="s">
        <v>1433</v>
      </c>
      <c r="C31" s="328">
        <v>20</v>
      </c>
      <c r="D31" s="328"/>
      <c r="E31" s="415">
        <v>12</v>
      </c>
    </row>
    <row r="32" spans="1:5" ht="19.5" customHeight="1">
      <c r="A32" s="464"/>
      <c r="B32" s="509" t="s">
        <v>1432</v>
      </c>
      <c r="C32" s="328"/>
      <c r="D32" s="328"/>
      <c r="E32" s="415">
        <v>2</v>
      </c>
    </row>
    <row r="33" spans="1:5" ht="19.5" customHeight="1">
      <c r="A33" s="464">
        <v>801313</v>
      </c>
      <c r="B33" s="405" t="s">
        <v>1418</v>
      </c>
      <c r="C33" s="328"/>
      <c r="D33" s="328"/>
      <c r="E33" s="415"/>
    </row>
    <row r="34" spans="1:5" ht="19.5" customHeight="1">
      <c r="A34" s="464"/>
      <c r="B34" s="509" t="s">
        <v>1434</v>
      </c>
      <c r="C34" s="328">
        <v>531</v>
      </c>
      <c r="D34" s="328"/>
      <c r="E34" s="415">
        <v>531</v>
      </c>
    </row>
    <row r="35" spans="1:5" ht="19.5" customHeight="1">
      <c r="A35" s="464"/>
      <c r="B35" s="509" t="s">
        <v>1435</v>
      </c>
      <c r="C35" s="328"/>
      <c r="D35" s="328"/>
      <c r="E35" s="415">
        <v>40</v>
      </c>
    </row>
    <row r="36" spans="1:5" ht="19.5" customHeight="1">
      <c r="A36" s="464">
        <v>802144</v>
      </c>
      <c r="B36" s="405" t="s">
        <v>1419</v>
      </c>
      <c r="C36" s="328"/>
      <c r="D36" s="328"/>
      <c r="E36" s="415"/>
    </row>
    <row r="37" spans="1:5" ht="19.5" customHeight="1">
      <c r="A37" s="464"/>
      <c r="B37" s="509" t="s">
        <v>1431</v>
      </c>
      <c r="C37" s="328">
        <v>136</v>
      </c>
      <c r="D37" s="328"/>
      <c r="E37" s="415">
        <v>125</v>
      </c>
    </row>
    <row r="38" spans="1:5" ht="19.5" customHeight="1">
      <c r="A38" s="464"/>
      <c r="B38" s="509" t="s">
        <v>1432</v>
      </c>
      <c r="C38" s="328"/>
      <c r="D38" s="328"/>
      <c r="E38" s="415">
        <v>6</v>
      </c>
    </row>
    <row r="39" spans="1:5" ht="19.5" customHeight="1">
      <c r="A39" s="464">
        <v>80166</v>
      </c>
      <c r="B39" s="405" t="s">
        <v>1420</v>
      </c>
      <c r="C39" s="328"/>
      <c r="D39" s="328"/>
      <c r="E39" s="415"/>
    </row>
    <row r="40" spans="1:5" ht="19.5" customHeight="1">
      <c r="A40" s="464"/>
      <c r="B40" s="509" t="s">
        <v>1433</v>
      </c>
      <c r="C40" s="328">
        <v>56</v>
      </c>
      <c r="D40" s="328"/>
      <c r="E40" s="415">
        <v>48</v>
      </c>
    </row>
    <row r="41" spans="1:5" ht="19.5" customHeight="1">
      <c r="A41" s="464"/>
      <c r="B41" s="509" t="s">
        <v>1432</v>
      </c>
      <c r="C41" s="328"/>
      <c r="D41" s="328"/>
      <c r="E41" s="415">
        <v>4</v>
      </c>
    </row>
    <row r="42" spans="1:5" ht="19.5" customHeight="1">
      <c r="A42" s="464">
        <v>805113</v>
      </c>
      <c r="B42" s="405" t="s">
        <v>1421</v>
      </c>
      <c r="C42" s="328"/>
      <c r="D42" s="328"/>
      <c r="E42" s="415"/>
    </row>
    <row r="43" spans="1:5" ht="19.5" customHeight="1">
      <c r="A43" s="464"/>
      <c r="B43" s="509" t="s">
        <v>1436</v>
      </c>
      <c r="C43" s="328">
        <v>1709</v>
      </c>
      <c r="D43" s="328"/>
      <c r="E43" s="415">
        <v>1429</v>
      </c>
    </row>
    <row r="44" spans="1:5" ht="19.5" customHeight="1">
      <c r="A44" s="464"/>
      <c r="B44" s="509" t="s">
        <v>1435</v>
      </c>
      <c r="C44" s="328"/>
      <c r="D44" s="328"/>
      <c r="E44" s="415">
        <v>82</v>
      </c>
    </row>
    <row r="45" spans="1:5" ht="19.5" customHeight="1">
      <c r="A45" s="464">
        <v>805212</v>
      </c>
      <c r="B45" s="405" t="s">
        <v>650</v>
      </c>
      <c r="C45" s="328"/>
      <c r="D45" s="328"/>
      <c r="E45" s="415"/>
    </row>
    <row r="46" spans="1:5" ht="19.5" customHeight="1">
      <c r="A46" s="464"/>
      <c r="B46" s="509" t="s">
        <v>1437</v>
      </c>
      <c r="C46" s="328">
        <v>1766</v>
      </c>
      <c r="D46" s="328"/>
      <c r="E46" s="415">
        <v>2966</v>
      </c>
    </row>
    <row r="47" spans="1:5" ht="19.5" customHeight="1">
      <c r="A47" s="464"/>
      <c r="B47" s="509" t="s">
        <v>1438</v>
      </c>
      <c r="C47" s="328"/>
      <c r="D47" s="328"/>
      <c r="E47" s="415">
        <v>1766</v>
      </c>
    </row>
    <row r="48" spans="1:5" ht="19.5" customHeight="1">
      <c r="A48" s="464">
        <v>851242</v>
      </c>
      <c r="B48" s="405" t="s">
        <v>1447</v>
      </c>
      <c r="C48" s="328"/>
      <c r="D48" s="328"/>
      <c r="E48" s="415"/>
    </row>
    <row r="49" spans="1:5" ht="19.5" customHeight="1">
      <c r="A49" s="464"/>
      <c r="B49" s="509" t="s">
        <v>1439</v>
      </c>
      <c r="C49" s="328">
        <v>72</v>
      </c>
      <c r="D49" s="328"/>
      <c r="E49" s="415">
        <v>72</v>
      </c>
    </row>
    <row r="50" spans="1:5" ht="19.5" customHeight="1">
      <c r="A50" s="464">
        <v>851253</v>
      </c>
      <c r="B50" s="405" t="s">
        <v>1406</v>
      </c>
      <c r="C50" s="328"/>
      <c r="D50" s="328"/>
      <c r="E50" s="415"/>
    </row>
    <row r="51" spans="1:5" ht="19.5" customHeight="1">
      <c r="A51" s="464"/>
      <c r="B51" s="509" t="s">
        <v>1407</v>
      </c>
      <c r="C51" s="328">
        <v>7</v>
      </c>
      <c r="D51" s="328"/>
      <c r="E51" s="415">
        <v>7</v>
      </c>
    </row>
    <row r="52" spans="1:5" ht="19.5" customHeight="1">
      <c r="A52" s="464">
        <v>851275</v>
      </c>
      <c r="B52" s="405" t="s">
        <v>1422</v>
      </c>
      <c r="C52" s="328"/>
      <c r="D52" s="328"/>
      <c r="E52" s="415"/>
    </row>
    <row r="53" spans="1:5" ht="19.5" customHeight="1">
      <c r="A53" s="464"/>
      <c r="B53" s="509" t="s">
        <v>1439</v>
      </c>
      <c r="C53" s="328">
        <v>192</v>
      </c>
      <c r="D53" s="328"/>
      <c r="E53" s="415">
        <v>192</v>
      </c>
    </row>
    <row r="54" spans="1:5" ht="19.5" customHeight="1">
      <c r="A54" s="464"/>
      <c r="B54" s="509" t="s">
        <v>1440</v>
      </c>
      <c r="C54" s="328"/>
      <c r="D54" s="328"/>
      <c r="E54" s="415">
        <v>327978</v>
      </c>
    </row>
    <row r="55" spans="1:5" ht="19.5" customHeight="1">
      <c r="A55" s="464">
        <v>853181</v>
      </c>
      <c r="B55" s="405" t="s">
        <v>1423</v>
      </c>
      <c r="C55" s="328"/>
      <c r="D55" s="328"/>
      <c r="E55" s="415"/>
    </row>
    <row r="56" spans="1:5" ht="19.5" customHeight="1">
      <c r="A56" s="464"/>
      <c r="B56" s="509" t="s">
        <v>1404</v>
      </c>
      <c r="C56" s="328">
        <v>21</v>
      </c>
      <c r="D56" s="328"/>
      <c r="E56" s="415">
        <v>21</v>
      </c>
    </row>
    <row r="57" spans="1:5" ht="19.5" customHeight="1">
      <c r="A57" s="464"/>
      <c r="B57" s="509" t="s">
        <v>1441</v>
      </c>
      <c r="C57" s="328"/>
      <c r="D57" s="328"/>
      <c r="E57" s="415">
        <v>18</v>
      </c>
    </row>
    <row r="58" spans="1:5" ht="19.5" customHeight="1">
      <c r="A58" s="464">
        <v>853192</v>
      </c>
      <c r="B58" s="405" t="s">
        <v>1424</v>
      </c>
      <c r="C58" s="328"/>
      <c r="D58" s="328"/>
      <c r="E58" s="415"/>
    </row>
    <row r="59" spans="1:5" ht="19.5" customHeight="1">
      <c r="A59" s="464"/>
      <c r="B59" s="509" t="s">
        <v>1404</v>
      </c>
      <c r="C59" s="328">
        <v>12</v>
      </c>
      <c r="D59" s="328"/>
      <c r="E59" s="415">
        <v>12</v>
      </c>
    </row>
    <row r="60" spans="1:5" ht="19.5" customHeight="1">
      <c r="A60" s="464"/>
      <c r="B60" s="509" t="s">
        <v>1441</v>
      </c>
      <c r="C60" s="328"/>
      <c r="D60" s="328"/>
      <c r="E60" s="415">
        <v>9</v>
      </c>
    </row>
    <row r="61" spans="1:5" ht="19.5" customHeight="1">
      <c r="A61" s="464">
        <v>853211</v>
      </c>
      <c r="B61" s="405" t="s">
        <v>14</v>
      </c>
      <c r="C61" s="328"/>
      <c r="D61" s="328"/>
      <c r="E61" s="415"/>
    </row>
    <row r="62" spans="1:5" ht="19.5" customHeight="1">
      <c r="A62" s="464"/>
      <c r="B62" s="509" t="s">
        <v>1404</v>
      </c>
      <c r="C62" s="328">
        <v>360</v>
      </c>
      <c r="D62" s="328"/>
      <c r="E62" s="415">
        <v>366</v>
      </c>
    </row>
    <row r="63" spans="1:5" ht="19.5" customHeight="1">
      <c r="A63" s="464"/>
      <c r="B63" s="509" t="s">
        <v>1441</v>
      </c>
      <c r="C63" s="328"/>
      <c r="D63" s="328"/>
      <c r="E63" s="415">
        <v>345</v>
      </c>
    </row>
    <row r="64" spans="1:5" ht="19.5" customHeight="1">
      <c r="A64" s="464">
        <v>853233</v>
      </c>
      <c r="B64" s="405" t="s">
        <v>8</v>
      </c>
      <c r="C64" s="328"/>
      <c r="D64" s="328"/>
      <c r="E64" s="415"/>
    </row>
    <row r="65" spans="1:5" ht="19.5" customHeight="1">
      <c r="A65" s="464"/>
      <c r="B65" s="509" t="s">
        <v>1442</v>
      </c>
      <c r="C65" s="328">
        <v>3</v>
      </c>
      <c r="D65" s="328"/>
      <c r="E65" s="415">
        <v>3</v>
      </c>
    </row>
    <row r="66" spans="1:5" ht="19.5" customHeight="1">
      <c r="A66" s="464"/>
      <c r="B66" s="509" t="s">
        <v>1441</v>
      </c>
      <c r="C66" s="328"/>
      <c r="D66" s="328"/>
      <c r="E66" s="415">
        <v>161</v>
      </c>
    </row>
    <row r="67" spans="1:5" ht="19.5" customHeight="1">
      <c r="A67" s="464">
        <v>853255</v>
      </c>
      <c r="B67" s="405" t="s">
        <v>7</v>
      </c>
      <c r="C67" s="328"/>
      <c r="D67" s="328"/>
      <c r="E67" s="415"/>
    </row>
    <row r="68" spans="1:5" ht="19.5" customHeight="1">
      <c r="A68" s="464"/>
      <c r="B68" s="509" t="s">
        <v>1441</v>
      </c>
      <c r="C68" s="328"/>
      <c r="D68" s="328"/>
      <c r="E68" s="415">
        <v>884</v>
      </c>
    </row>
    <row r="69" spans="1:5" ht="19.5" customHeight="1">
      <c r="A69" s="464">
        <v>853266</v>
      </c>
      <c r="B69" s="405" t="s">
        <v>1425</v>
      </c>
      <c r="C69" s="328"/>
      <c r="D69" s="328"/>
      <c r="E69" s="415"/>
    </row>
    <row r="70" spans="1:5" ht="19.5" customHeight="1">
      <c r="A70" s="464"/>
      <c r="B70" s="509" t="s">
        <v>1404</v>
      </c>
      <c r="C70" s="328">
        <v>315</v>
      </c>
      <c r="D70" s="328"/>
      <c r="E70" s="415">
        <v>315</v>
      </c>
    </row>
    <row r="71" spans="1:5" ht="19.5" customHeight="1">
      <c r="A71" s="464"/>
      <c r="B71" s="509" t="s">
        <v>1441</v>
      </c>
      <c r="C71" s="328"/>
      <c r="D71" s="328"/>
      <c r="E71" s="415">
        <v>306</v>
      </c>
    </row>
    <row r="72" spans="1:5" ht="19.5" customHeight="1">
      <c r="A72" s="464">
        <v>853311</v>
      </c>
      <c r="B72" s="405" t="s">
        <v>1426</v>
      </c>
      <c r="C72" s="328"/>
      <c r="D72" s="328"/>
      <c r="E72" s="415"/>
    </row>
    <row r="73" spans="1:5" ht="19.5" customHeight="1">
      <c r="A73" s="464"/>
      <c r="B73" s="509" t="s">
        <v>1408</v>
      </c>
      <c r="C73" s="328"/>
      <c r="D73" s="328"/>
      <c r="E73" s="415">
        <v>2091</v>
      </c>
    </row>
    <row r="74" spans="1:5" ht="19.5" customHeight="1">
      <c r="A74" s="464">
        <v>853333</v>
      </c>
      <c r="B74" s="405" t="s">
        <v>1409</v>
      </c>
      <c r="C74" s="328"/>
      <c r="D74" s="328"/>
      <c r="E74" s="415"/>
    </row>
    <row r="75" spans="1:5" ht="19.5" customHeight="1">
      <c r="A75" s="464"/>
      <c r="B75" s="509" t="s">
        <v>1408</v>
      </c>
      <c r="C75" s="328"/>
      <c r="D75" s="328"/>
      <c r="E75" s="415">
        <v>1159</v>
      </c>
    </row>
    <row r="76" spans="1:5" ht="19.5" customHeight="1">
      <c r="A76" s="464">
        <v>853344</v>
      </c>
      <c r="B76" s="405" t="s">
        <v>1413</v>
      </c>
      <c r="C76" s="328"/>
      <c r="D76" s="328"/>
      <c r="E76" s="415"/>
    </row>
    <row r="77" spans="1:5" ht="19.5" customHeight="1">
      <c r="A77" s="464"/>
      <c r="B77" s="509" t="s">
        <v>1410</v>
      </c>
      <c r="C77" s="328"/>
      <c r="D77" s="328"/>
      <c r="E77" s="415">
        <v>5658</v>
      </c>
    </row>
    <row r="78" spans="1:5" ht="19.5" customHeight="1">
      <c r="A78" s="464">
        <v>853355</v>
      </c>
      <c r="B78" s="405" t="s">
        <v>1411</v>
      </c>
      <c r="C78" s="328"/>
      <c r="D78" s="328"/>
      <c r="E78" s="415"/>
    </row>
    <row r="79" spans="1:5" ht="19.5" customHeight="1" thickBot="1">
      <c r="A79" s="467"/>
      <c r="B79" s="510" t="s">
        <v>1410</v>
      </c>
      <c r="C79" s="476"/>
      <c r="D79" s="476"/>
      <c r="E79" s="477">
        <v>3497</v>
      </c>
    </row>
    <row r="80" spans="1:5" ht="19.5" customHeight="1">
      <c r="A80" s="511"/>
      <c r="B80" s="512"/>
      <c r="C80" s="513"/>
      <c r="D80" s="513"/>
      <c r="E80" s="513"/>
    </row>
    <row r="81" spans="1:5" ht="19.5" customHeight="1">
      <c r="A81" s="511"/>
      <c r="B81" s="515" t="s">
        <v>1448</v>
      </c>
      <c r="C81" s="513"/>
      <c r="D81" s="513"/>
      <c r="E81" s="513"/>
    </row>
    <row r="82" spans="1:5" ht="19.5" customHeight="1">
      <c r="A82" s="511"/>
      <c r="B82" s="512"/>
      <c r="C82" s="513"/>
      <c r="D82" s="513"/>
      <c r="E82" s="513"/>
    </row>
    <row r="83" spans="1:5" ht="19.5" customHeight="1">
      <c r="A83" s="511"/>
      <c r="B83" s="512"/>
      <c r="C83" s="513"/>
      <c r="D83" s="513"/>
      <c r="E83" s="513"/>
    </row>
    <row r="84" spans="1:5" ht="19.5" customHeight="1">
      <c r="A84" s="511"/>
      <c r="B84" s="512"/>
      <c r="C84" s="513"/>
      <c r="D84" s="513"/>
      <c r="E84" s="513"/>
    </row>
    <row r="85" spans="1:5" ht="19.5" customHeight="1">
      <c r="A85" s="511"/>
      <c r="B85" s="512"/>
      <c r="C85" s="513"/>
      <c r="D85" s="513"/>
      <c r="E85" s="513"/>
    </row>
    <row r="86" spans="1:5" ht="19.5" customHeight="1">
      <c r="A86" s="511"/>
      <c r="B86" s="512"/>
      <c r="C86" s="513"/>
      <c r="D86" s="513"/>
      <c r="E86" s="513"/>
    </row>
    <row r="87" spans="1:5" ht="19.5" customHeight="1">
      <c r="A87" s="511"/>
      <c r="B87" s="512"/>
      <c r="C87" s="513"/>
      <c r="D87" s="513"/>
      <c r="E87" s="513"/>
    </row>
    <row r="88" spans="1:5" ht="19.5" customHeight="1">
      <c r="A88" s="511"/>
      <c r="B88" s="512"/>
      <c r="C88" s="513"/>
      <c r="D88" s="513"/>
      <c r="E88" s="513"/>
    </row>
    <row r="89" spans="1:5" ht="19.5" customHeight="1">
      <c r="A89" s="511"/>
      <c r="B89" s="512"/>
      <c r="C89" s="513"/>
      <c r="D89" s="513"/>
      <c r="E89" s="513"/>
    </row>
    <row r="90" spans="1:5" ht="19.5" customHeight="1">
      <c r="A90" s="511"/>
      <c r="B90" s="512"/>
      <c r="C90" s="513"/>
      <c r="D90" s="513"/>
      <c r="E90" s="513"/>
    </row>
    <row r="91" spans="1:5" ht="19.5" customHeight="1">
      <c r="A91" s="511"/>
      <c r="B91" s="512"/>
      <c r="C91" s="513"/>
      <c r="D91" s="513"/>
      <c r="E91" s="513"/>
    </row>
    <row r="92" spans="1:5" ht="19.5" customHeight="1">
      <c r="A92" s="511"/>
      <c r="B92" s="512"/>
      <c r="C92" s="513"/>
      <c r="D92" s="513"/>
      <c r="E92" s="513"/>
    </row>
    <row r="93" spans="1:5" ht="19.5" customHeight="1">
      <c r="A93" s="511"/>
      <c r="B93" s="512"/>
      <c r="C93" s="513"/>
      <c r="D93" s="513"/>
      <c r="E93" s="513"/>
    </row>
    <row r="94" spans="1:5" ht="19.5" customHeight="1">
      <c r="A94" s="511"/>
      <c r="B94" s="512"/>
      <c r="C94" s="513"/>
      <c r="D94" s="513"/>
      <c r="E94" s="513"/>
    </row>
    <row r="95" spans="1:5" ht="19.5" customHeight="1">
      <c r="A95" s="511"/>
      <c r="B95" s="512"/>
      <c r="C95" s="513"/>
      <c r="D95" s="513"/>
      <c r="E95" s="513"/>
    </row>
    <row r="96" spans="1:5" ht="19.5" customHeight="1">
      <c r="A96" s="511"/>
      <c r="B96" s="512"/>
      <c r="C96" s="513"/>
      <c r="D96" s="513"/>
      <c r="E96" s="513"/>
    </row>
    <row r="97" spans="1:5" ht="19.5" customHeight="1">
      <c r="A97" s="511"/>
      <c r="B97" s="512"/>
      <c r="C97" s="513"/>
      <c r="D97" s="513"/>
      <c r="E97" s="513"/>
    </row>
    <row r="98" spans="1:5" ht="19.5" customHeight="1">
      <c r="A98" s="511"/>
      <c r="B98" s="512"/>
      <c r="C98" s="513"/>
      <c r="D98" s="513"/>
      <c r="E98" s="513"/>
    </row>
    <row r="99" spans="1:5" ht="19.5" customHeight="1">
      <c r="A99" s="511"/>
      <c r="B99" s="512"/>
      <c r="C99" s="513"/>
      <c r="D99" s="513"/>
      <c r="E99" s="513"/>
    </row>
    <row r="100" spans="1:5" ht="19.5" customHeight="1">
      <c r="A100" s="511"/>
      <c r="B100" s="512"/>
      <c r="C100" s="513"/>
      <c r="D100" s="513"/>
      <c r="E100" s="513"/>
    </row>
    <row r="101" spans="1:5" ht="19.5" customHeight="1">
      <c r="A101" s="511"/>
      <c r="B101" s="512"/>
      <c r="C101" s="513"/>
      <c r="D101" s="513"/>
      <c r="E101" s="513"/>
    </row>
    <row r="102" spans="1:5" ht="19.5" customHeight="1">
      <c r="A102" s="511"/>
      <c r="B102" s="512"/>
      <c r="C102" s="513"/>
      <c r="D102" s="513"/>
      <c r="E102" s="513"/>
    </row>
    <row r="103" spans="1:5" ht="19.5" customHeight="1">
      <c r="A103" s="511"/>
      <c r="B103" s="512"/>
      <c r="C103" s="513"/>
      <c r="D103" s="513"/>
      <c r="E103" s="513"/>
    </row>
    <row r="104" spans="1:5" ht="19.5" customHeight="1">
      <c r="A104" s="511"/>
      <c r="B104" s="512"/>
      <c r="C104" s="513"/>
      <c r="D104" s="513"/>
      <c r="E104" s="513"/>
    </row>
    <row r="105" spans="1:5" ht="19.5" customHeight="1">
      <c r="A105" s="511"/>
      <c r="B105" s="514"/>
      <c r="C105" s="513"/>
      <c r="D105" s="513"/>
      <c r="E105" s="513"/>
    </row>
    <row r="116" spans="3:6" ht="12.75">
      <c r="C116" s="39"/>
      <c r="D116" s="39"/>
      <c r="E116" s="39"/>
      <c r="F116" s="39"/>
    </row>
    <row r="117" spans="3:6" ht="12.75">
      <c r="C117" s="39"/>
      <c r="D117" s="39"/>
      <c r="E117" s="39"/>
      <c r="F117" s="39"/>
    </row>
    <row r="118" spans="3:6" ht="12.75">
      <c r="C118" s="39"/>
      <c r="D118" s="39"/>
      <c r="E118" s="39"/>
      <c r="F118" s="39"/>
    </row>
    <row r="119" spans="3:6" ht="12.75">
      <c r="C119" s="39"/>
      <c r="D119" s="39"/>
      <c r="E119" s="39"/>
      <c r="F119" s="39"/>
    </row>
    <row r="120" spans="3:6" ht="12.75">
      <c r="C120" s="39"/>
      <c r="D120" s="39"/>
      <c r="E120" s="39"/>
      <c r="F120" s="39"/>
    </row>
    <row r="121" spans="3:6" ht="12.75">
      <c r="C121" s="39"/>
      <c r="D121" s="39"/>
      <c r="E121" s="39"/>
      <c r="F121" s="39"/>
    </row>
    <row r="122" spans="3:6" ht="12.75">
      <c r="C122" s="39"/>
      <c r="D122" s="39"/>
      <c r="E122" s="39"/>
      <c r="F122" s="39"/>
    </row>
    <row r="123" spans="3:6" ht="12.75">
      <c r="C123" s="39"/>
      <c r="D123" s="39"/>
      <c r="E123" s="39"/>
      <c r="F123" s="39"/>
    </row>
    <row r="124" spans="3:6" ht="12.75">
      <c r="C124" s="39"/>
      <c r="D124" s="39"/>
      <c r="E124" s="39"/>
      <c r="F124" s="39"/>
    </row>
    <row r="125" spans="3:6" ht="12.75">
      <c r="C125" s="39"/>
      <c r="D125" s="39"/>
      <c r="E125" s="39"/>
      <c r="F125" s="39"/>
    </row>
    <row r="126" spans="3:6" ht="12.75">
      <c r="C126" s="39"/>
      <c r="D126" s="39"/>
      <c r="E126" s="39"/>
      <c r="F126" s="39"/>
    </row>
    <row r="127" spans="3:6" ht="12.75">
      <c r="C127" s="39"/>
      <c r="D127" s="39"/>
      <c r="E127" s="39"/>
      <c r="F127" s="39"/>
    </row>
  </sheetData>
  <sheetProtection/>
  <mergeCells count="3">
    <mergeCell ref="A6:A7"/>
    <mergeCell ref="B6:B7"/>
    <mergeCell ref="A2:E2"/>
  </mergeCells>
  <printOptions/>
  <pageMargins left="0.984251968503937" right="0.1968503937007874" top="0.984251968503937" bottom="0.3937007874015748" header="0.5118110236220472" footer="0.31496062992125984"/>
  <pageSetup horizontalDpi="600" verticalDpi="600" orientation="portrait" paperSize="9" scale="75" r:id="rId1"/>
  <headerFooter alignWithMargins="0">
    <oddHeader>&amp;R2009. évi beszámoló
 kiegészítő mellékletének
 számszerű kimutatása
Rendelet tervezet 9/4. sz.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4" customWidth="1"/>
    <col min="2" max="2" width="60.7109375" style="14" customWidth="1"/>
    <col min="3" max="3" width="14.7109375" style="14" customWidth="1"/>
    <col min="4" max="16384" width="9.140625" style="14" customWidth="1"/>
  </cols>
  <sheetData>
    <row r="2" ht="18.75">
      <c r="B2" s="463" t="s">
        <v>1083</v>
      </c>
    </row>
    <row r="3" ht="12.75">
      <c r="C3" s="14" t="s">
        <v>988</v>
      </c>
    </row>
    <row r="4" ht="13.5" thickBot="1"/>
    <row r="5" spans="1:3" ht="19.5" customHeight="1">
      <c r="A5" s="470"/>
      <c r="B5" s="471" t="s">
        <v>494</v>
      </c>
      <c r="C5" s="472" t="s">
        <v>1070</v>
      </c>
    </row>
    <row r="6" spans="1:3" ht="4.5" customHeight="1">
      <c r="A6" s="464"/>
      <c r="B6" s="473"/>
      <c r="C6" s="474"/>
    </row>
    <row r="7" spans="1:3" ht="19.5" customHeight="1">
      <c r="A7" s="464">
        <v>1</v>
      </c>
      <c r="B7" s="405" t="s">
        <v>1071</v>
      </c>
      <c r="C7" s="415">
        <v>391</v>
      </c>
    </row>
    <row r="8" spans="1:3" ht="19.5" customHeight="1">
      <c r="A8" s="464">
        <f>A7+1</f>
        <v>2</v>
      </c>
      <c r="B8" s="405" t="s">
        <v>1072</v>
      </c>
      <c r="C8" s="415"/>
    </row>
    <row r="9" spans="1:3" ht="19.5" customHeight="1">
      <c r="A9" s="464">
        <f aca="true" t="shared" si="0" ref="A9:A18">A8+1</f>
        <v>3</v>
      </c>
      <c r="B9" s="405" t="s">
        <v>1073</v>
      </c>
      <c r="C9" s="415">
        <v>51</v>
      </c>
    </row>
    <row r="10" spans="1:3" ht="19.5" customHeight="1">
      <c r="A10" s="464">
        <f t="shared" si="0"/>
        <v>4</v>
      </c>
      <c r="B10" s="405" t="s">
        <v>1074</v>
      </c>
      <c r="C10" s="415"/>
    </row>
    <row r="11" spans="1:3" ht="19.5" customHeight="1">
      <c r="A11" s="464">
        <f t="shared" si="0"/>
        <v>5</v>
      </c>
      <c r="B11" s="405" t="s">
        <v>1082</v>
      </c>
      <c r="C11" s="415"/>
    </row>
    <row r="12" spans="1:3" ht="19.5" customHeight="1">
      <c r="A12" s="464">
        <f t="shared" si="0"/>
        <v>6</v>
      </c>
      <c r="B12" s="405" t="s">
        <v>1075</v>
      </c>
      <c r="C12" s="466">
        <f>SUM(C8:C11)</f>
        <v>51</v>
      </c>
    </row>
    <row r="13" spans="1:3" ht="19.5" customHeight="1">
      <c r="A13" s="464">
        <f t="shared" si="0"/>
        <v>7</v>
      </c>
      <c r="B13" s="405" t="s">
        <v>1076</v>
      </c>
      <c r="C13" s="415"/>
    </row>
    <row r="14" spans="1:3" ht="19.5" customHeight="1">
      <c r="A14" s="464">
        <f t="shared" si="0"/>
        <v>8</v>
      </c>
      <c r="B14" s="405" t="s">
        <v>1077</v>
      </c>
      <c r="C14" s="415"/>
    </row>
    <row r="15" spans="1:3" ht="19.5" customHeight="1">
      <c r="A15" s="464">
        <f t="shared" si="0"/>
        <v>9</v>
      </c>
      <c r="B15" s="405" t="s">
        <v>1078</v>
      </c>
      <c r="C15" s="415">
        <v>71</v>
      </c>
    </row>
    <row r="16" spans="1:3" ht="19.5" customHeight="1">
      <c r="A16" s="464">
        <f>A15+1</f>
        <v>10</v>
      </c>
      <c r="B16" s="405" t="s">
        <v>1079</v>
      </c>
      <c r="C16" s="415"/>
    </row>
    <row r="17" spans="1:3" ht="19.5" customHeight="1">
      <c r="A17" s="464">
        <f t="shared" si="0"/>
        <v>11</v>
      </c>
      <c r="B17" s="405" t="s">
        <v>1080</v>
      </c>
      <c r="C17" s="466">
        <f>SUM(C13:C16)</f>
        <v>71</v>
      </c>
    </row>
    <row r="18" spans="1:3" ht="19.5" customHeight="1" thickBot="1">
      <c r="A18" s="467">
        <f t="shared" si="0"/>
        <v>12</v>
      </c>
      <c r="B18" s="475" t="s">
        <v>1081</v>
      </c>
      <c r="C18" s="479">
        <f>C7+C12-C17</f>
        <v>371</v>
      </c>
    </row>
  </sheetData>
  <sheetProtection/>
  <printOptions/>
  <pageMargins left="0.984251968503937" right="0.5905511811023623" top="1.3779527559055118" bottom="0.984251968503937" header="0.9055118110236221" footer="0.5118110236220472"/>
  <pageSetup horizontalDpi="600" verticalDpi="600" orientation="portrait" paperSize="9" r:id="rId1"/>
  <headerFooter alignWithMargins="0">
    <oddHeader>&amp;R2009. évi beszámoló kiegészítő mellékletének számszerű kinutatása 
Rendelet tervezet 9/5. sz.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F43"/>
  <sheetViews>
    <sheetView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B2" sqref="B2:E2"/>
    </sheetView>
  </sheetViews>
  <sheetFormatPr defaultColWidth="9.140625" defaultRowHeight="12.75"/>
  <cols>
    <col min="1" max="1" width="4.7109375" style="14" customWidth="1"/>
    <col min="2" max="2" width="60.7109375" style="14" customWidth="1"/>
    <col min="3" max="5" width="14.7109375" style="14" customWidth="1"/>
    <col min="6" max="16384" width="9.140625" style="14" customWidth="1"/>
  </cols>
  <sheetData>
    <row r="2" spans="2:5" ht="15.75">
      <c r="B2" s="519" t="s">
        <v>1039</v>
      </c>
      <c r="C2" s="519"/>
      <c r="D2" s="519"/>
      <c r="E2" s="519"/>
    </row>
    <row r="3" ht="13.5" thickBot="1">
      <c r="F3" s="14" t="s">
        <v>988</v>
      </c>
    </row>
    <row r="4" spans="1:5" ht="19.5" customHeight="1">
      <c r="A4" s="470"/>
      <c r="B4" s="471" t="s">
        <v>494</v>
      </c>
      <c r="C4" s="471" t="s">
        <v>1005</v>
      </c>
      <c r="D4" s="471" t="s">
        <v>760</v>
      </c>
      <c r="E4" s="472" t="s">
        <v>431</v>
      </c>
    </row>
    <row r="5" spans="1:5" ht="4.5" customHeight="1">
      <c r="A5" s="464"/>
      <c r="B5" s="473"/>
      <c r="C5" s="473"/>
      <c r="D5" s="473"/>
      <c r="E5" s="474"/>
    </row>
    <row r="6" spans="1:6" ht="19.5" customHeight="1">
      <c r="A6" s="464">
        <v>1</v>
      </c>
      <c r="B6" s="405" t="s">
        <v>1006</v>
      </c>
      <c r="C6" s="328"/>
      <c r="D6" s="328"/>
      <c r="E6" s="415"/>
      <c r="F6" s="15"/>
    </row>
    <row r="7" spans="1:6" ht="19.5" customHeight="1">
      <c r="A7" s="464">
        <f>A6+1</f>
        <v>2</v>
      </c>
      <c r="B7" s="405" t="s">
        <v>1007</v>
      </c>
      <c r="C7" s="328">
        <v>135000</v>
      </c>
      <c r="D7" s="328">
        <v>251633</v>
      </c>
      <c r="E7" s="415">
        <v>239592</v>
      </c>
      <c r="F7" s="15"/>
    </row>
    <row r="8" spans="1:6" ht="19.5" customHeight="1">
      <c r="A8" s="464">
        <f aca="true" t="shared" si="0" ref="A8:A42">A7+1</f>
        <v>3</v>
      </c>
      <c r="B8" s="405" t="s">
        <v>1084</v>
      </c>
      <c r="C8" s="328"/>
      <c r="D8" s="328"/>
      <c r="E8" s="415"/>
      <c r="F8" s="15"/>
    </row>
    <row r="9" spans="1:6" ht="19.5" customHeight="1">
      <c r="A9" s="464">
        <f t="shared" si="0"/>
        <v>4</v>
      </c>
      <c r="B9" s="405" t="s">
        <v>1008</v>
      </c>
      <c r="C9" s="328">
        <v>172800</v>
      </c>
      <c r="D9" s="328">
        <v>248879</v>
      </c>
      <c r="E9" s="415">
        <v>246651</v>
      </c>
      <c r="F9" s="15"/>
    </row>
    <row r="10" spans="1:6" ht="19.5" customHeight="1">
      <c r="A10" s="464">
        <f t="shared" si="0"/>
        <v>5</v>
      </c>
      <c r="B10" s="405" t="s">
        <v>1009</v>
      </c>
      <c r="C10" s="328"/>
      <c r="D10" s="328"/>
      <c r="E10" s="415"/>
      <c r="F10" s="15"/>
    </row>
    <row r="11" spans="1:6" ht="19.5" customHeight="1">
      <c r="A11" s="464">
        <f>A10+1</f>
        <v>6</v>
      </c>
      <c r="B11" s="405" t="s">
        <v>1010</v>
      </c>
      <c r="C11" s="328">
        <v>8000</v>
      </c>
      <c r="D11" s="328">
        <v>9126</v>
      </c>
      <c r="E11" s="415">
        <v>9126</v>
      </c>
      <c r="F11" s="15"/>
    </row>
    <row r="12" spans="1:6" ht="19.5" customHeight="1">
      <c r="A12" s="464">
        <f>A11+1</f>
        <v>7</v>
      </c>
      <c r="B12" s="405" t="s">
        <v>1011</v>
      </c>
      <c r="C12" s="328">
        <v>57000</v>
      </c>
      <c r="D12" s="328">
        <v>37693</v>
      </c>
      <c r="E12" s="415">
        <v>38676</v>
      </c>
      <c r="F12" s="15"/>
    </row>
    <row r="13" spans="1:6" ht="19.5" customHeight="1">
      <c r="A13" s="464">
        <f t="shared" si="0"/>
        <v>8</v>
      </c>
      <c r="B13" s="405" t="s">
        <v>1012</v>
      </c>
      <c r="C13" s="328">
        <v>15000</v>
      </c>
      <c r="D13" s="328">
        <v>3917</v>
      </c>
      <c r="E13" s="415">
        <v>10802</v>
      </c>
      <c r="F13" s="15"/>
    </row>
    <row r="14" spans="1:6" ht="19.5" customHeight="1">
      <c r="A14" s="464">
        <f t="shared" si="0"/>
        <v>9</v>
      </c>
      <c r="B14" s="405" t="s">
        <v>1013</v>
      </c>
      <c r="C14" s="328"/>
      <c r="D14" s="328"/>
      <c r="E14" s="415"/>
      <c r="F14" s="15"/>
    </row>
    <row r="15" spans="1:6" ht="19.5" customHeight="1">
      <c r="A15" s="464">
        <f t="shared" si="0"/>
        <v>10</v>
      </c>
      <c r="B15" s="405" t="s">
        <v>1014</v>
      </c>
      <c r="C15" s="328">
        <v>85000</v>
      </c>
      <c r="D15" s="328">
        <v>97368</v>
      </c>
      <c r="E15" s="415">
        <v>95216</v>
      </c>
      <c r="F15" s="15"/>
    </row>
    <row r="16" spans="1:6" ht="19.5" customHeight="1">
      <c r="A16" s="464">
        <f t="shared" si="0"/>
        <v>11</v>
      </c>
      <c r="B16" s="405" t="s">
        <v>1015</v>
      </c>
      <c r="C16" s="328">
        <v>101000</v>
      </c>
      <c r="D16" s="328">
        <v>112137</v>
      </c>
      <c r="E16" s="415">
        <v>104325</v>
      </c>
      <c r="F16" s="15"/>
    </row>
    <row r="17" spans="1:6" ht="19.5" customHeight="1">
      <c r="A17" s="464">
        <f t="shared" si="0"/>
        <v>12</v>
      </c>
      <c r="B17" s="405" t="s">
        <v>1016</v>
      </c>
      <c r="C17" s="328"/>
      <c r="D17" s="328"/>
      <c r="E17" s="415"/>
      <c r="F17" s="15"/>
    </row>
    <row r="18" spans="1:6" ht="19.5" customHeight="1">
      <c r="A18" s="464">
        <f t="shared" si="0"/>
        <v>13</v>
      </c>
      <c r="B18" s="405" t="s">
        <v>1017</v>
      </c>
      <c r="C18" s="328"/>
      <c r="D18" s="328"/>
      <c r="E18" s="415"/>
      <c r="F18" s="15"/>
    </row>
    <row r="19" spans="1:6" ht="19.5" customHeight="1">
      <c r="A19" s="464">
        <f t="shared" si="0"/>
        <v>14</v>
      </c>
      <c r="B19" s="405" t="s">
        <v>1018</v>
      </c>
      <c r="C19" s="328"/>
      <c r="D19" s="328"/>
      <c r="E19" s="415"/>
      <c r="F19" s="15"/>
    </row>
    <row r="20" spans="1:6" ht="19.5" customHeight="1">
      <c r="A20" s="464">
        <f t="shared" si="0"/>
        <v>15</v>
      </c>
      <c r="B20" s="405" t="s">
        <v>1019</v>
      </c>
      <c r="C20" s="328"/>
      <c r="D20" s="328"/>
      <c r="E20" s="415"/>
      <c r="F20" s="15"/>
    </row>
    <row r="21" spans="1:6" ht="19.5" customHeight="1">
      <c r="A21" s="464">
        <f t="shared" si="0"/>
        <v>16</v>
      </c>
      <c r="B21" s="405" t="s">
        <v>1020</v>
      </c>
      <c r="C21" s="328"/>
      <c r="D21" s="328">
        <v>33460</v>
      </c>
      <c r="E21" s="415">
        <v>32963</v>
      </c>
      <c r="F21" s="15"/>
    </row>
    <row r="22" spans="1:6" ht="19.5" customHeight="1">
      <c r="A22" s="464">
        <f t="shared" si="0"/>
        <v>17</v>
      </c>
      <c r="B22" s="405" t="s">
        <v>902</v>
      </c>
      <c r="C22" s="328"/>
      <c r="D22" s="328"/>
      <c r="E22" s="415"/>
      <c r="F22" s="15"/>
    </row>
    <row r="23" spans="1:6" ht="19.5" customHeight="1">
      <c r="A23" s="464">
        <f t="shared" si="0"/>
        <v>18</v>
      </c>
      <c r="B23" s="405" t="s">
        <v>1021</v>
      </c>
      <c r="C23" s="328">
        <v>35000</v>
      </c>
      <c r="D23" s="328">
        <v>35529</v>
      </c>
      <c r="E23" s="415">
        <v>33211</v>
      </c>
      <c r="F23" s="15"/>
    </row>
    <row r="24" spans="1:6" ht="19.5" customHeight="1">
      <c r="A24" s="464">
        <f t="shared" si="0"/>
        <v>19</v>
      </c>
      <c r="B24" s="405" t="s">
        <v>1022</v>
      </c>
      <c r="C24" s="328">
        <v>25200</v>
      </c>
      <c r="D24" s="328">
        <v>26951</v>
      </c>
      <c r="E24" s="415">
        <v>28932</v>
      </c>
      <c r="F24" s="15"/>
    </row>
    <row r="25" spans="1:6" ht="19.5" customHeight="1">
      <c r="A25" s="464">
        <f t="shared" si="0"/>
        <v>20</v>
      </c>
      <c r="B25" s="190" t="s">
        <v>1023</v>
      </c>
      <c r="C25" s="465">
        <f>SUM(C6:C24)</f>
        <v>634000</v>
      </c>
      <c r="D25" s="465">
        <f>SUM(D6:D24)</f>
        <v>856693</v>
      </c>
      <c r="E25" s="466">
        <f>SUM(E6:E24)</f>
        <v>839494</v>
      </c>
      <c r="F25" s="15"/>
    </row>
    <row r="26" spans="1:6" ht="19.5" customHeight="1">
      <c r="A26" s="464">
        <f t="shared" si="0"/>
        <v>21</v>
      </c>
      <c r="B26" s="405" t="s">
        <v>1024</v>
      </c>
      <c r="C26" s="328"/>
      <c r="D26" s="328"/>
      <c r="E26" s="415">
        <v>15</v>
      </c>
      <c r="F26" s="15"/>
    </row>
    <row r="27" spans="1:6" ht="19.5" customHeight="1">
      <c r="A27" s="464">
        <f t="shared" si="0"/>
        <v>22</v>
      </c>
      <c r="B27" s="405" t="s">
        <v>1025</v>
      </c>
      <c r="C27" s="328"/>
      <c r="D27" s="328"/>
      <c r="E27" s="415"/>
      <c r="F27" s="15"/>
    </row>
    <row r="28" spans="1:6" ht="19.5" customHeight="1">
      <c r="A28" s="464">
        <f t="shared" si="0"/>
        <v>23</v>
      </c>
      <c r="B28" s="405" t="s">
        <v>1026</v>
      </c>
      <c r="C28" s="328"/>
      <c r="D28" s="328"/>
      <c r="E28" s="415"/>
      <c r="F28" s="15"/>
    </row>
    <row r="29" spans="1:6" ht="19.5" customHeight="1">
      <c r="A29" s="464">
        <f t="shared" si="0"/>
        <v>24</v>
      </c>
      <c r="B29" s="405" t="s">
        <v>1017</v>
      </c>
      <c r="C29" s="328">
        <v>28000</v>
      </c>
      <c r="D29" s="328">
        <v>25508</v>
      </c>
      <c r="E29" s="415">
        <v>25010</v>
      </c>
      <c r="F29" s="15"/>
    </row>
    <row r="30" spans="1:6" ht="19.5" customHeight="1">
      <c r="A30" s="464">
        <f t="shared" si="0"/>
        <v>25</v>
      </c>
      <c r="B30" s="405" t="s">
        <v>1018</v>
      </c>
      <c r="C30" s="328">
        <v>2000</v>
      </c>
      <c r="D30" s="328">
        <v>1550</v>
      </c>
      <c r="E30" s="415">
        <v>1462</v>
      </c>
      <c r="F30" s="15"/>
    </row>
    <row r="31" spans="1:6" ht="19.5" customHeight="1">
      <c r="A31" s="464">
        <f t="shared" si="0"/>
        <v>26</v>
      </c>
      <c r="B31" s="405" t="s">
        <v>1027</v>
      </c>
      <c r="C31" s="328">
        <v>11000</v>
      </c>
      <c r="D31" s="328">
        <v>10148</v>
      </c>
      <c r="E31" s="415">
        <v>8184</v>
      </c>
      <c r="F31" s="15"/>
    </row>
    <row r="32" spans="1:6" ht="19.5" customHeight="1">
      <c r="A32" s="464">
        <f t="shared" si="0"/>
        <v>27</v>
      </c>
      <c r="B32" s="405" t="s">
        <v>1028</v>
      </c>
      <c r="C32" s="328">
        <v>25000</v>
      </c>
      <c r="D32" s="328">
        <v>19685</v>
      </c>
      <c r="E32" s="415">
        <v>19685</v>
      </c>
      <c r="F32" s="15"/>
    </row>
    <row r="33" spans="1:6" ht="19.5" customHeight="1">
      <c r="A33" s="464">
        <f t="shared" si="0"/>
        <v>28</v>
      </c>
      <c r="B33" s="405" t="s">
        <v>1029</v>
      </c>
      <c r="C33" s="328"/>
      <c r="D33" s="328">
        <v>15033</v>
      </c>
      <c r="E33" s="415">
        <v>15101</v>
      </c>
      <c r="F33" s="15"/>
    </row>
    <row r="34" spans="1:6" ht="19.5" customHeight="1">
      <c r="A34" s="464">
        <f t="shared" si="0"/>
        <v>29</v>
      </c>
      <c r="B34" s="405" t="s">
        <v>1030</v>
      </c>
      <c r="C34" s="328">
        <v>5000</v>
      </c>
      <c r="D34" s="328">
        <v>5000</v>
      </c>
      <c r="E34" s="415">
        <v>1469</v>
      </c>
      <c r="F34" s="15"/>
    </row>
    <row r="35" spans="1:6" ht="19.5" customHeight="1">
      <c r="A35" s="464">
        <f t="shared" si="0"/>
        <v>30</v>
      </c>
      <c r="B35" s="405" t="s">
        <v>8</v>
      </c>
      <c r="C35" s="328"/>
      <c r="D35" s="328"/>
      <c r="E35" s="415"/>
      <c r="F35" s="15"/>
    </row>
    <row r="36" spans="1:6" ht="19.5" customHeight="1">
      <c r="A36" s="464">
        <f t="shared" si="0"/>
        <v>31</v>
      </c>
      <c r="B36" s="405" t="s">
        <v>1031</v>
      </c>
      <c r="C36" s="328">
        <v>18000</v>
      </c>
      <c r="D36" s="328">
        <v>18000</v>
      </c>
      <c r="E36" s="415">
        <v>14280</v>
      </c>
      <c r="F36" s="15"/>
    </row>
    <row r="37" spans="1:6" ht="19.5" customHeight="1">
      <c r="A37" s="464">
        <f t="shared" si="0"/>
        <v>32</v>
      </c>
      <c r="B37" s="405" t="s">
        <v>1032</v>
      </c>
      <c r="C37" s="328"/>
      <c r="D37" s="328">
        <v>660</v>
      </c>
      <c r="E37" s="415">
        <v>690</v>
      </c>
      <c r="F37" s="15"/>
    </row>
    <row r="38" spans="1:6" ht="19.5" customHeight="1">
      <c r="A38" s="464">
        <f t="shared" si="0"/>
        <v>33</v>
      </c>
      <c r="B38" s="190" t="s">
        <v>1033</v>
      </c>
      <c r="C38" s="465">
        <f>SUM(C26:C37)</f>
        <v>89000</v>
      </c>
      <c r="D38" s="465">
        <f>SUM(D26:D37)</f>
        <v>95584</v>
      </c>
      <c r="E38" s="466">
        <f>SUM(E26:E37)</f>
        <v>85896</v>
      </c>
      <c r="F38" s="15"/>
    </row>
    <row r="39" spans="1:6" ht="19.5" customHeight="1">
      <c r="A39" s="464">
        <f t="shared" si="0"/>
        <v>34</v>
      </c>
      <c r="B39" s="190" t="s">
        <v>1034</v>
      </c>
      <c r="C39" s="465">
        <f>C25+C38</f>
        <v>723000</v>
      </c>
      <c r="D39" s="465">
        <f>D25+D38</f>
        <v>952277</v>
      </c>
      <c r="E39" s="466">
        <f>E25+E38</f>
        <v>925390</v>
      </c>
      <c r="F39" s="15"/>
    </row>
    <row r="40" spans="1:6" ht="19.5" customHeight="1">
      <c r="A40" s="464">
        <f t="shared" si="0"/>
        <v>35</v>
      </c>
      <c r="B40" s="405" t="s">
        <v>1035</v>
      </c>
      <c r="C40" s="328"/>
      <c r="D40" s="328"/>
      <c r="E40" s="415"/>
      <c r="F40" s="15"/>
    </row>
    <row r="41" spans="1:6" ht="19.5" customHeight="1">
      <c r="A41" s="464">
        <f t="shared" si="0"/>
        <v>36</v>
      </c>
      <c r="B41" s="405" t="s">
        <v>1036</v>
      </c>
      <c r="C41" s="328"/>
      <c r="D41" s="328"/>
      <c r="E41" s="415"/>
      <c r="F41" s="15"/>
    </row>
    <row r="42" spans="1:6" ht="19.5" customHeight="1">
      <c r="A42" s="464">
        <f t="shared" si="0"/>
        <v>37</v>
      </c>
      <c r="B42" s="190" t="s">
        <v>1037</v>
      </c>
      <c r="C42" s="465">
        <f>C39+C40+C41</f>
        <v>723000</v>
      </c>
      <c r="D42" s="465">
        <f>D39+D40+D41</f>
        <v>952277</v>
      </c>
      <c r="E42" s="466">
        <f>E39+E40+E41</f>
        <v>925390</v>
      </c>
      <c r="F42" s="15"/>
    </row>
    <row r="43" spans="1:6" ht="19.5" customHeight="1" thickBot="1">
      <c r="A43" s="467">
        <f>A42+1</f>
        <v>38</v>
      </c>
      <c r="B43" s="475" t="s">
        <v>1038</v>
      </c>
      <c r="C43" s="476"/>
      <c r="D43" s="476"/>
      <c r="E43" s="477"/>
      <c r="F43" s="15"/>
    </row>
    <row r="44" ht="19.5" customHeight="1"/>
    <row r="45" ht="19.5" customHeight="1"/>
    <row r="46" ht="19.5" customHeight="1"/>
    <row r="47" ht="19.5" customHeight="1"/>
  </sheetData>
  <sheetProtection/>
  <mergeCells count="1">
    <mergeCell ref="B2:E2"/>
  </mergeCells>
  <printOptions/>
  <pageMargins left="1.5748031496062993" right="0.5905511811023623" top="0.3937007874015748" bottom="0.1968503937007874" header="0.11811023622047245" footer="0.11811023622047245"/>
  <pageSetup horizontalDpi="600" verticalDpi="600" orientation="landscape" paperSize="9" scale="65" r:id="rId1"/>
  <headerFooter alignWithMargins="0">
    <oddHeader>&amp;R2009. évi beszámoló kiegészítő mellékletének számszerű kinutatása
Rendelet tervezet 9/6. sz.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5.7109375" style="14" customWidth="1"/>
    <col min="2" max="2" width="42.421875" style="14" customWidth="1"/>
    <col min="3" max="14" width="12.7109375" style="14" customWidth="1"/>
    <col min="15" max="16384" width="9.140625" style="14" customWidth="1"/>
  </cols>
  <sheetData>
    <row r="2" spans="4:12" ht="18.75">
      <c r="D2" s="537" t="s">
        <v>1224</v>
      </c>
      <c r="E2" s="537"/>
      <c r="F2" s="537"/>
      <c r="G2" s="537"/>
      <c r="H2" s="537"/>
      <c r="I2" s="537"/>
      <c r="J2" s="537"/>
      <c r="K2" s="537"/>
      <c r="L2" s="537"/>
    </row>
    <row r="4" ht="12.75">
      <c r="M4" s="21" t="s">
        <v>988</v>
      </c>
    </row>
    <row r="5" ht="13.5" thickBot="1"/>
    <row r="6" spans="1:14" ht="39.75" customHeight="1">
      <c r="A6" s="581"/>
      <c r="B6" s="532" t="s">
        <v>494</v>
      </c>
      <c r="C6" s="488"/>
      <c r="D6" s="490"/>
      <c r="E6" s="489"/>
      <c r="F6" s="583" t="s">
        <v>1209</v>
      </c>
      <c r="G6" s="584"/>
      <c r="H6" s="488"/>
      <c r="I6" s="489"/>
      <c r="J6" s="583" t="s">
        <v>1214</v>
      </c>
      <c r="K6" s="583"/>
      <c r="L6" s="488"/>
      <c r="M6" s="490"/>
      <c r="N6" s="491"/>
    </row>
    <row r="7" spans="1:14" ht="45">
      <c r="A7" s="582"/>
      <c r="B7" s="552"/>
      <c r="C7" s="486" t="s">
        <v>1204</v>
      </c>
      <c r="D7" s="486" t="s">
        <v>1205</v>
      </c>
      <c r="E7" s="486" t="s">
        <v>1206</v>
      </c>
      <c r="F7" s="486" t="s">
        <v>1207</v>
      </c>
      <c r="G7" s="486" t="s">
        <v>1208</v>
      </c>
      <c r="H7" s="486" t="s">
        <v>1210</v>
      </c>
      <c r="I7" s="486" t="s">
        <v>1211</v>
      </c>
      <c r="J7" s="486" t="s">
        <v>1212</v>
      </c>
      <c r="K7" s="486" t="s">
        <v>1213</v>
      </c>
      <c r="L7" s="486" t="s">
        <v>1215</v>
      </c>
      <c r="M7" s="486" t="s">
        <v>1216</v>
      </c>
      <c r="N7" s="487" t="s">
        <v>1217</v>
      </c>
    </row>
    <row r="8" spans="1:14" ht="4.5" customHeight="1">
      <c r="A8" s="464"/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4"/>
    </row>
    <row r="9" spans="1:14" ht="19.5" customHeight="1">
      <c r="A9" s="464">
        <v>1</v>
      </c>
      <c r="B9" s="405" t="s">
        <v>43</v>
      </c>
      <c r="C9" s="328">
        <v>68951</v>
      </c>
      <c r="D9" s="328">
        <v>1880</v>
      </c>
      <c r="E9" s="328">
        <v>71272</v>
      </c>
      <c r="F9" s="328">
        <v>-56108</v>
      </c>
      <c r="G9" s="328"/>
      <c r="H9" s="328">
        <f>SUM(C9:G9)</f>
        <v>85995</v>
      </c>
      <c r="I9" s="328">
        <v>7481</v>
      </c>
      <c r="J9" s="328"/>
      <c r="K9" s="328"/>
      <c r="L9" s="328">
        <v>14723</v>
      </c>
      <c r="M9" s="328">
        <v>78753</v>
      </c>
      <c r="N9" s="415">
        <f>SUM(L9:M9)</f>
        <v>93476</v>
      </c>
    </row>
    <row r="10" spans="1:14" ht="19.5" customHeight="1">
      <c r="A10" s="464">
        <f>A9+1</f>
        <v>2</v>
      </c>
      <c r="B10" s="405" t="s">
        <v>44</v>
      </c>
      <c r="C10" s="328">
        <v>643012</v>
      </c>
      <c r="D10" s="328">
        <v>-11938</v>
      </c>
      <c r="E10" s="328">
        <v>527388</v>
      </c>
      <c r="F10" s="328">
        <v>-68084</v>
      </c>
      <c r="G10" s="328"/>
      <c r="H10" s="328">
        <f aca="true" t="shared" si="0" ref="H10:H17">SUM(C10:G10)</f>
        <v>1090378</v>
      </c>
      <c r="I10" s="328">
        <v>-125227</v>
      </c>
      <c r="J10" s="328"/>
      <c r="K10" s="328">
        <v>374686</v>
      </c>
      <c r="L10" s="328">
        <v>562990</v>
      </c>
      <c r="M10" s="328">
        <v>27475</v>
      </c>
      <c r="N10" s="415">
        <f aca="true" t="shared" si="1" ref="N10:N17">SUM(L10:M10)</f>
        <v>590465</v>
      </c>
    </row>
    <row r="11" spans="1:14" ht="19.5" customHeight="1">
      <c r="A11" s="464">
        <f aca="true" t="shared" si="2" ref="A11:A18">A10+1</f>
        <v>3</v>
      </c>
      <c r="B11" s="405" t="s">
        <v>1218</v>
      </c>
      <c r="C11" s="328">
        <v>140756</v>
      </c>
      <c r="D11" s="328">
        <v>-654</v>
      </c>
      <c r="E11" s="328">
        <v>410593</v>
      </c>
      <c r="F11" s="328">
        <v>-9622</v>
      </c>
      <c r="G11" s="328"/>
      <c r="H11" s="328">
        <f t="shared" si="0"/>
        <v>541073</v>
      </c>
      <c r="I11" s="328">
        <v>-49876</v>
      </c>
      <c r="J11" s="328">
        <v>110322</v>
      </c>
      <c r="K11" s="328">
        <v>282823</v>
      </c>
      <c r="L11" s="328">
        <v>20158</v>
      </c>
      <c r="M11" s="328">
        <v>77894</v>
      </c>
      <c r="N11" s="415">
        <f t="shared" si="1"/>
        <v>98052</v>
      </c>
    </row>
    <row r="12" spans="1:14" ht="19.5" customHeight="1">
      <c r="A12" s="464">
        <f t="shared" si="2"/>
        <v>4</v>
      </c>
      <c r="B12" s="405" t="s">
        <v>1219</v>
      </c>
      <c r="C12" s="328">
        <v>1187314</v>
      </c>
      <c r="D12" s="328">
        <v>14549</v>
      </c>
      <c r="E12" s="328">
        <v>4048997</v>
      </c>
      <c r="F12" s="328">
        <v>-335953</v>
      </c>
      <c r="G12" s="328">
        <v>-83777</v>
      </c>
      <c r="H12" s="328">
        <f t="shared" si="0"/>
        <v>4831130</v>
      </c>
      <c r="I12" s="328">
        <v>14853</v>
      </c>
      <c r="J12" s="328">
        <v>458122</v>
      </c>
      <c r="K12" s="328">
        <v>3095393</v>
      </c>
      <c r="L12" s="328">
        <v>407788</v>
      </c>
      <c r="M12" s="328">
        <v>884680</v>
      </c>
      <c r="N12" s="415">
        <f t="shared" si="1"/>
        <v>1292468</v>
      </c>
    </row>
    <row r="13" spans="1:14" ht="19.5" customHeight="1">
      <c r="A13" s="464">
        <f t="shared" si="2"/>
        <v>5</v>
      </c>
      <c r="B13" s="405" t="s">
        <v>1220</v>
      </c>
      <c r="C13" s="328">
        <v>82502</v>
      </c>
      <c r="D13" s="328">
        <v>-5540</v>
      </c>
      <c r="E13" s="328">
        <v>457710</v>
      </c>
      <c r="F13" s="328">
        <v>21986</v>
      </c>
      <c r="G13" s="328">
        <v>-79184</v>
      </c>
      <c r="H13" s="328">
        <f t="shared" si="0"/>
        <v>477474</v>
      </c>
      <c r="I13" s="328"/>
      <c r="J13" s="328">
        <v>55127</v>
      </c>
      <c r="K13" s="328">
        <v>365855</v>
      </c>
      <c r="L13" s="328">
        <v>43821</v>
      </c>
      <c r="M13" s="328">
        <v>12671</v>
      </c>
      <c r="N13" s="415">
        <f t="shared" si="1"/>
        <v>56492</v>
      </c>
    </row>
    <row r="14" spans="1:14" ht="19.5" customHeight="1">
      <c r="A14" s="464">
        <f t="shared" si="2"/>
        <v>6</v>
      </c>
      <c r="B14" s="405" t="s">
        <v>1225</v>
      </c>
      <c r="C14" s="328">
        <v>29945</v>
      </c>
      <c r="D14" s="328">
        <v>54148</v>
      </c>
      <c r="E14" s="328">
        <v>989693</v>
      </c>
      <c r="F14" s="328">
        <v>7646</v>
      </c>
      <c r="G14" s="328">
        <v>-12284</v>
      </c>
      <c r="H14" s="328">
        <f t="shared" si="0"/>
        <v>1069148</v>
      </c>
      <c r="I14" s="328"/>
      <c r="J14" s="328">
        <v>84214</v>
      </c>
      <c r="K14" s="328">
        <v>891069</v>
      </c>
      <c r="L14" s="328">
        <v>7525</v>
      </c>
      <c r="M14" s="328">
        <v>86340</v>
      </c>
      <c r="N14" s="415">
        <f t="shared" si="1"/>
        <v>93865</v>
      </c>
    </row>
    <row r="15" spans="1:14" ht="19.5" customHeight="1">
      <c r="A15" s="464">
        <f t="shared" si="2"/>
        <v>7</v>
      </c>
      <c r="B15" s="405" t="s">
        <v>1221</v>
      </c>
      <c r="C15" s="328"/>
      <c r="D15" s="328">
        <v>2040</v>
      </c>
      <c r="E15" s="328">
        <v>291172</v>
      </c>
      <c r="F15" s="328"/>
      <c r="G15" s="328"/>
      <c r="H15" s="328">
        <f t="shared" si="0"/>
        <v>293212</v>
      </c>
      <c r="I15" s="328">
        <v>-590</v>
      </c>
      <c r="J15" s="328"/>
      <c r="K15" s="328">
        <v>257627</v>
      </c>
      <c r="L15" s="328">
        <v>2040</v>
      </c>
      <c r="M15" s="328">
        <v>32955</v>
      </c>
      <c r="N15" s="415">
        <f t="shared" si="1"/>
        <v>34995</v>
      </c>
    </row>
    <row r="16" spans="1:14" ht="19.5" customHeight="1">
      <c r="A16" s="464">
        <f t="shared" si="2"/>
        <v>8</v>
      </c>
      <c r="B16" s="405" t="s">
        <v>48</v>
      </c>
      <c r="C16" s="328"/>
      <c r="D16" s="328"/>
      <c r="E16" s="328"/>
      <c r="F16" s="328"/>
      <c r="G16" s="328"/>
      <c r="H16" s="328">
        <f t="shared" si="0"/>
        <v>0</v>
      </c>
      <c r="I16" s="328"/>
      <c r="J16" s="328"/>
      <c r="K16" s="328"/>
      <c r="L16" s="328"/>
      <c r="M16" s="328"/>
      <c r="N16" s="415">
        <f t="shared" si="1"/>
        <v>0</v>
      </c>
    </row>
    <row r="17" spans="1:14" ht="19.5" customHeight="1">
      <c r="A17" s="464">
        <f t="shared" si="2"/>
        <v>9</v>
      </c>
      <c r="B17" s="405" t="s">
        <v>1222</v>
      </c>
      <c r="C17" s="328">
        <v>188845</v>
      </c>
      <c r="D17" s="328">
        <v>-9918</v>
      </c>
      <c r="E17" s="328"/>
      <c r="F17" s="328">
        <v>123992</v>
      </c>
      <c r="G17" s="328"/>
      <c r="H17" s="328">
        <f t="shared" si="0"/>
        <v>302919</v>
      </c>
      <c r="I17" s="328"/>
      <c r="J17" s="328">
        <v>160180</v>
      </c>
      <c r="K17" s="328"/>
      <c r="L17" s="328">
        <v>142739</v>
      </c>
      <c r="M17" s="328"/>
      <c r="N17" s="415">
        <f t="shared" si="1"/>
        <v>142739</v>
      </c>
    </row>
    <row r="18" spans="1:14" ht="19.5" customHeight="1" thickBot="1">
      <c r="A18" s="467">
        <f t="shared" si="2"/>
        <v>10</v>
      </c>
      <c r="B18" s="475" t="s">
        <v>1223</v>
      </c>
      <c r="C18" s="476">
        <f>C9+C10+C11+C12+C15+C16+C17</f>
        <v>2228878</v>
      </c>
      <c r="D18" s="476">
        <f aca="true" t="shared" si="3" ref="D18:N18">D9+D10+D11+D12+D15+D16+D17</f>
        <v>-4041</v>
      </c>
      <c r="E18" s="476">
        <f t="shared" si="3"/>
        <v>5349422</v>
      </c>
      <c r="F18" s="476">
        <f t="shared" si="3"/>
        <v>-345775</v>
      </c>
      <c r="G18" s="476">
        <f t="shared" si="3"/>
        <v>-83777</v>
      </c>
      <c r="H18" s="476">
        <f t="shared" si="3"/>
        <v>7144707</v>
      </c>
      <c r="I18" s="476">
        <f t="shared" si="3"/>
        <v>-153359</v>
      </c>
      <c r="J18" s="476">
        <f t="shared" si="3"/>
        <v>728624</v>
      </c>
      <c r="K18" s="476">
        <f t="shared" si="3"/>
        <v>4010529</v>
      </c>
      <c r="L18" s="476">
        <f t="shared" si="3"/>
        <v>1150438</v>
      </c>
      <c r="M18" s="476">
        <f t="shared" si="3"/>
        <v>1101757</v>
      </c>
      <c r="N18" s="477">
        <f t="shared" si="3"/>
        <v>2252195</v>
      </c>
    </row>
    <row r="19" spans="3:14" ht="12.75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3:14" ht="12.75"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3:14" ht="12.75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3:14" ht="12.75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3:14" ht="12.75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3:14" ht="12.7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</sheetData>
  <sheetProtection/>
  <mergeCells count="5">
    <mergeCell ref="A6:A7"/>
    <mergeCell ref="D2:L2"/>
    <mergeCell ref="F6:G6"/>
    <mergeCell ref="J6:K6"/>
    <mergeCell ref="B6:B7"/>
  </mergeCells>
  <printOptions/>
  <pageMargins left="0.3937007874015748" right="0.1968503937007874" top="1.3779527559055118" bottom="0.984251968503937" header="0.5118110236220472" footer="0.5118110236220472"/>
  <pageSetup horizontalDpi="600" verticalDpi="600" orientation="landscape" paperSize="9" scale="70" r:id="rId1"/>
  <headerFooter alignWithMargins="0">
    <oddHeader>&amp;R2009. évi   beszámoló kiegészítő mellékletének számszerű kimutatása
Rendelet tervezet 9/7.sz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"/>
    </sheetView>
  </sheetViews>
  <sheetFormatPr defaultColWidth="9.140625" defaultRowHeight="12.75"/>
  <cols>
    <col min="1" max="1" width="5.7109375" style="14" customWidth="1"/>
    <col min="2" max="2" width="55.7109375" style="14" customWidth="1"/>
    <col min="3" max="14" width="12.7109375" style="14" customWidth="1"/>
    <col min="15" max="16384" width="9.140625" style="14" customWidth="1"/>
  </cols>
  <sheetData>
    <row r="2" spans="4:11" ht="15.75">
      <c r="D2" s="519" t="s">
        <v>1235</v>
      </c>
      <c r="E2" s="519"/>
      <c r="F2" s="519"/>
      <c r="G2" s="519"/>
      <c r="H2" s="519"/>
      <c r="I2" s="519"/>
      <c r="J2" s="519"/>
      <c r="K2" s="519"/>
    </row>
    <row r="3" ht="13.5" thickBot="1">
      <c r="M3" s="21" t="s">
        <v>1234</v>
      </c>
    </row>
    <row r="4" spans="1:15" ht="49.5" customHeight="1">
      <c r="A4" s="587"/>
      <c r="B4" s="531" t="s">
        <v>494</v>
      </c>
      <c r="C4" s="488"/>
      <c r="D4" s="490"/>
      <c r="E4" s="489"/>
      <c r="F4" s="583" t="s">
        <v>1236</v>
      </c>
      <c r="G4" s="583"/>
      <c r="H4" s="488"/>
      <c r="I4" s="489"/>
      <c r="J4" s="588" t="s">
        <v>1214</v>
      </c>
      <c r="K4" s="588"/>
      <c r="L4" s="583" t="s">
        <v>1237</v>
      </c>
      <c r="M4" s="583"/>
      <c r="N4" s="585"/>
      <c r="O4" s="435"/>
    </row>
    <row r="5" spans="1:15" ht="45">
      <c r="A5" s="551"/>
      <c r="B5" s="586"/>
      <c r="C5" s="486" t="s">
        <v>1226</v>
      </c>
      <c r="D5" s="486" t="s">
        <v>1238</v>
      </c>
      <c r="E5" s="486" t="s">
        <v>1227</v>
      </c>
      <c r="F5" s="486" t="s">
        <v>1207</v>
      </c>
      <c r="G5" s="486" t="s">
        <v>1208</v>
      </c>
      <c r="H5" s="486" t="s">
        <v>1228</v>
      </c>
      <c r="I5" s="486" t="s">
        <v>1229</v>
      </c>
      <c r="J5" s="486" t="s">
        <v>1230</v>
      </c>
      <c r="K5" s="486" t="s">
        <v>1231</v>
      </c>
      <c r="L5" s="486" t="s">
        <v>1207</v>
      </c>
      <c r="M5" s="486" t="s">
        <v>1208</v>
      </c>
      <c r="N5" s="487" t="s">
        <v>758</v>
      </c>
      <c r="O5" s="492"/>
    </row>
    <row r="6" spans="1:15" ht="4.5" customHeight="1">
      <c r="A6" s="464"/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4"/>
      <c r="O6" s="435"/>
    </row>
    <row r="7" spans="1:15" ht="19.5" customHeight="1">
      <c r="A7" s="464">
        <v>1</v>
      </c>
      <c r="B7" s="190" t="s">
        <v>1232</v>
      </c>
      <c r="C7" s="328">
        <f>SUM(C8:C13)</f>
        <v>7391028</v>
      </c>
      <c r="D7" s="328">
        <f aca="true" t="shared" si="0" ref="D7:N7">SUM(D8:D13)</f>
        <v>0</v>
      </c>
      <c r="E7" s="328">
        <f t="shared" si="0"/>
        <v>28800</v>
      </c>
      <c r="F7" s="328">
        <f t="shared" si="0"/>
        <v>-205202</v>
      </c>
      <c r="G7" s="328">
        <f t="shared" si="0"/>
        <v>-2938</v>
      </c>
      <c r="H7" s="328">
        <f t="shared" si="0"/>
        <v>7211688</v>
      </c>
      <c r="I7" s="328">
        <f t="shared" si="0"/>
        <v>0</v>
      </c>
      <c r="J7" s="328">
        <f t="shared" si="0"/>
        <v>0</v>
      </c>
      <c r="K7" s="328">
        <f t="shared" si="0"/>
        <v>0</v>
      </c>
      <c r="L7" s="328">
        <f t="shared" si="0"/>
        <v>7185826</v>
      </c>
      <c r="M7" s="328">
        <f t="shared" si="0"/>
        <v>25862</v>
      </c>
      <c r="N7" s="328">
        <f t="shared" si="0"/>
        <v>7211688</v>
      </c>
      <c r="O7" s="435"/>
    </row>
    <row r="8" spans="1:15" ht="19.5" customHeight="1">
      <c r="A8" s="464">
        <f>A7+1</f>
        <v>2</v>
      </c>
      <c r="B8" s="405" t="s">
        <v>1240</v>
      </c>
      <c r="C8" s="328">
        <v>138123</v>
      </c>
      <c r="D8" s="328"/>
      <c r="E8" s="328"/>
      <c r="F8" s="328">
        <v>-86388</v>
      </c>
      <c r="G8" s="328"/>
      <c r="H8" s="328">
        <f>SUM(C8:G8)</f>
        <v>51735</v>
      </c>
      <c r="I8" s="328"/>
      <c r="J8" s="328"/>
      <c r="K8" s="328"/>
      <c r="L8" s="328">
        <v>51735</v>
      </c>
      <c r="M8" s="328"/>
      <c r="N8" s="415">
        <f>SUM(L8:M8)</f>
        <v>51735</v>
      </c>
      <c r="O8" s="435"/>
    </row>
    <row r="9" spans="1:15" ht="19.5" customHeight="1">
      <c r="A9" s="464">
        <f aca="true" t="shared" si="1" ref="A9:A41">A8+1</f>
        <v>3</v>
      </c>
      <c r="B9" s="405" t="s">
        <v>1241</v>
      </c>
      <c r="C9" s="328"/>
      <c r="D9" s="328"/>
      <c r="E9" s="328"/>
      <c r="F9" s="328"/>
      <c r="G9" s="328"/>
      <c r="H9" s="328">
        <f aca="true" t="shared" si="2" ref="H9:H40">SUM(C9:G9)</f>
        <v>0</v>
      </c>
      <c r="I9" s="328"/>
      <c r="J9" s="328"/>
      <c r="K9" s="328"/>
      <c r="L9" s="328"/>
      <c r="M9" s="328"/>
      <c r="N9" s="415">
        <f aca="true" t="shared" si="3" ref="N9:N40">SUM(L9:M9)</f>
        <v>0</v>
      </c>
      <c r="O9" s="435"/>
    </row>
    <row r="10" spans="1:15" ht="19.5" customHeight="1">
      <c r="A10" s="464">
        <f t="shared" si="1"/>
        <v>4</v>
      </c>
      <c r="B10" s="405" t="s">
        <v>1242</v>
      </c>
      <c r="C10" s="328"/>
      <c r="D10" s="328"/>
      <c r="E10" s="328"/>
      <c r="F10" s="328"/>
      <c r="G10" s="328"/>
      <c r="H10" s="328">
        <f t="shared" si="2"/>
        <v>0</v>
      </c>
      <c r="I10" s="328"/>
      <c r="J10" s="328"/>
      <c r="K10" s="328"/>
      <c r="L10" s="328"/>
      <c r="M10" s="328"/>
      <c r="N10" s="415">
        <f t="shared" si="3"/>
        <v>0</v>
      </c>
      <c r="O10" s="435"/>
    </row>
    <row r="11" spans="1:15" ht="19.5" customHeight="1">
      <c r="A11" s="464">
        <f t="shared" si="1"/>
        <v>5</v>
      </c>
      <c r="B11" s="405" t="s">
        <v>1243</v>
      </c>
      <c r="C11" s="328">
        <v>3268881</v>
      </c>
      <c r="D11" s="328"/>
      <c r="E11" s="328">
        <v>28800</v>
      </c>
      <c r="F11" s="328">
        <v>-25342</v>
      </c>
      <c r="G11" s="328">
        <v>-2938</v>
      </c>
      <c r="H11" s="328">
        <f t="shared" si="2"/>
        <v>3269401</v>
      </c>
      <c r="I11" s="328"/>
      <c r="J11" s="328"/>
      <c r="K11" s="328"/>
      <c r="L11" s="328">
        <v>3243539</v>
      </c>
      <c r="M11" s="328">
        <v>25862</v>
      </c>
      <c r="N11" s="415">
        <f t="shared" si="3"/>
        <v>3269401</v>
      </c>
      <c r="O11" s="435"/>
    </row>
    <row r="12" spans="1:15" ht="19.5" customHeight="1">
      <c r="A12" s="464">
        <f t="shared" si="1"/>
        <v>6</v>
      </c>
      <c r="B12" s="405" t="s">
        <v>1244</v>
      </c>
      <c r="C12" s="328"/>
      <c r="D12" s="328"/>
      <c r="E12" s="328"/>
      <c r="F12" s="328"/>
      <c r="G12" s="328"/>
      <c r="H12" s="328">
        <f t="shared" si="2"/>
        <v>0</v>
      </c>
      <c r="I12" s="328"/>
      <c r="J12" s="328"/>
      <c r="K12" s="328"/>
      <c r="L12" s="328"/>
      <c r="M12" s="328"/>
      <c r="N12" s="415">
        <f t="shared" si="3"/>
        <v>0</v>
      </c>
      <c r="O12" s="435"/>
    </row>
    <row r="13" spans="1:15" ht="19.5" customHeight="1">
      <c r="A13" s="464">
        <f t="shared" si="1"/>
        <v>7</v>
      </c>
      <c r="B13" s="405" t="s">
        <v>1245</v>
      </c>
      <c r="C13" s="328">
        <v>3984024</v>
      </c>
      <c r="D13" s="328"/>
      <c r="E13" s="328"/>
      <c r="F13" s="328">
        <v>-93472</v>
      </c>
      <c r="G13" s="328"/>
      <c r="H13" s="328">
        <f t="shared" si="2"/>
        <v>3890552</v>
      </c>
      <c r="I13" s="328"/>
      <c r="J13" s="328"/>
      <c r="K13" s="328"/>
      <c r="L13" s="328">
        <v>3890552</v>
      </c>
      <c r="M13" s="328"/>
      <c r="N13" s="415">
        <f t="shared" si="3"/>
        <v>3890552</v>
      </c>
      <c r="O13" s="435"/>
    </row>
    <row r="14" spans="1:15" ht="19.5" customHeight="1">
      <c r="A14" s="464">
        <f t="shared" si="1"/>
        <v>8</v>
      </c>
      <c r="B14" s="190" t="s">
        <v>1233</v>
      </c>
      <c r="C14" s="328">
        <f>C15+C16+C17+C22</f>
        <v>1009388</v>
      </c>
      <c r="D14" s="328">
        <f aca="true" t="shared" si="4" ref="D14:N14">D15+D16+D17+D22</f>
        <v>-8244</v>
      </c>
      <c r="E14" s="328">
        <f t="shared" si="4"/>
        <v>6205193</v>
      </c>
      <c r="F14" s="328">
        <f t="shared" si="4"/>
        <v>320636</v>
      </c>
      <c r="G14" s="328">
        <f t="shared" si="4"/>
        <v>2938</v>
      </c>
      <c r="H14" s="328">
        <f t="shared" si="4"/>
        <v>7529911</v>
      </c>
      <c r="I14" s="328">
        <f t="shared" si="4"/>
        <v>0</v>
      </c>
      <c r="J14" s="328">
        <f t="shared" si="4"/>
        <v>601761</v>
      </c>
      <c r="K14" s="328">
        <f t="shared" si="4"/>
        <v>5482501</v>
      </c>
      <c r="L14" s="328">
        <f t="shared" si="4"/>
        <v>720019</v>
      </c>
      <c r="M14" s="328">
        <f t="shared" si="4"/>
        <v>725630</v>
      </c>
      <c r="N14" s="415">
        <f t="shared" si="4"/>
        <v>1445649</v>
      </c>
      <c r="O14" s="435"/>
    </row>
    <row r="15" spans="1:15" ht="19.5" customHeight="1">
      <c r="A15" s="464">
        <f t="shared" si="1"/>
        <v>9</v>
      </c>
      <c r="B15" s="405" t="s">
        <v>1246</v>
      </c>
      <c r="C15" s="328"/>
      <c r="D15" s="328"/>
      <c r="E15" s="328"/>
      <c r="F15" s="328"/>
      <c r="G15" s="328"/>
      <c r="H15" s="328">
        <f t="shared" si="2"/>
        <v>0</v>
      </c>
      <c r="I15" s="328"/>
      <c r="J15" s="328"/>
      <c r="K15" s="328"/>
      <c r="L15" s="328"/>
      <c r="M15" s="328"/>
      <c r="N15" s="415">
        <f t="shared" si="3"/>
        <v>0</v>
      </c>
      <c r="O15" s="435"/>
    </row>
    <row r="16" spans="1:15" ht="19.5" customHeight="1">
      <c r="A16" s="464">
        <f t="shared" si="1"/>
        <v>10</v>
      </c>
      <c r="B16" s="405" t="s">
        <v>1247</v>
      </c>
      <c r="C16" s="328"/>
      <c r="D16" s="328"/>
      <c r="E16" s="328"/>
      <c r="F16" s="328"/>
      <c r="G16" s="328"/>
      <c r="H16" s="328">
        <f t="shared" si="2"/>
        <v>0</v>
      </c>
      <c r="I16" s="328"/>
      <c r="J16" s="328"/>
      <c r="K16" s="328"/>
      <c r="L16" s="328"/>
      <c r="M16" s="328"/>
      <c r="N16" s="415">
        <f t="shared" si="3"/>
        <v>0</v>
      </c>
      <c r="O16" s="435"/>
    </row>
    <row r="17" spans="1:15" ht="19.5" customHeight="1">
      <c r="A17" s="464">
        <f t="shared" si="1"/>
        <v>11</v>
      </c>
      <c r="B17" s="405" t="s">
        <v>1248</v>
      </c>
      <c r="C17" s="328">
        <f>SUM(C18:C21)</f>
        <v>222502</v>
      </c>
      <c r="D17" s="328">
        <f aca="true" t="shared" si="5" ref="D17:N17">SUM(D18:D21)</f>
        <v>-8389</v>
      </c>
      <c r="E17" s="328">
        <f t="shared" si="5"/>
        <v>5761191</v>
      </c>
      <c r="F17" s="328">
        <f t="shared" si="5"/>
        <v>0</v>
      </c>
      <c r="G17" s="328">
        <f t="shared" si="5"/>
        <v>0</v>
      </c>
      <c r="H17" s="328">
        <f t="shared" si="5"/>
        <v>5975304</v>
      </c>
      <c r="I17" s="328">
        <f t="shared" si="5"/>
        <v>0</v>
      </c>
      <c r="J17" s="328">
        <f t="shared" si="5"/>
        <v>212453</v>
      </c>
      <c r="K17" s="328">
        <f t="shared" si="5"/>
        <v>5481914</v>
      </c>
      <c r="L17" s="328">
        <f t="shared" si="5"/>
        <v>1660</v>
      </c>
      <c r="M17" s="328">
        <f t="shared" si="5"/>
        <v>279277</v>
      </c>
      <c r="N17" s="328">
        <f t="shared" si="5"/>
        <v>280937</v>
      </c>
      <c r="O17" s="435"/>
    </row>
    <row r="18" spans="1:15" ht="19.5" customHeight="1">
      <c r="A18" s="464">
        <f t="shared" si="1"/>
        <v>12</v>
      </c>
      <c r="B18" s="405" t="s">
        <v>1249</v>
      </c>
      <c r="C18" s="328">
        <v>8900</v>
      </c>
      <c r="D18" s="328"/>
      <c r="E18" s="328">
        <v>423320</v>
      </c>
      <c r="F18" s="328"/>
      <c r="G18" s="328"/>
      <c r="H18" s="328">
        <f t="shared" si="2"/>
        <v>432220</v>
      </c>
      <c r="I18" s="328"/>
      <c r="J18" s="328">
        <v>7240</v>
      </c>
      <c r="K18" s="328">
        <v>363570</v>
      </c>
      <c r="L18" s="328">
        <v>1660</v>
      </c>
      <c r="M18" s="328">
        <v>59750</v>
      </c>
      <c r="N18" s="415">
        <f t="shared" si="3"/>
        <v>61410</v>
      </c>
      <c r="O18" s="435"/>
    </row>
    <row r="19" spans="1:15" ht="19.5" customHeight="1">
      <c r="A19" s="464">
        <f t="shared" si="1"/>
        <v>13</v>
      </c>
      <c r="B19" s="405" t="s">
        <v>1250</v>
      </c>
      <c r="C19" s="328">
        <v>31619</v>
      </c>
      <c r="D19" s="328"/>
      <c r="E19" s="328">
        <v>291232</v>
      </c>
      <c r="F19" s="328"/>
      <c r="G19" s="328"/>
      <c r="H19" s="328">
        <f t="shared" si="2"/>
        <v>322851</v>
      </c>
      <c r="I19" s="328"/>
      <c r="J19" s="328">
        <v>31619</v>
      </c>
      <c r="K19" s="328">
        <v>282288</v>
      </c>
      <c r="L19" s="328"/>
      <c r="M19" s="328">
        <v>8944</v>
      </c>
      <c r="N19" s="415">
        <f t="shared" si="3"/>
        <v>8944</v>
      </c>
      <c r="O19" s="435"/>
    </row>
    <row r="20" spans="1:15" ht="19.5" customHeight="1">
      <c r="A20" s="464">
        <f t="shared" si="1"/>
        <v>14</v>
      </c>
      <c r="B20" s="405" t="s">
        <v>1251</v>
      </c>
      <c r="C20" s="328">
        <v>10366</v>
      </c>
      <c r="D20" s="328"/>
      <c r="E20" s="328">
        <v>384966</v>
      </c>
      <c r="F20" s="328"/>
      <c r="G20" s="328"/>
      <c r="H20" s="328">
        <f t="shared" si="2"/>
        <v>395332</v>
      </c>
      <c r="I20" s="328"/>
      <c r="J20" s="328">
        <v>10366</v>
      </c>
      <c r="K20" s="328">
        <v>366012</v>
      </c>
      <c r="L20" s="328"/>
      <c r="M20" s="328">
        <v>18954</v>
      </c>
      <c r="N20" s="415">
        <f t="shared" si="3"/>
        <v>18954</v>
      </c>
      <c r="O20" s="435"/>
    </row>
    <row r="21" spans="1:15" ht="19.5" customHeight="1">
      <c r="A21" s="464">
        <f t="shared" si="1"/>
        <v>15</v>
      </c>
      <c r="B21" s="405" t="s">
        <v>1252</v>
      </c>
      <c r="C21" s="328">
        <v>171617</v>
      </c>
      <c r="D21" s="328">
        <v>-8389</v>
      </c>
      <c r="E21" s="328">
        <v>4661673</v>
      </c>
      <c r="F21" s="328"/>
      <c r="G21" s="328"/>
      <c r="H21" s="328">
        <f t="shared" si="2"/>
        <v>4824901</v>
      </c>
      <c r="I21" s="328"/>
      <c r="J21" s="328">
        <v>163228</v>
      </c>
      <c r="K21" s="328">
        <v>4470044</v>
      </c>
      <c r="L21" s="328"/>
      <c r="M21" s="328">
        <v>191629</v>
      </c>
      <c r="N21" s="415">
        <f t="shared" si="3"/>
        <v>191629</v>
      </c>
      <c r="O21" s="435"/>
    </row>
    <row r="22" spans="1:15" ht="19.5" customHeight="1">
      <c r="A22" s="464">
        <f t="shared" si="1"/>
        <v>16</v>
      </c>
      <c r="B22" s="405" t="s">
        <v>1253</v>
      </c>
      <c r="C22" s="328">
        <f>SUM(C23:C40)</f>
        <v>786886</v>
      </c>
      <c r="D22" s="328">
        <f aca="true" t="shared" si="6" ref="D22:N22">SUM(D23:D40)</f>
        <v>145</v>
      </c>
      <c r="E22" s="328">
        <f t="shared" si="6"/>
        <v>444002</v>
      </c>
      <c r="F22" s="328">
        <f t="shared" si="6"/>
        <v>320636</v>
      </c>
      <c r="G22" s="328">
        <f t="shared" si="6"/>
        <v>2938</v>
      </c>
      <c r="H22" s="328">
        <f t="shared" si="6"/>
        <v>1554607</v>
      </c>
      <c r="I22" s="328">
        <f t="shared" si="6"/>
        <v>0</v>
      </c>
      <c r="J22" s="328">
        <f t="shared" si="6"/>
        <v>389308</v>
      </c>
      <c r="K22" s="328">
        <f t="shared" si="6"/>
        <v>587</v>
      </c>
      <c r="L22" s="328">
        <f t="shared" si="6"/>
        <v>718359</v>
      </c>
      <c r="M22" s="328">
        <f t="shared" si="6"/>
        <v>446353</v>
      </c>
      <c r="N22" s="415">
        <f t="shared" si="6"/>
        <v>1164712</v>
      </c>
      <c r="O22" s="435"/>
    </row>
    <row r="23" spans="1:15" ht="19.5" customHeight="1">
      <c r="A23" s="464">
        <f t="shared" si="1"/>
        <v>17</v>
      </c>
      <c r="B23" s="405" t="s">
        <v>1254</v>
      </c>
      <c r="C23" s="328">
        <v>166444</v>
      </c>
      <c r="D23" s="328"/>
      <c r="E23" s="328"/>
      <c r="F23" s="328">
        <v>200258</v>
      </c>
      <c r="G23" s="328"/>
      <c r="H23" s="328">
        <f t="shared" si="2"/>
        <v>366702</v>
      </c>
      <c r="I23" s="328"/>
      <c r="J23" s="328">
        <v>197077</v>
      </c>
      <c r="K23" s="328"/>
      <c r="L23" s="328">
        <v>169625</v>
      </c>
      <c r="M23" s="328"/>
      <c r="N23" s="415">
        <f t="shared" si="3"/>
        <v>169625</v>
      </c>
      <c r="O23" s="435"/>
    </row>
    <row r="24" spans="1:15" ht="19.5" customHeight="1">
      <c r="A24" s="464">
        <f t="shared" si="1"/>
        <v>18</v>
      </c>
      <c r="B24" s="405" t="s">
        <v>1255</v>
      </c>
      <c r="C24" s="328"/>
      <c r="D24" s="328"/>
      <c r="E24" s="328"/>
      <c r="F24" s="328"/>
      <c r="G24" s="328"/>
      <c r="H24" s="328">
        <f t="shared" si="2"/>
        <v>0</v>
      </c>
      <c r="I24" s="328"/>
      <c r="J24" s="328"/>
      <c r="K24" s="328"/>
      <c r="L24" s="328"/>
      <c r="M24" s="328"/>
      <c r="N24" s="415">
        <f t="shared" si="3"/>
        <v>0</v>
      </c>
      <c r="O24" s="435"/>
    </row>
    <row r="25" spans="1:15" ht="19.5" customHeight="1">
      <c r="A25" s="464">
        <f t="shared" si="1"/>
        <v>19</v>
      </c>
      <c r="B25" s="405" t="s">
        <v>1256</v>
      </c>
      <c r="C25" s="328"/>
      <c r="D25" s="328"/>
      <c r="E25" s="328"/>
      <c r="F25" s="328"/>
      <c r="G25" s="328"/>
      <c r="H25" s="328">
        <f t="shared" si="2"/>
        <v>0</v>
      </c>
      <c r="I25" s="328"/>
      <c r="J25" s="328"/>
      <c r="K25" s="328"/>
      <c r="L25" s="328"/>
      <c r="M25" s="328"/>
      <c r="N25" s="415">
        <f t="shared" si="3"/>
        <v>0</v>
      </c>
      <c r="O25" s="435"/>
    </row>
    <row r="26" spans="1:15" ht="19.5" customHeight="1">
      <c r="A26" s="464">
        <f t="shared" si="1"/>
        <v>20</v>
      </c>
      <c r="B26" s="405" t="s">
        <v>1257</v>
      </c>
      <c r="C26" s="328"/>
      <c r="D26" s="328"/>
      <c r="E26" s="328"/>
      <c r="F26" s="328"/>
      <c r="G26" s="328"/>
      <c r="H26" s="328">
        <f t="shared" si="2"/>
        <v>0</v>
      </c>
      <c r="I26" s="328"/>
      <c r="J26" s="328"/>
      <c r="K26" s="328"/>
      <c r="L26" s="328"/>
      <c r="M26" s="328"/>
      <c r="N26" s="415">
        <f t="shared" si="3"/>
        <v>0</v>
      </c>
      <c r="O26" s="435"/>
    </row>
    <row r="27" spans="1:15" ht="19.5" customHeight="1">
      <c r="A27" s="464">
        <f t="shared" si="1"/>
        <v>21</v>
      </c>
      <c r="B27" s="405" t="s">
        <v>1258</v>
      </c>
      <c r="C27" s="328">
        <v>19718</v>
      </c>
      <c r="D27" s="328"/>
      <c r="E27" s="328">
        <v>13379</v>
      </c>
      <c r="F27" s="328"/>
      <c r="G27" s="328"/>
      <c r="H27" s="328">
        <f t="shared" si="2"/>
        <v>33097</v>
      </c>
      <c r="I27" s="328"/>
      <c r="J27" s="328">
        <v>10081</v>
      </c>
      <c r="K27" s="328"/>
      <c r="L27" s="328">
        <v>9637</v>
      </c>
      <c r="M27" s="328">
        <v>13379</v>
      </c>
      <c r="N27" s="415">
        <f t="shared" si="3"/>
        <v>23016</v>
      </c>
      <c r="O27" s="435"/>
    </row>
    <row r="28" spans="1:15" ht="19.5" customHeight="1">
      <c r="A28" s="464">
        <f t="shared" si="1"/>
        <v>22</v>
      </c>
      <c r="B28" s="405" t="s">
        <v>1259</v>
      </c>
      <c r="C28" s="328"/>
      <c r="D28" s="328"/>
      <c r="E28" s="328"/>
      <c r="F28" s="328"/>
      <c r="G28" s="328"/>
      <c r="H28" s="328">
        <f t="shared" si="2"/>
        <v>0</v>
      </c>
      <c r="I28" s="328"/>
      <c r="J28" s="328"/>
      <c r="K28" s="328"/>
      <c r="L28" s="328"/>
      <c r="M28" s="328"/>
      <c r="N28" s="415">
        <f t="shared" si="3"/>
        <v>0</v>
      </c>
      <c r="O28" s="435"/>
    </row>
    <row r="29" spans="1:15" ht="19.5" customHeight="1">
      <c r="A29" s="464">
        <f t="shared" si="1"/>
        <v>23</v>
      </c>
      <c r="B29" s="405" t="s">
        <v>1260</v>
      </c>
      <c r="C29" s="328">
        <v>4905</v>
      </c>
      <c r="D29" s="328">
        <v>-4905</v>
      </c>
      <c r="E29" s="328">
        <v>312212</v>
      </c>
      <c r="F29" s="328"/>
      <c r="G29" s="328"/>
      <c r="H29" s="328">
        <f t="shared" si="2"/>
        <v>312212</v>
      </c>
      <c r="I29" s="328"/>
      <c r="J29" s="328"/>
      <c r="K29" s="328"/>
      <c r="L29" s="328"/>
      <c r="M29" s="328">
        <v>312212</v>
      </c>
      <c r="N29" s="415">
        <f t="shared" si="3"/>
        <v>312212</v>
      </c>
      <c r="O29" s="435"/>
    </row>
    <row r="30" spans="1:15" ht="19.5" customHeight="1">
      <c r="A30" s="464">
        <f t="shared" si="1"/>
        <v>24</v>
      </c>
      <c r="B30" s="405" t="s">
        <v>1261</v>
      </c>
      <c r="C30" s="328"/>
      <c r="D30" s="328"/>
      <c r="E30" s="328"/>
      <c r="F30" s="328"/>
      <c r="G30" s="328"/>
      <c r="H30" s="328">
        <f t="shared" si="2"/>
        <v>0</v>
      </c>
      <c r="I30" s="328"/>
      <c r="J30" s="328"/>
      <c r="K30" s="328"/>
      <c r="L30" s="328"/>
      <c r="M30" s="328"/>
      <c r="N30" s="415">
        <f t="shared" si="3"/>
        <v>0</v>
      </c>
      <c r="O30" s="435"/>
    </row>
    <row r="31" spans="1:15" ht="19.5" customHeight="1">
      <c r="A31" s="464">
        <f t="shared" si="1"/>
        <v>25</v>
      </c>
      <c r="B31" s="405" t="s">
        <v>1262</v>
      </c>
      <c r="C31" s="328"/>
      <c r="D31" s="328"/>
      <c r="E31" s="328"/>
      <c r="F31" s="328"/>
      <c r="G31" s="328"/>
      <c r="H31" s="328">
        <f t="shared" si="2"/>
        <v>0</v>
      </c>
      <c r="I31" s="328"/>
      <c r="J31" s="328"/>
      <c r="K31" s="328"/>
      <c r="L31" s="328"/>
      <c r="M31" s="328"/>
      <c r="N31" s="415">
        <f t="shared" si="3"/>
        <v>0</v>
      </c>
      <c r="O31" s="435"/>
    </row>
    <row r="32" spans="1:15" ht="19.5" customHeight="1">
      <c r="A32" s="464">
        <f t="shared" si="1"/>
        <v>26</v>
      </c>
      <c r="B32" s="405" t="s">
        <v>1263</v>
      </c>
      <c r="C32" s="328">
        <v>89565</v>
      </c>
      <c r="D32" s="328"/>
      <c r="E32" s="328"/>
      <c r="F32" s="328">
        <v>86388</v>
      </c>
      <c r="G32" s="328"/>
      <c r="H32" s="328">
        <f t="shared" si="2"/>
        <v>175953</v>
      </c>
      <c r="I32" s="328"/>
      <c r="J32" s="328">
        <v>938</v>
      </c>
      <c r="K32" s="328"/>
      <c r="L32" s="328">
        <v>175015</v>
      </c>
      <c r="M32" s="328"/>
      <c r="N32" s="415">
        <f t="shared" si="3"/>
        <v>175015</v>
      </c>
      <c r="O32" s="435"/>
    </row>
    <row r="33" spans="1:15" ht="19.5" customHeight="1">
      <c r="A33" s="464">
        <f t="shared" si="1"/>
        <v>27</v>
      </c>
      <c r="B33" s="405" t="s">
        <v>1264</v>
      </c>
      <c r="C33" s="328"/>
      <c r="D33" s="328"/>
      <c r="E33" s="328"/>
      <c r="F33" s="328"/>
      <c r="G33" s="328"/>
      <c r="H33" s="328">
        <f t="shared" si="2"/>
        <v>0</v>
      </c>
      <c r="I33" s="328"/>
      <c r="J33" s="328"/>
      <c r="K33" s="328"/>
      <c r="L33" s="328"/>
      <c r="M33" s="328"/>
      <c r="N33" s="415">
        <f t="shared" si="3"/>
        <v>0</v>
      </c>
      <c r="O33" s="435"/>
    </row>
    <row r="34" spans="1:15" ht="19.5" customHeight="1">
      <c r="A34" s="464">
        <f t="shared" si="1"/>
        <v>28</v>
      </c>
      <c r="B34" s="405" t="s">
        <v>1265</v>
      </c>
      <c r="C34" s="328"/>
      <c r="D34" s="328"/>
      <c r="E34" s="328"/>
      <c r="F34" s="328"/>
      <c r="G34" s="328"/>
      <c r="H34" s="328">
        <f t="shared" si="2"/>
        <v>0</v>
      </c>
      <c r="I34" s="328"/>
      <c r="J34" s="328"/>
      <c r="K34" s="328"/>
      <c r="L34" s="328"/>
      <c r="M34" s="328"/>
      <c r="N34" s="415">
        <f t="shared" si="3"/>
        <v>0</v>
      </c>
      <c r="O34" s="435"/>
    </row>
    <row r="35" spans="1:15" ht="19.5" customHeight="1">
      <c r="A35" s="464">
        <f t="shared" si="1"/>
        <v>29</v>
      </c>
      <c r="B35" s="405" t="s">
        <v>1266</v>
      </c>
      <c r="C35" s="328">
        <v>21036</v>
      </c>
      <c r="D35" s="328"/>
      <c r="E35" s="328"/>
      <c r="F35" s="328">
        <v>33990</v>
      </c>
      <c r="G35" s="328">
        <v>2938</v>
      </c>
      <c r="H35" s="328">
        <f t="shared" si="2"/>
        <v>57964</v>
      </c>
      <c r="I35" s="328"/>
      <c r="J35" s="328">
        <v>21036</v>
      </c>
      <c r="K35" s="328">
        <v>587</v>
      </c>
      <c r="L35" s="328">
        <v>33990</v>
      </c>
      <c r="M35" s="328">
        <v>2351</v>
      </c>
      <c r="N35" s="415">
        <f t="shared" si="3"/>
        <v>36341</v>
      </c>
      <c r="O35" s="435"/>
    </row>
    <row r="36" spans="1:15" ht="19.5" customHeight="1">
      <c r="A36" s="464">
        <f>A35+1</f>
        <v>30</v>
      </c>
      <c r="B36" s="405" t="s">
        <v>1267</v>
      </c>
      <c r="C36" s="328"/>
      <c r="D36" s="328"/>
      <c r="E36" s="328"/>
      <c r="F36" s="328"/>
      <c r="G36" s="328"/>
      <c r="H36" s="328">
        <f t="shared" si="2"/>
        <v>0</v>
      </c>
      <c r="I36" s="328"/>
      <c r="J36" s="328"/>
      <c r="K36" s="328"/>
      <c r="L36" s="328"/>
      <c r="M36" s="328"/>
      <c r="N36" s="415">
        <f t="shared" si="3"/>
        <v>0</v>
      </c>
      <c r="O36" s="435"/>
    </row>
    <row r="37" spans="1:15" ht="19.5" customHeight="1">
      <c r="A37" s="464">
        <f t="shared" si="1"/>
        <v>31</v>
      </c>
      <c r="B37" s="405" t="s">
        <v>1268</v>
      </c>
      <c r="C37" s="328"/>
      <c r="D37" s="328"/>
      <c r="E37" s="328"/>
      <c r="F37" s="328"/>
      <c r="G37" s="328"/>
      <c r="H37" s="328">
        <f t="shared" si="2"/>
        <v>0</v>
      </c>
      <c r="I37" s="328"/>
      <c r="J37" s="328"/>
      <c r="K37" s="328"/>
      <c r="L37" s="328"/>
      <c r="M37" s="328"/>
      <c r="N37" s="415">
        <f t="shared" si="3"/>
        <v>0</v>
      </c>
      <c r="O37" s="435"/>
    </row>
    <row r="38" spans="1:15" ht="19.5" customHeight="1">
      <c r="A38" s="464">
        <f t="shared" si="1"/>
        <v>32</v>
      </c>
      <c r="B38" s="405" t="s">
        <v>1269</v>
      </c>
      <c r="C38" s="328"/>
      <c r="D38" s="328"/>
      <c r="E38" s="328"/>
      <c r="F38" s="328"/>
      <c r="G38" s="328"/>
      <c r="H38" s="328">
        <f t="shared" si="2"/>
        <v>0</v>
      </c>
      <c r="I38" s="328"/>
      <c r="J38" s="328"/>
      <c r="K38" s="328"/>
      <c r="L38" s="328"/>
      <c r="M38" s="328"/>
      <c r="N38" s="415">
        <f t="shared" si="3"/>
        <v>0</v>
      </c>
      <c r="O38" s="435"/>
    </row>
    <row r="39" spans="1:15" ht="19.5" customHeight="1">
      <c r="A39" s="464">
        <f t="shared" si="1"/>
        <v>33</v>
      </c>
      <c r="B39" s="405" t="s">
        <v>1270</v>
      </c>
      <c r="C39" s="328"/>
      <c r="D39" s="328"/>
      <c r="E39" s="328"/>
      <c r="F39" s="328"/>
      <c r="G39" s="328"/>
      <c r="H39" s="328">
        <f t="shared" si="2"/>
        <v>0</v>
      </c>
      <c r="I39" s="328"/>
      <c r="J39" s="328"/>
      <c r="K39" s="328"/>
      <c r="L39" s="328"/>
      <c r="M39" s="328"/>
      <c r="N39" s="415">
        <f t="shared" si="3"/>
        <v>0</v>
      </c>
      <c r="O39" s="435"/>
    </row>
    <row r="40" spans="1:15" ht="19.5" customHeight="1">
      <c r="A40" s="464">
        <f>A39+1</f>
        <v>34</v>
      </c>
      <c r="B40" s="405" t="s">
        <v>1271</v>
      </c>
      <c r="C40" s="328">
        <v>485218</v>
      </c>
      <c r="D40" s="328">
        <v>5050</v>
      </c>
      <c r="E40" s="328">
        <v>118411</v>
      </c>
      <c r="F40" s="328"/>
      <c r="G40" s="328"/>
      <c r="H40" s="328">
        <f t="shared" si="2"/>
        <v>608679</v>
      </c>
      <c r="I40" s="328"/>
      <c r="J40" s="328">
        <v>160176</v>
      </c>
      <c r="K40" s="328"/>
      <c r="L40" s="328">
        <v>330092</v>
      </c>
      <c r="M40" s="328">
        <v>118411</v>
      </c>
      <c r="N40" s="415">
        <f t="shared" si="3"/>
        <v>448503</v>
      </c>
      <c r="O40" s="435"/>
    </row>
    <row r="41" spans="1:15" ht="19.5" customHeight="1" thickBot="1">
      <c r="A41" s="467">
        <f t="shared" si="1"/>
        <v>35</v>
      </c>
      <c r="B41" s="468" t="s">
        <v>1239</v>
      </c>
      <c r="C41" s="476">
        <f>C7+C14</f>
        <v>8400416</v>
      </c>
      <c r="D41" s="476">
        <f aca="true" t="shared" si="7" ref="D41:N41">D7+D14</f>
        <v>-8244</v>
      </c>
      <c r="E41" s="476">
        <f t="shared" si="7"/>
        <v>6233993</v>
      </c>
      <c r="F41" s="476">
        <f t="shared" si="7"/>
        <v>115434</v>
      </c>
      <c r="G41" s="476">
        <f t="shared" si="7"/>
        <v>0</v>
      </c>
      <c r="H41" s="476">
        <f t="shared" si="7"/>
        <v>14741599</v>
      </c>
      <c r="I41" s="476">
        <f t="shared" si="7"/>
        <v>0</v>
      </c>
      <c r="J41" s="476">
        <f t="shared" si="7"/>
        <v>601761</v>
      </c>
      <c r="K41" s="476">
        <f t="shared" si="7"/>
        <v>5482501</v>
      </c>
      <c r="L41" s="476">
        <f t="shared" si="7"/>
        <v>7905845</v>
      </c>
      <c r="M41" s="476">
        <f t="shared" si="7"/>
        <v>751492</v>
      </c>
      <c r="N41" s="477">
        <f t="shared" si="7"/>
        <v>8657337</v>
      </c>
      <c r="O41" s="435"/>
    </row>
  </sheetData>
  <sheetProtection/>
  <mergeCells count="6">
    <mergeCell ref="L4:N4"/>
    <mergeCell ref="B4:B5"/>
    <mergeCell ref="D2:K2"/>
    <mergeCell ref="A4:A5"/>
    <mergeCell ref="F4:G4"/>
    <mergeCell ref="J4:K4"/>
  </mergeCells>
  <printOptions/>
  <pageMargins left="0.7874015748031497" right="0.1968503937007874" top="0.5905511811023623" bottom="0.3937007874015748" header="0.5118110236220472" footer="0.11811023622047245"/>
  <pageSetup horizontalDpi="600" verticalDpi="600" orientation="landscape" paperSize="9" scale="60" r:id="rId1"/>
  <headerFooter alignWithMargins="0">
    <oddHeader>&amp;R2009. évi beszámoló kiegészítő mellékletének számszerű kimutatása
Rendelet tervezet 9/8. sz.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4.7109375" style="14" customWidth="1"/>
    <col min="2" max="2" width="52.8515625" style="14" customWidth="1"/>
    <col min="3" max="8" width="12.7109375" style="14" customWidth="1"/>
    <col min="9" max="16384" width="9.140625" style="14" customWidth="1"/>
  </cols>
  <sheetData>
    <row r="1" spans="2:8" ht="15.75">
      <c r="B1" s="519" t="s">
        <v>52</v>
      </c>
      <c r="C1" s="519"/>
      <c r="D1" s="519"/>
      <c r="E1" s="519"/>
      <c r="F1" s="519"/>
      <c r="G1" s="519"/>
      <c r="H1" s="519"/>
    </row>
    <row r="2" ht="12.75">
      <c r="H2" s="21" t="s">
        <v>988</v>
      </c>
    </row>
    <row r="3" ht="13.5" thickBot="1"/>
    <row r="4" spans="1:8" ht="19.5" customHeight="1">
      <c r="A4" s="587"/>
      <c r="B4" s="532" t="s">
        <v>494</v>
      </c>
      <c r="C4" s="531" t="s">
        <v>36</v>
      </c>
      <c r="D4" s="531"/>
      <c r="E4" s="485"/>
      <c r="F4" s="485"/>
      <c r="G4" s="531" t="s">
        <v>40</v>
      </c>
      <c r="H4" s="589"/>
    </row>
    <row r="5" spans="1:9" ht="45">
      <c r="A5" s="551"/>
      <c r="B5" s="552"/>
      <c r="C5" s="486" t="s">
        <v>34</v>
      </c>
      <c r="D5" s="486" t="s">
        <v>35</v>
      </c>
      <c r="E5" s="486" t="s">
        <v>37</v>
      </c>
      <c r="F5" s="486" t="s">
        <v>38</v>
      </c>
      <c r="G5" s="486" t="s">
        <v>34</v>
      </c>
      <c r="H5" s="487" t="s">
        <v>39</v>
      </c>
      <c r="I5" s="40"/>
    </row>
    <row r="6" spans="1:8" ht="4.5" customHeight="1">
      <c r="A6" s="464"/>
      <c r="B6" s="473"/>
      <c r="C6" s="473"/>
      <c r="D6" s="473"/>
      <c r="E6" s="473"/>
      <c r="F6" s="473"/>
      <c r="G6" s="473"/>
      <c r="H6" s="474"/>
    </row>
    <row r="7" spans="1:8" ht="19.5" customHeight="1">
      <c r="A7" s="464">
        <v>1</v>
      </c>
      <c r="B7" s="405" t="s">
        <v>41</v>
      </c>
      <c r="C7" s="328"/>
      <c r="D7" s="328"/>
      <c r="E7" s="328"/>
      <c r="F7" s="328"/>
      <c r="G7" s="328"/>
      <c r="H7" s="415"/>
    </row>
    <row r="8" spans="1:8" ht="19.5" customHeight="1">
      <c r="A8" s="464">
        <f>A7+1</f>
        <v>2</v>
      </c>
      <c r="B8" s="405" t="s">
        <v>234</v>
      </c>
      <c r="C8" s="328">
        <v>44946</v>
      </c>
      <c r="D8" s="328"/>
      <c r="E8" s="328"/>
      <c r="F8" s="328"/>
      <c r="G8" s="328">
        <v>54325</v>
      </c>
      <c r="H8" s="415"/>
    </row>
    <row r="9" spans="1:8" ht="19.5" customHeight="1">
      <c r="A9" s="464">
        <f aca="true" t="shared" si="0" ref="A9:A23">A8+1</f>
        <v>3</v>
      </c>
      <c r="B9" s="405" t="s">
        <v>42</v>
      </c>
      <c r="C9" s="328">
        <v>389410</v>
      </c>
      <c r="D9" s="328">
        <v>15380</v>
      </c>
      <c r="E9" s="328">
        <v>1205</v>
      </c>
      <c r="F9" s="328"/>
      <c r="G9" s="328">
        <v>393411</v>
      </c>
      <c r="H9" s="415">
        <v>16585</v>
      </c>
    </row>
    <row r="10" spans="1:8" ht="19.5" customHeight="1">
      <c r="A10" s="464">
        <f t="shared" si="0"/>
        <v>4</v>
      </c>
      <c r="B10" s="405" t="s">
        <v>53</v>
      </c>
      <c r="C10" s="328">
        <v>8702</v>
      </c>
      <c r="D10" s="328">
        <v>4774</v>
      </c>
      <c r="E10" s="328">
        <v>730</v>
      </c>
      <c r="F10" s="328"/>
      <c r="G10" s="328">
        <v>8702</v>
      </c>
      <c r="H10" s="415">
        <v>5504</v>
      </c>
    </row>
    <row r="11" spans="1:8" ht="19.5" customHeight="1">
      <c r="A11" s="464">
        <f t="shared" si="0"/>
        <v>5</v>
      </c>
      <c r="B11" s="405" t="s">
        <v>43</v>
      </c>
      <c r="C11" s="328">
        <v>68951</v>
      </c>
      <c r="D11" s="328"/>
      <c r="E11" s="328"/>
      <c r="F11" s="328"/>
      <c r="G11" s="328">
        <v>93476</v>
      </c>
      <c r="H11" s="415"/>
    </row>
    <row r="12" spans="1:8" ht="19.5" customHeight="1">
      <c r="A12" s="464">
        <f t="shared" si="0"/>
        <v>6</v>
      </c>
      <c r="B12" s="405" t="s">
        <v>44</v>
      </c>
      <c r="C12" s="328">
        <v>643012</v>
      </c>
      <c r="D12" s="328"/>
      <c r="E12" s="328">
        <v>200</v>
      </c>
      <c r="F12" s="328"/>
      <c r="G12" s="328">
        <v>590665</v>
      </c>
      <c r="H12" s="415">
        <v>200</v>
      </c>
    </row>
    <row r="13" spans="1:8" ht="19.5" customHeight="1">
      <c r="A13" s="464">
        <f t="shared" si="0"/>
        <v>7</v>
      </c>
      <c r="B13" s="405" t="s">
        <v>45</v>
      </c>
      <c r="C13" s="465">
        <f aca="true" t="shared" si="1" ref="C13:H13">SUM(C7:C12)</f>
        <v>1155021</v>
      </c>
      <c r="D13" s="465">
        <f t="shared" si="1"/>
        <v>20154</v>
      </c>
      <c r="E13" s="465">
        <f t="shared" si="1"/>
        <v>2135</v>
      </c>
      <c r="F13" s="465">
        <f t="shared" si="1"/>
        <v>0</v>
      </c>
      <c r="G13" s="465">
        <f t="shared" si="1"/>
        <v>1140579</v>
      </c>
      <c r="H13" s="466">
        <f t="shared" si="1"/>
        <v>22289</v>
      </c>
    </row>
    <row r="14" spans="1:8" ht="19.5" customHeight="1">
      <c r="A14" s="464">
        <f t="shared" si="0"/>
        <v>8</v>
      </c>
      <c r="B14" s="405" t="s">
        <v>46</v>
      </c>
      <c r="C14" s="328">
        <v>14725</v>
      </c>
      <c r="D14" s="328"/>
      <c r="E14" s="328"/>
      <c r="F14" s="328"/>
      <c r="G14" s="328">
        <v>20165</v>
      </c>
      <c r="H14" s="415"/>
    </row>
    <row r="15" spans="1:8" ht="19.5" customHeight="1">
      <c r="A15" s="464">
        <f t="shared" si="0"/>
        <v>9</v>
      </c>
      <c r="B15" s="405" t="s">
        <v>54</v>
      </c>
      <c r="C15" s="328">
        <v>4890</v>
      </c>
      <c r="D15" s="328"/>
      <c r="E15" s="328"/>
      <c r="F15" s="328"/>
      <c r="G15" s="328">
        <v>6066</v>
      </c>
      <c r="H15" s="415"/>
    </row>
    <row r="16" spans="1:8" ht="19.5" customHeight="1">
      <c r="A16" s="464">
        <f t="shared" si="0"/>
        <v>10</v>
      </c>
      <c r="B16" s="405" t="s">
        <v>47</v>
      </c>
      <c r="C16" s="328">
        <v>2162251</v>
      </c>
      <c r="D16" s="328">
        <v>839071</v>
      </c>
      <c r="E16" s="328">
        <v>334998</v>
      </c>
      <c r="F16" s="328">
        <v>138479</v>
      </c>
      <c r="G16" s="328">
        <v>2455039</v>
      </c>
      <c r="H16" s="415">
        <v>1035590</v>
      </c>
    </row>
    <row r="17" spans="1:8" ht="19.5" customHeight="1">
      <c r="A17" s="464">
        <f t="shared" si="0"/>
        <v>11</v>
      </c>
      <c r="B17" s="405" t="s">
        <v>55</v>
      </c>
      <c r="C17" s="328">
        <v>684082</v>
      </c>
      <c r="D17" s="328">
        <v>456996</v>
      </c>
      <c r="E17" s="328">
        <v>135224</v>
      </c>
      <c r="F17" s="328"/>
      <c r="G17" s="328">
        <v>864452</v>
      </c>
      <c r="H17" s="415">
        <v>592220</v>
      </c>
    </row>
    <row r="18" spans="1:8" ht="19.5" customHeight="1">
      <c r="A18" s="464">
        <f t="shared" si="0"/>
        <v>12</v>
      </c>
      <c r="B18" s="405" t="s">
        <v>48</v>
      </c>
      <c r="C18" s="328"/>
      <c r="D18" s="328"/>
      <c r="E18" s="328"/>
      <c r="F18" s="328"/>
      <c r="G18" s="328"/>
      <c r="H18" s="415"/>
    </row>
    <row r="19" spans="1:8" ht="19.5" customHeight="1">
      <c r="A19" s="464">
        <f t="shared" si="0"/>
        <v>13</v>
      </c>
      <c r="B19" s="405" t="s">
        <v>49</v>
      </c>
      <c r="C19" s="328">
        <v>188845</v>
      </c>
      <c r="D19" s="328"/>
      <c r="E19" s="328"/>
      <c r="F19" s="328"/>
      <c r="G19" s="328">
        <v>142739</v>
      </c>
      <c r="H19" s="415"/>
    </row>
    <row r="20" spans="1:8" ht="19.5" customHeight="1">
      <c r="A20" s="464">
        <f t="shared" si="0"/>
        <v>14</v>
      </c>
      <c r="B20" s="405" t="s">
        <v>56</v>
      </c>
      <c r="C20" s="328"/>
      <c r="D20" s="328"/>
      <c r="E20" s="328"/>
      <c r="F20" s="328"/>
      <c r="G20" s="328"/>
      <c r="H20" s="415"/>
    </row>
    <row r="21" spans="1:8" ht="19.5" customHeight="1">
      <c r="A21" s="464">
        <f t="shared" si="0"/>
        <v>15</v>
      </c>
      <c r="B21" s="405" t="s">
        <v>57</v>
      </c>
      <c r="C21" s="328"/>
      <c r="D21" s="328"/>
      <c r="E21" s="328"/>
      <c r="F21" s="328"/>
      <c r="G21" s="328"/>
      <c r="H21" s="415"/>
    </row>
    <row r="22" spans="1:8" ht="19.5" customHeight="1">
      <c r="A22" s="464">
        <f t="shared" si="0"/>
        <v>16</v>
      </c>
      <c r="B22" s="405" t="s">
        <v>50</v>
      </c>
      <c r="C22" s="465">
        <f aca="true" t="shared" si="2" ref="C22:H22">C14+C15+C16+C18+C19+C20+C21</f>
        <v>2370711</v>
      </c>
      <c r="D22" s="465">
        <f t="shared" si="2"/>
        <v>839071</v>
      </c>
      <c r="E22" s="465">
        <f t="shared" si="2"/>
        <v>334998</v>
      </c>
      <c r="F22" s="465">
        <f t="shared" si="2"/>
        <v>138479</v>
      </c>
      <c r="G22" s="465">
        <f t="shared" si="2"/>
        <v>2624009</v>
      </c>
      <c r="H22" s="466">
        <f t="shared" si="2"/>
        <v>1035590</v>
      </c>
    </row>
    <row r="23" spans="1:8" ht="19.5" customHeight="1" thickBot="1">
      <c r="A23" s="467">
        <f t="shared" si="0"/>
        <v>17</v>
      </c>
      <c r="B23" s="475" t="s">
        <v>51</v>
      </c>
      <c r="C23" s="469">
        <f aca="true" t="shared" si="3" ref="C23:H23">C13+C22</f>
        <v>3525732</v>
      </c>
      <c r="D23" s="469">
        <f t="shared" si="3"/>
        <v>859225</v>
      </c>
      <c r="E23" s="469">
        <f t="shared" si="3"/>
        <v>337133</v>
      </c>
      <c r="F23" s="469">
        <f t="shared" si="3"/>
        <v>138479</v>
      </c>
      <c r="G23" s="469">
        <f t="shared" si="3"/>
        <v>3764588</v>
      </c>
      <c r="H23" s="479">
        <f t="shared" si="3"/>
        <v>1057879</v>
      </c>
    </row>
  </sheetData>
  <sheetProtection/>
  <mergeCells count="5">
    <mergeCell ref="A4:A5"/>
    <mergeCell ref="B1:H1"/>
    <mergeCell ref="C4:D4"/>
    <mergeCell ref="G4:H4"/>
    <mergeCell ref="B4:B5"/>
  </mergeCells>
  <printOptions/>
  <pageMargins left="0.984251968503937" right="0.1968503937007874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&amp;R2009. évi beszámoló kiegészítő mellékletének számszerű kimutatása
Rendelet tervezet 9/9. sz.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27.421875" style="14" customWidth="1"/>
    <col min="2" max="3" width="12.140625" style="15" customWidth="1"/>
    <col min="4" max="4" width="10.7109375" style="15" customWidth="1"/>
    <col min="5" max="5" width="13.00390625" style="15" customWidth="1"/>
    <col min="6" max="6" width="12.00390625" style="15" customWidth="1"/>
    <col min="7" max="7" width="11.28125" style="15" customWidth="1"/>
    <col min="8" max="8" width="13.00390625" style="15" customWidth="1"/>
    <col min="9" max="9" width="12.57421875" style="15" customWidth="1"/>
    <col min="10" max="10" width="10.57421875" style="15" customWidth="1"/>
    <col min="11" max="11" width="13.28125" style="15" customWidth="1"/>
    <col min="12" max="12" width="12.8515625" style="15" customWidth="1"/>
    <col min="13" max="13" width="11.140625" style="15" customWidth="1"/>
    <col min="14" max="14" width="13.7109375" style="15" customWidth="1"/>
    <col min="15" max="15" width="12.57421875" style="15" customWidth="1"/>
    <col min="16" max="16" width="10.28125" style="15" customWidth="1"/>
    <col min="17" max="16384" width="9.140625" style="14" customWidth="1"/>
  </cols>
  <sheetData>
    <row r="1" spans="1:16" s="21" customFormat="1" ht="18" customHeight="1">
      <c r="A1" s="19" t="s">
        <v>966</v>
      </c>
      <c r="B1" s="521" t="s">
        <v>509</v>
      </c>
      <c r="C1" s="521"/>
      <c r="D1" s="522"/>
      <c r="E1" s="523" t="s">
        <v>212</v>
      </c>
      <c r="F1" s="521"/>
      <c r="G1" s="522"/>
      <c r="H1" s="523" t="s">
        <v>582</v>
      </c>
      <c r="I1" s="521"/>
      <c r="J1" s="522"/>
      <c r="K1" s="523" t="s">
        <v>583</v>
      </c>
      <c r="L1" s="521"/>
      <c r="M1" s="522"/>
      <c r="N1" s="520" t="s">
        <v>584</v>
      </c>
      <c r="O1" s="521"/>
      <c r="P1" s="521"/>
    </row>
    <row r="2" spans="1:16" s="76" customFormat="1" ht="38.25">
      <c r="A2" s="19"/>
      <c r="B2" s="23" t="s">
        <v>580</v>
      </c>
      <c r="C2" s="23" t="s">
        <v>581</v>
      </c>
      <c r="D2" s="122" t="s">
        <v>663</v>
      </c>
      <c r="E2" s="123" t="s">
        <v>580</v>
      </c>
      <c r="F2" s="23" t="s">
        <v>581</v>
      </c>
      <c r="G2" s="122" t="s">
        <v>663</v>
      </c>
      <c r="H2" s="123" t="s">
        <v>580</v>
      </c>
      <c r="I2" s="23" t="s">
        <v>581</v>
      </c>
      <c r="J2" s="122" t="s">
        <v>663</v>
      </c>
      <c r="K2" s="123" t="s">
        <v>580</v>
      </c>
      <c r="L2" s="23" t="s">
        <v>581</v>
      </c>
      <c r="M2" s="122" t="s">
        <v>663</v>
      </c>
      <c r="N2" s="124" t="s">
        <v>580</v>
      </c>
      <c r="O2" s="23" t="s">
        <v>581</v>
      </c>
      <c r="P2" s="23" t="s">
        <v>663</v>
      </c>
    </row>
    <row r="3" spans="1:16" ht="12.75">
      <c r="A3" s="19" t="s">
        <v>248</v>
      </c>
      <c r="B3" s="18"/>
      <c r="C3" s="18"/>
      <c r="D3" s="125"/>
      <c r="E3" s="126"/>
      <c r="F3" s="18"/>
      <c r="G3" s="125"/>
      <c r="H3" s="126"/>
      <c r="I3" s="18"/>
      <c r="J3" s="125"/>
      <c r="K3" s="126"/>
      <c r="L3" s="18"/>
      <c r="M3" s="125"/>
      <c r="N3" s="110"/>
      <c r="O3" s="18"/>
      <c r="P3" s="18"/>
    </row>
    <row r="4" spans="1:16" ht="12.75">
      <c r="A4" s="43" t="s">
        <v>667</v>
      </c>
      <c r="B4" s="18"/>
      <c r="C4" s="18">
        <v>6173878</v>
      </c>
      <c r="D4" s="125">
        <f>SUM(B4:C4)</f>
        <v>6173878</v>
      </c>
      <c r="E4" s="126"/>
      <c r="F4" s="18">
        <v>6359094</v>
      </c>
      <c r="G4" s="125">
        <f>SUM(E4:F4)</f>
        <v>6359094</v>
      </c>
      <c r="H4" s="126"/>
      <c r="I4" s="18">
        <v>6549867</v>
      </c>
      <c r="J4" s="125">
        <f>SUM(H4:I4)</f>
        <v>6549867</v>
      </c>
      <c r="K4" s="126"/>
      <c r="L4" s="18">
        <v>6746363</v>
      </c>
      <c r="M4" s="125">
        <f>SUM(K4:L4)</f>
        <v>6746363</v>
      </c>
      <c r="N4" s="110"/>
      <c r="O4" s="18">
        <v>6948754</v>
      </c>
      <c r="P4" s="18">
        <f>SUM(N4:O4)</f>
        <v>6948754</v>
      </c>
    </row>
    <row r="5" spans="1:16" ht="12.75">
      <c r="A5" s="43" t="s">
        <v>668</v>
      </c>
      <c r="B5" s="18"/>
      <c r="C5" s="18">
        <v>1728685</v>
      </c>
      <c r="D5" s="125">
        <f aca="true" t="shared" si="0" ref="D5:D14">SUM(B5:C5)</f>
        <v>1728685</v>
      </c>
      <c r="E5" s="126"/>
      <c r="F5" s="18">
        <v>1780546</v>
      </c>
      <c r="G5" s="125">
        <f aca="true" t="shared" si="1" ref="G5:G14">SUM(E5:F5)</f>
        <v>1780546</v>
      </c>
      <c r="H5" s="126"/>
      <c r="I5" s="18">
        <v>1702965</v>
      </c>
      <c r="J5" s="125">
        <f aca="true" t="shared" si="2" ref="J5:J14">SUM(H5:I5)</f>
        <v>1702965</v>
      </c>
      <c r="K5" s="126"/>
      <c r="L5" s="18">
        <v>1754054</v>
      </c>
      <c r="M5" s="125">
        <f aca="true" t="shared" si="3" ref="M5:M14">SUM(K5:L5)</f>
        <v>1754054</v>
      </c>
      <c r="N5" s="110"/>
      <c r="O5" s="18">
        <v>1806676</v>
      </c>
      <c r="P5" s="18">
        <f aca="true" t="shared" si="4" ref="P5:P14">SUM(N5:O5)</f>
        <v>1806676</v>
      </c>
    </row>
    <row r="6" spans="1:16" ht="12.75">
      <c r="A6" s="43" t="s">
        <v>669</v>
      </c>
      <c r="B6" s="18">
        <f>48000+6000+206400+15000+142625</f>
        <v>418025</v>
      </c>
      <c r="C6" s="18" t="e">
        <f>5833229-#REF!-200000</f>
        <v>#REF!</v>
      </c>
      <c r="D6" s="125" t="e">
        <f t="shared" si="0"/>
        <v>#REF!</v>
      </c>
      <c r="E6" s="126">
        <f>48000+6000+172800+15000+54656</f>
        <v>296456</v>
      </c>
      <c r="F6" s="18" t="e">
        <f>6108225-#REF!-200000</f>
        <v>#REF!</v>
      </c>
      <c r="G6" s="125" t="e">
        <f t="shared" si="1"/>
        <v>#REF!</v>
      </c>
      <c r="H6" s="126">
        <f>6000+177600+15000+170706</f>
        <v>369306</v>
      </c>
      <c r="I6" s="18" t="e">
        <f>6230389-#REF!-200000</f>
        <v>#REF!</v>
      </c>
      <c r="J6" s="125" t="e">
        <f t="shared" si="2"/>
        <v>#REF!</v>
      </c>
      <c r="K6" s="126">
        <f>6000+182400+15000+221734</f>
        <v>425134</v>
      </c>
      <c r="L6" s="18" t="e">
        <f>6292693-#REF!-200000</f>
        <v>#REF!</v>
      </c>
      <c r="M6" s="125" t="e">
        <f t="shared" si="3"/>
        <v>#REF!</v>
      </c>
      <c r="N6" s="110"/>
      <c r="O6" s="18" t="e">
        <f>6355620-#REF!-200000</f>
        <v>#REF!</v>
      </c>
      <c r="P6" s="18" t="e">
        <f t="shared" si="4"/>
        <v>#REF!</v>
      </c>
    </row>
    <row r="7" spans="1:16" s="50" customFormat="1" ht="13.5" customHeight="1">
      <c r="A7" s="136" t="s">
        <v>429</v>
      </c>
      <c r="B7" s="132">
        <v>176388</v>
      </c>
      <c r="C7" s="132">
        <f>hitel!I29-(hitel!I16+hitel!I17)</f>
        <v>39811</v>
      </c>
      <c r="D7" s="129">
        <f t="shared" si="0"/>
        <v>216199</v>
      </c>
      <c r="E7" s="133">
        <v>174489</v>
      </c>
      <c r="F7" s="132">
        <f>hitel!K29-hitel!K16+hitel!K17</f>
        <v>88828</v>
      </c>
      <c r="G7" s="129">
        <f t="shared" si="1"/>
        <v>263317</v>
      </c>
      <c r="H7" s="133">
        <v>167295</v>
      </c>
      <c r="I7" s="132">
        <f>hitel!M29-hitel!M17+hitel!M16</f>
        <v>267215</v>
      </c>
      <c r="J7" s="129">
        <f t="shared" si="2"/>
        <v>434510</v>
      </c>
      <c r="K7" s="133">
        <v>146303</v>
      </c>
      <c r="L7" s="132">
        <f>hitel!O29-hitel!O16+hitel!O17</f>
        <v>61472</v>
      </c>
      <c r="M7" s="129">
        <f t="shared" si="3"/>
        <v>207775</v>
      </c>
      <c r="N7" s="134">
        <v>122066</v>
      </c>
      <c r="O7" s="132">
        <f>hitel!Q29-hitel!Q17+hitel!Q16</f>
        <v>190863</v>
      </c>
      <c r="P7" s="81">
        <f t="shared" si="4"/>
        <v>312929</v>
      </c>
    </row>
    <row r="8" spans="1:16" ht="14.25" customHeight="1">
      <c r="A8" s="43" t="s">
        <v>1449</v>
      </c>
      <c r="B8" s="18"/>
      <c r="C8" s="18">
        <v>300</v>
      </c>
      <c r="D8" s="125">
        <f t="shared" si="0"/>
        <v>300</v>
      </c>
      <c r="E8" s="126"/>
      <c r="F8" s="18">
        <v>300</v>
      </c>
      <c r="G8" s="125">
        <f t="shared" si="1"/>
        <v>300</v>
      </c>
      <c r="H8" s="126"/>
      <c r="I8" s="18">
        <v>300</v>
      </c>
      <c r="J8" s="125">
        <f t="shared" si="2"/>
        <v>300</v>
      </c>
      <c r="K8" s="126"/>
      <c r="L8" s="18">
        <v>300</v>
      </c>
      <c r="M8" s="125">
        <f t="shared" si="3"/>
        <v>300</v>
      </c>
      <c r="N8" s="110"/>
      <c r="O8" s="18">
        <v>300</v>
      </c>
      <c r="P8" s="18">
        <f t="shared" si="4"/>
        <v>300</v>
      </c>
    </row>
    <row r="9" spans="1:16" ht="11.25" customHeight="1">
      <c r="A9" s="43" t="s">
        <v>1301</v>
      </c>
      <c r="B9" s="18"/>
      <c r="C9" s="18"/>
      <c r="D9" s="125">
        <f t="shared" si="0"/>
        <v>0</v>
      </c>
      <c r="E9" s="126"/>
      <c r="F9" s="18"/>
      <c r="G9" s="125">
        <f t="shared" si="1"/>
        <v>0</v>
      </c>
      <c r="H9" s="126"/>
      <c r="I9" s="18"/>
      <c r="J9" s="125">
        <f t="shared" si="2"/>
        <v>0</v>
      </c>
      <c r="K9" s="126"/>
      <c r="L9" s="18"/>
      <c r="M9" s="125">
        <f t="shared" si="3"/>
        <v>0</v>
      </c>
      <c r="N9" s="110"/>
      <c r="O9" s="18"/>
      <c r="P9" s="18">
        <f t="shared" si="4"/>
        <v>0</v>
      </c>
    </row>
    <row r="10" spans="1:16" ht="12" customHeight="1">
      <c r="A10" s="43" t="s">
        <v>1452</v>
      </c>
      <c r="B10" s="18"/>
      <c r="C10" s="18">
        <v>574780</v>
      </c>
      <c r="D10" s="125">
        <f t="shared" si="0"/>
        <v>574780</v>
      </c>
      <c r="E10" s="126"/>
      <c r="F10" s="18">
        <v>586276</v>
      </c>
      <c r="G10" s="125">
        <f t="shared" si="1"/>
        <v>586276</v>
      </c>
      <c r="H10" s="126"/>
      <c r="I10" s="18">
        <v>598000</v>
      </c>
      <c r="J10" s="125">
        <f t="shared" si="2"/>
        <v>598000</v>
      </c>
      <c r="K10" s="126"/>
      <c r="L10" s="18">
        <v>598000</v>
      </c>
      <c r="M10" s="125">
        <f t="shared" si="3"/>
        <v>598000</v>
      </c>
      <c r="N10" s="110"/>
      <c r="O10" s="18">
        <v>598000</v>
      </c>
      <c r="P10" s="18">
        <f t="shared" si="4"/>
        <v>598000</v>
      </c>
    </row>
    <row r="11" spans="1:16" ht="22.5" customHeight="1">
      <c r="A11" s="43" t="s">
        <v>759</v>
      </c>
      <c r="B11" s="18"/>
      <c r="C11" s="18">
        <v>1084784</v>
      </c>
      <c r="D11" s="125">
        <f t="shared" si="0"/>
        <v>1084784</v>
      </c>
      <c r="E11" s="126"/>
      <c r="F11" s="18">
        <v>1117328</v>
      </c>
      <c r="G11" s="125">
        <f t="shared" si="1"/>
        <v>1117328</v>
      </c>
      <c r="H11" s="126"/>
      <c r="I11" s="18">
        <v>1150848</v>
      </c>
      <c r="J11" s="125">
        <f t="shared" si="2"/>
        <v>1150848</v>
      </c>
      <c r="K11" s="126"/>
      <c r="L11" s="18">
        <v>1185373</v>
      </c>
      <c r="M11" s="125">
        <f t="shared" si="3"/>
        <v>1185373</v>
      </c>
      <c r="N11" s="110"/>
      <c r="O11" s="18">
        <v>1220934</v>
      </c>
      <c r="P11" s="18">
        <f t="shared" si="4"/>
        <v>1220934</v>
      </c>
    </row>
    <row r="12" spans="1:16" ht="12.75" customHeight="1">
      <c r="A12" s="43" t="s">
        <v>202</v>
      </c>
      <c r="B12" s="18"/>
      <c r="C12" s="18">
        <v>36000</v>
      </c>
      <c r="D12" s="125">
        <f t="shared" si="0"/>
        <v>36000</v>
      </c>
      <c r="E12" s="126"/>
      <c r="F12" s="18">
        <v>36000</v>
      </c>
      <c r="G12" s="125">
        <f t="shared" si="1"/>
        <v>36000</v>
      </c>
      <c r="H12" s="126"/>
      <c r="I12" s="18">
        <v>36000</v>
      </c>
      <c r="J12" s="125">
        <f t="shared" si="2"/>
        <v>36000</v>
      </c>
      <c r="K12" s="126"/>
      <c r="L12" s="18">
        <v>36000</v>
      </c>
      <c r="M12" s="125">
        <f t="shared" si="3"/>
        <v>36000</v>
      </c>
      <c r="N12" s="110"/>
      <c r="O12" s="18">
        <v>36000</v>
      </c>
      <c r="P12" s="18">
        <f t="shared" si="4"/>
        <v>36000</v>
      </c>
    </row>
    <row r="13" spans="1:16" ht="10.5" customHeight="1">
      <c r="A13" s="43" t="s">
        <v>915</v>
      </c>
      <c r="B13" s="18"/>
      <c r="C13" s="18"/>
      <c r="D13" s="125">
        <f t="shared" si="0"/>
        <v>0</v>
      </c>
      <c r="E13" s="126"/>
      <c r="F13" s="18"/>
      <c r="G13" s="125">
        <f t="shared" si="1"/>
        <v>0</v>
      </c>
      <c r="H13" s="126"/>
      <c r="I13" s="18"/>
      <c r="J13" s="125">
        <f t="shared" si="2"/>
        <v>0</v>
      </c>
      <c r="K13" s="126"/>
      <c r="L13" s="18"/>
      <c r="M13" s="125">
        <f t="shared" si="3"/>
        <v>0</v>
      </c>
      <c r="N13" s="110"/>
      <c r="O13" s="18"/>
      <c r="P13" s="18">
        <f t="shared" si="4"/>
        <v>0</v>
      </c>
    </row>
    <row r="14" spans="1:16" ht="12.75">
      <c r="A14" s="43" t="s">
        <v>428</v>
      </c>
      <c r="B14" s="18"/>
      <c r="C14" s="18">
        <v>200000</v>
      </c>
      <c r="D14" s="125">
        <f t="shared" si="0"/>
        <v>200000</v>
      </c>
      <c r="E14" s="126"/>
      <c r="F14" s="18">
        <v>200000</v>
      </c>
      <c r="G14" s="125">
        <f t="shared" si="1"/>
        <v>200000</v>
      </c>
      <c r="H14" s="126"/>
      <c r="I14" s="18">
        <v>200000</v>
      </c>
      <c r="J14" s="125">
        <f t="shared" si="2"/>
        <v>200000</v>
      </c>
      <c r="K14" s="126"/>
      <c r="L14" s="18">
        <v>200000</v>
      </c>
      <c r="M14" s="125">
        <f t="shared" si="3"/>
        <v>200000</v>
      </c>
      <c r="N14" s="110"/>
      <c r="O14" s="18">
        <v>200000</v>
      </c>
      <c r="P14" s="18">
        <f t="shared" si="4"/>
        <v>200000</v>
      </c>
    </row>
    <row r="15" spans="1:16" s="21" customFormat="1" ht="22.5" customHeight="1">
      <c r="A15" s="32" t="s">
        <v>954</v>
      </c>
      <c r="B15" s="81">
        <f>SUM(B4:B14)</f>
        <v>594413</v>
      </c>
      <c r="C15" s="81" t="e">
        <f aca="true" t="shared" si="5" ref="C15:P15">SUM(C4:C14)</f>
        <v>#REF!</v>
      </c>
      <c r="D15" s="129" t="e">
        <f t="shared" si="5"/>
        <v>#REF!</v>
      </c>
      <c r="E15" s="111">
        <f t="shared" si="5"/>
        <v>470945</v>
      </c>
      <c r="F15" s="81" t="e">
        <f t="shared" si="5"/>
        <v>#REF!</v>
      </c>
      <c r="G15" s="129" t="e">
        <f t="shared" si="5"/>
        <v>#REF!</v>
      </c>
      <c r="H15" s="111">
        <f t="shared" si="5"/>
        <v>536601</v>
      </c>
      <c r="I15" s="81" t="e">
        <f t="shared" si="5"/>
        <v>#REF!</v>
      </c>
      <c r="J15" s="129" t="e">
        <f t="shared" si="5"/>
        <v>#REF!</v>
      </c>
      <c r="K15" s="111">
        <f t="shared" si="5"/>
        <v>571437</v>
      </c>
      <c r="L15" s="81" t="e">
        <f t="shared" si="5"/>
        <v>#REF!</v>
      </c>
      <c r="M15" s="129" t="e">
        <f t="shared" si="5"/>
        <v>#REF!</v>
      </c>
      <c r="N15" s="111">
        <f t="shared" si="5"/>
        <v>122066</v>
      </c>
      <c r="O15" s="81" t="e">
        <f t="shared" si="5"/>
        <v>#REF!</v>
      </c>
      <c r="P15" s="81" t="e">
        <f t="shared" si="5"/>
        <v>#REF!</v>
      </c>
    </row>
    <row r="16" spans="1:16" ht="12.75">
      <c r="A16" s="120" t="s">
        <v>671</v>
      </c>
      <c r="B16" s="18">
        <f>165000+55000+441903</f>
        <v>661903</v>
      </c>
      <c r="C16" s="18">
        <f>250000</f>
        <v>250000</v>
      </c>
      <c r="D16" s="125">
        <f>SUM(B16:C16)</f>
        <v>911903</v>
      </c>
      <c r="E16" s="126">
        <f>165000</f>
        <v>165000</v>
      </c>
      <c r="F16" s="18">
        <f>290000</f>
        <v>290000</v>
      </c>
      <c r="G16" s="125">
        <f>SUM(E16:F16)</f>
        <v>455000</v>
      </c>
      <c r="H16" s="126">
        <f>87200+363418</f>
        <v>450618</v>
      </c>
      <c r="I16" s="18">
        <f>280000</f>
        <v>280000</v>
      </c>
      <c r="J16" s="125">
        <f>SUM(H16:I16)</f>
        <v>730618</v>
      </c>
      <c r="K16" s="126">
        <f>96800+619093</f>
        <v>715893</v>
      </c>
      <c r="L16" s="18">
        <f>270000</f>
        <v>270000</v>
      </c>
      <c r="M16" s="125">
        <f>SUM(K16:L16)</f>
        <v>985893</v>
      </c>
      <c r="N16" s="110"/>
      <c r="O16" s="18">
        <v>260000</v>
      </c>
      <c r="P16" s="18">
        <f>SUM(N16:O16)</f>
        <v>260000</v>
      </c>
    </row>
    <row r="17" spans="1:16" ht="22.5" customHeight="1">
      <c r="A17" s="43" t="s">
        <v>556</v>
      </c>
      <c r="B17" s="18"/>
      <c r="C17" s="18"/>
      <c r="D17" s="125">
        <f aca="true" t="shared" si="6" ref="D17:D25">SUM(B17:C17)</f>
        <v>0</v>
      </c>
      <c r="E17" s="126"/>
      <c r="F17" s="18"/>
      <c r="G17" s="125">
        <f aca="true" t="shared" si="7" ref="G17:G25">SUM(E17:F17)</f>
        <v>0</v>
      </c>
      <c r="H17" s="126"/>
      <c r="I17" s="18"/>
      <c r="J17" s="125">
        <f aca="true" t="shared" si="8" ref="J17:J25">SUM(H17:I17)</f>
        <v>0</v>
      </c>
      <c r="K17" s="126"/>
      <c r="L17" s="18"/>
      <c r="M17" s="125">
        <f aca="true" t="shared" si="9" ref="M17:M25">SUM(K17:L17)</f>
        <v>0</v>
      </c>
      <c r="N17" s="110"/>
      <c r="O17" s="18"/>
      <c r="P17" s="18">
        <f aca="true" t="shared" si="10" ref="P17:P25">SUM(N17:O17)</f>
        <v>0</v>
      </c>
    </row>
    <row r="18" spans="1:16" ht="19.5" customHeight="1">
      <c r="A18" s="43" t="s">
        <v>585</v>
      </c>
      <c r="B18" s="18"/>
      <c r="C18" s="18"/>
      <c r="D18" s="125">
        <f t="shared" si="6"/>
        <v>0</v>
      </c>
      <c r="E18" s="126"/>
      <c r="F18" s="18"/>
      <c r="G18" s="125">
        <f t="shared" si="7"/>
        <v>0</v>
      </c>
      <c r="H18" s="126"/>
      <c r="I18" s="18"/>
      <c r="J18" s="125">
        <f t="shared" si="8"/>
        <v>0</v>
      </c>
      <c r="K18" s="126"/>
      <c r="L18" s="18"/>
      <c r="M18" s="125">
        <f t="shared" si="9"/>
        <v>0</v>
      </c>
      <c r="N18" s="110"/>
      <c r="O18" s="18"/>
      <c r="P18" s="18">
        <f t="shared" si="10"/>
        <v>0</v>
      </c>
    </row>
    <row r="19" spans="1:16" ht="13.5" customHeight="1">
      <c r="A19" s="43" t="s">
        <v>524</v>
      </c>
      <c r="B19" s="18"/>
      <c r="C19" s="18"/>
      <c r="D19" s="125">
        <f t="shared" si="6"/>
        <v>0</v>
      </c>
      <c r="E19" s="126"/>
      <c r="F19" s="18"/>
      <c r="G19" s="125">
        <f t="shared" si="7"/>
        <v>0</v>
      </c>
      <c r="H19" s="126"/>
      <c r="I19" s="18"/>
      <c r="J19" s="125">
        <f t="shared" si="8"/>
        <v>0</v>
      </c>
      <c r="K19" s="126"/>
      <c r="L19" s="18"/>
      <c r="M19" s="125">
        <f t="shared" si="9"/>
        <v>0</v>
      </c>
      <c r="N19" s="110"/>
      <c r="O19" s="18"/>
      <c r="P19" s="18">
        <f t="shared" si="10"/>
        <v>0</v>
      </c>
    </row>
    <row r="20" spans="1:16" ht="12.75">
      <c r="A20" s="43" t="s">
        <v>672</v>
      </c>
      <c r="B20" s="18">
        <f>932033+300000+10000+6000</f>
        <v>1248033</v>
      </c>
      <c r="C20" s="18">
        <f>200000+150000+104000+150000</f>
        <v>604000</v>
      </c>
      <c r="D20" s="125">
        <f t="shared" si="6"/>
        <v>1852033</v>
      </c>
      <c r="E20" s="126">
        <f>1172379+15000-150000</f>
        <v>1037379</v>
      </c>
      <c r="F20" s="18">
        <f>350000+124000</f>
        <v>474000</v>
      </c>
      <c r="G20" s="125">
        <f t="shared" si="7"/>
        <v>1511379</v>
      </c>
      <c r="H20" s="126">
        <f>1230758+14000-150000</f>
        <v>1094758</v>
      </c>
      <c r="I20" s="18">
        <v>350000</v>
      </c>
      <c r="J20" s="125">
        <f t="shared" si="8"/>
        <v>1444758</v>
      </c>
      <c r="K20" s="126">
        <f>1067230+12000-150000</f>
        <v>929230</v>
      </c>
      <c r="L20" s="18">
        <v>350000</v>
      </c>
      <c r="M20" s="125">
        <f t="shared" si="9"/>
        <v>1279230</v>
      </c>
      <c r="N20" s="110"/>
      <c r="O20" s="18">
        <v>350000</v>
      </c>
      <c r="P20" s="18">
        <f t="shared" si="10"/>
        <v>350000</v>
      </c>
    </row>
    <row r="21" spans="1:16" ht="19.5" customHeight="1">
      <c r="A21" s="43" t="s">
        <v>1194</v>
      </c>
      <c r="B21" s="18"/>
      <c r="C21" s="18">
        <v>102000</v>
      </c>
      <c r="D21" s="125">
        <f t="shared" si="6"/>
        <v>102000</v>
      </c>
      <c r="E21" s="126"/>
      <c r="F21" s="18">
        <v>102000</v>
      </c>
      <c r="G21" s="125">
        <f t="shared" si="7"/>
        <v>102000</v>
      </c>
      <c r="H21" s="126"/>
      <c r="I21" s="18">
        <v>102000</v>
      </c>
      <c r="J21" s="125">
        <f t="shared" si="8"/>
        <v>102000</v>
      </c>
      <c r="K21" s="126"/>
      <c r="L21" s="18">
        <v>102000</v>
      </c>
      <c r="M21" s="125">
        <f t="shared" si="9"/>
        <v>102000</v>
      </c>
      <c r="N21" s="110"/>
      <c r="O21" s="18">
        <v>102000</v>
      </c>
      <c r="P21" s="18">
        <f t="shared" si="10"/>
        <v>102000</v>
      </c>
    </row>
    <row r="22" spans="1:16" ht="20.25" customHeight="1">
      <c r="A22" s="43" t="s">
        <v>586</v>
      </c>
      <c r="B22" s="18"/>
      <c r="C22" s="18"/>
      <c r="D22" s="125">
        <f t="shared" si="6"/>
        <v>0</v>
      </c>
      <c r="E22" s="126"/>
      <c r="F22" s="18"/>
      <c r="G22" s="125">
        <f t="shared" si="7"/>
        <v>0</v>
      </c>
      <c r="H22" s="126"/>
      <c r="I22" s="18"/>
      <c r="J22" s="125">
        <f t="shared" si="8"/>
        <v>0</v>
      </c>
      <c r="K22" s="126"/>
      <c r="L22" s="18"/>
      <c r="M22" s="125">
        <f t="shared" si="9"/>
        <v>0</v>
      </c>
      <c r="N22" s="110"/>
      <c r="O22" s="18"/>
      <c r="P22" s="18">
        <f t="shared" si="10"/>
        <v>0</v>
      </c>
    </row>
    <row r="23" spans="1:16" ht="22.5" customHeight="1">
      <c r="A23" s="43" t="s">
        <v>1382</v>
      </c>
      <c r="B23" s="18"/>
      <c r="C23" s="18"/>
      <c r="D23" s="125">
        <f t="shared" si="6"/>
        <v>0</v>
      </c>
      <c r="E23" s="126"/>
      <c r="F23" s="18"/>
      <c r="G23" s="125">
        <f t="shared" si="7"/>
        <v>0</v>
      </c>
      <c r="H23" s="126"/>
      <c r="I23" s="18"/>
      <c r="J23" s="125">
        <f t="shared" si="8"/>
        <v>0</v>
      </c>
      <c r="K23" s="126"/>
      <c r="L23" s="18"/>
      <c r="M23" s="125">
        <f t="shared" si="9"/>
        <v>0</v>
      </c>
      <c r="N23" s="110"/>
      <c r="O23" s="18"/>
      <c r="P23" s="18">
        <f t="shared" si="10"/>
        <v>0</v>
      </c>
    </row>
    <row r="24" spans="1:16" s="34" customFormat="1" ht="42.75" customHeight="1">
      <c r="A24" s="42" t="s">
        <v>1292</v>
      </c>
      <c r="B24" s="121">
        <v>282079</v>
      </c>
      <c r="C24" s="121">
        <v>60085</v>
      </c>
      <c r="D24" s="125">
        <f t="shared" si="6"/>
        <v>342164</v>
      </c>
      <c r="E24" s="127">
        <v>365605</v>
      </c>
      <c r="F24" s="121">
        <f>hitel!H29-(hitel!H16+hitel!H17+hitel!H19+hitel!H20+hitel!H21+hitel!H22+hitel!H23+hitel!H24+hitel!H25+hitel!H26+hitel!H27)</f>
        <v>40085</v>
      </c>
      <c r="G24" s="125">
        <f t="shared" si="7"/>
        <v>405690</v>
      </c>
      <c r="H24" s="127">
        <v>435261</v>
      </c>
      <c r="I24" s="121">
        <v>64651</v>
      </c>
      <c r="J24" s="125">
        <f t="shared" si="8"/>
        <v>499912</v>
      </c>
      <c r="K24" s="127">
        <v>489875</v>
      </c>
      <c r="L24" s="121">
        <f>hitel!N29-(hitel!N16+hitel!N17+hitel!N19+hitel!N20+hitel!N21+hitel!N22+hitel!N23+hitel!N24+hitel!N25+hitel!N26+hitel!N27)</f>
        <v>37884</v>
      </c>
      <c r="M24" s="125">
        <f t="shared" si="9"/>
        <v>527759</v>
      </c>
      <c r="N24" s="128">
        <v>508628</v>
      </c>
      <c r="O24" s="121">
        <f>hitel!P29-(hitel!P16+hitel!P17+hitel!P23+hitel!P24+hitel!P25+hitel!P26+hitel!P27)</f>
        <v>35906</v>
      </c>
      <c r="P24" s="18">
        <f t="shared" si="10"/>
        <v>544534</v>
      </c>
    </row>
    <row r="25" spans="1:16" ht="18" customHeight="1">
      <c r="A25" s="43" t="s">
        <v>525</v>
      </c>
      <c r="B25" s="18"/>
      <c r="C25" s="18"/>
      <c r="D25" s="125">
        <f t="shared" si="6"/>
        <v>0</v>
      </c>
      <c r="E25" s="126"/>
      <c r="F25" s="18"/>
      <c r="G25" s="125">
        <f t="shared" si="7"/>
        <v>0</v>
      </c>
      <c r="H25" s="126"/>
      <c r="I25" s="18"/>
      <c r="J25" s="125">
        <f t="shared" si="8"/>
        <v>0</v>
      </c>
      <c r="K25" s="126"/>
      <c r="L25" s="18"/>
      <c r="M25" s="125">
        <f t="shared" si="9"/>
        <v>0</v>
      </c>
      <c r="N25" s="110"/>
      <c r="O25" s="18"/>
      <c r="P25" s="18">
        <f t="shared" si="10"/>
        <v>0</v>
      </c>
    </row>
    <row r="26" spans="1:16" s="21" customFormat="1" ht="30" customHeight="1">
      <c r="A26" s="19" t="s">
        <v>955</v>
      </c>
      <c r="B26" s="81">
        <f>SUM(B16:B25)</f>
        <v>2192015</v>
      </c>
      <c r="C26" s="81">
        <f aca="true" t="shared" si="11" ref="C26:P26">SUM(C16:C25)</f>
        <v>1016085</v>
      </c>
      <c r="D26" s="129">
        <f t="shared" si="11"/>
        <v>3208100</v>
      </c>
      <c r="E26" s="111">
        <f t="shared" si="11"/>
        <v>1567984</v>
      </c>
      <c r="F26" s="81">
        <f t="shared" si="11"/>
        <v>906085</v>
      </c>
      <c r="G26" s="129">
        <f t="shared" si="11"/>
        <v>2474069</v>
      </c>
      <c r="H26" s="111">
        <f t="shared" si="11"/>
        <v>1980637</v>
      </c>
      <c r="I26" s="81">
        <f t="shared" si="11"/>
        <v>796651</v>
      </c>
      <c r="J26" s="129">
        <f t="shared" si="11"/>
        <v>2777288</v>
      </c>
      <c r="K26" s="111">
        <f t="shared" si="11"/>
        <v>2134998</v>
      </c>
      <c r="L26" s="81">
        <f t="shared" si="11"/>
        <v>759884</v>
      </c>
      <c r="M26" s="129">
        <f t="shared" si="11"/>
        <v>2894882</v>
      </c>
      <c r="N26" s="111">
        <f t="shared" si="11"/>
        <v>508628</v>
      </c>
      <c r="O26" s="81">
        <f t="shared" si="11"/>
        <v>747906</v>
      </c>
      <c r="P26" s="81">
        <f t="shared" si="11"/>
        <v>1256534</v>
      </c>
    </row>
    <row r="27" spans="1:16" s="21" customFormat="1" ht="12.75">
      <c r="A27" s="31" t="s">
        <v>670</v>
      </c>
      <c r="B27" s="81">
        <f>B26+B15</f>
        <v>2786428</v>
      </c>
      <c r="C27" s="81" t="e">
        <f aca="true" t="shared" si="12" ref="C27:P27">C26+C15</f>
        <v>#REF!</v>
      </c>
      <c r="D27" s="129" t="e">
        <f t="shared" si="12"/>
        <v>#REF!</v>
      </c>
      <c r="E27" s="111">
        <f t="shared" si="12"/>
        <v>2038929</v>
      </c>
      <c r="F27" s="81" t="e">
        <f t="shared" si="12"/>
        <v>#REF!</v>
      </c>
      <c r="G27" s="129" t="e">
        <f t="shared" si="12"/>
        <v>#REF!</v>
      </c>
      <c r="H27" s="111">
        <f t="shared" si="12"/>
        <v>2517238</v>
      </c>
      <c r="I27" s="81" t="e">
        <f t="shared" si="12"/>
        <v>#REF!</v>
      </c>
      <c r="J27" s="129" t="e">
        <f t="shared" si="12"/>
        <v>#REF!</v>
      </c>
      <c r="K27" s="111">
        <f t="shared" si="12"/>
        <v>2706435</v>
      </c>
      <c r="L27" s="81" t="e">
        <f t="shared" si="12"/>
        <v>#REF!</v>
      </c>
      <c r="M27" s="129" t="e">
        <f t="shared" si="12"/>
        <v>#REF!</v>
      </c>
      <c r="N27" s="111">
        <f t="shared" si="12"/>
        <v>630694</v>
      </c>
      <c r="O27" s="81" t="e">
        <f t="shared" si="12"/>
        <v>#REF!</v>
      </c>
      <c r="P27" s="81" t="e">
        <f t="shared" si="12"/>
        <v>#REF!</v>
      </c>
    </row>
    <row r="28" spans="1:16" s="21" customFormat="1" ht="12.75">
      <c r="A28" s="78" t="s">
        <v>567</v>
      </c>
      <c r="B28" s="81"/>
      <c r="C28" s="81"/>
      <c r="D28" s="129"/>
      <c r="E28" s="130"/>
      <c r="F28" s="81"/>
      <c r="G28" s="129"/>
      <c r="H28" s="130"/>
      <c r="I28" s="81"/>
      <c r="J28" s="129"/>
      <c r="K28" s="130"/>
      <c r="L28" s="81"/>
      <c r="M28" s="129"/>
      <c r="N28" s="111"/>
      <c r="O28" s="81"/>
      <c r="P28" s="81"/>
    </row>
    <row r="29" spans="1:16" ht="12.75" customHeight="1">
      <c r="A29" s="84" t="s">
        <v>1396</v>
      </c>
      <c r="B29" s="18">
        <v>13000</v>
      </c>
      <c r="C29" s="18" t="e">
        <f>8586705-#REF!-100000</f>
        <v>#REF!</v>
      </c>
      <c r="D29" s="125" t="e">
        <f>SUM(B29:C29)</f>
        <v>#REF!</v>
      </c>
      <c r="E29" s="126">
        <v>11000</v>
      </c>
      <c r="F29" s="18">
        <f>8471705-200000</f>
        <v>8271705</v>
      </c>
      <c r="G29" s="125">
        <f>SUM(E29:F29)</f>
        <v>8282705</v>
      </c>
      <c r="H29" s="126">
        <v>9000</v>
      </c>
      <c r="I29" s="18">
        <v>8188787</v>
      </c>
      <c r="J29" s="125">
        <f>SUM(H29:I29)</f>
        <v>8197787</v>
      </c>
      <c r="K29" s="126">
        <v>7000</v>
      </c>
      <c r="L29" s="18">
        <v>8107098</v>
      </c>
      <c r="M29" s="125">
        <f>SUM(K29:L29)</f>
        <v>8114098</v>
      </c>
      <c r="N29" s="110">
        <v>0</v>
      </c>
      <c r="O29" s="18">
        <v>8026027</v>
      </c>
      <c r="P29" s="18">
        <f>SUM(N29:O29)</f>
        <v>8026027</v>
      </c>
    </row>
    <row r="30" spans="1:16" ht="12" customHeight="1">
      <c r="A30" s="84" t="s">
        <v>186</v>
      </c>
      <c r="B30" s="18"/>
      <c r="C30" s="18">
        <v>1150000</v>
      </c>
      <c r="D30" s="125">
        <f aca="true" t="shared" si="13" ref="D30:D35">SUM(B30:C30)</f>
        <v>1150000</v>
      </c>
      <c r="E30" s="126"/>
      <c r="F30" s="18">
        <v>1150000</v>
      </c>
      <c r="G30" s="125">
        <f aca="true" t="shared" si="14" ref="G30:G35">SUM(E30:F30)</f>
        <v>1150000</v>
      </c>
      <c r="H30" s="126"/>
      <c r="I30" s="18">
        <v>1150000</v>
      </c>
      <c r="J30" s="125">
        <f aca="true" t="shared" si="15" ref="J30:J35">SUM(H30:I30)</f>
        <v>1150000</v>
      </c>
      <c r="K30" s="126"/>
      <c r="L30" s="18">
        <v>1150000</v>
      </c>
      <c r="M30" s="125">
        <f aca="true" t="shared" si="16" ref="M30:M35">SUM(K30:L30)</f>
        <v>1150000</v>
      </c>
      <c r="N30" s="110">
        <v>0</v>
      </c>
      <c r="O30" s="18">
        <v>1150000</v>
      </c>
      <c r="P30" s="18">
        <f aca="true" t="shared" si="17" ref="P30:P35">SUM(N30:O30)</f>
        <v>1150000</v>
      </c>
    </row>
    <row r="31" spans="1:16" ht="12.75">
      <c r="A31" s="84" t="s">
        <v>281</v>
      </c>
      <c r="B31" s="18"/>
      <c r="C31" s="18">
        <v>4005</v>
      </c>
      <c r="D31" s="125">
        <f t="shared" si="13"/>
        <v>4005</v>
      </c>
      <c r="E31" s="126"/>
      <c r="F31" s="18">
        <v>4085</v>
      </c>
      <c r="G31" s="125">
        <f t="shared" si="14"/>
        <v>4085</v>
      </c>
      <c r="H31" s="126"/>
      <c r="I31" s="18">
        <v>4250</v>
      </c>
      <c r="J31" s="125">
        <f t="shared" si="15"/>
        <v>4250</v>
      </c>
      <c r="K31" s="126"/>
      <c r="L31" s="18">
        <v>4335</v>
      </c>
      <c r="M31" s="125">
        <f t="shared" si="16"/>
        <v>4335</v>
      </c>
      <c r="N31" s="110">
        <v>0</v>
      </c>
      <c r="O31" s="18">
        <v>4422</v>
      </c>
      <c r="P31" s="18">
        <f t="shared" si="17"/>
        <v>4422</v>
      </c>
    </row>
    <row r="32" spans="1:16" ht="25.5">
      <c r="A32" s="84" t="s">
        <v>575</v>
      </c>
      <c r="B32" s="18"/>
      <c r="C32" s="18"/>
      <c r="D32" s="125">
        <f t="shared" si="13"/>
        <v>0</v>
      </c>
      <c r="E32" s="126"/>
      <c r="F32" s="18"/>
      <c r="G32" s="125">
        <f t="shared" si="14"/>
        <v>0</v>
      </c>
      <c r="H32" s="126"/>
      <c r="I32" s="18"/>
      <c r="J32" s="125">
        <f t="shared" si="15"/>
        <v>0</v>
      </c>
      <c r="K32" s="126"/>
      <c r="L32" s="18"/>
      <c r="M32" s="125">
        <f t="shared" si="16"/>
        <v>0</v>
      </c>
      <c r="N32" s="110">
        <v>0</v>
      </c>
      <c r="O32" s="18"/>
      <c r="P32" s="18">
        <f t="shared" si="17"/>
        <v>0</v>
      </c>
    </row>
    <row r="33" spans="1:16" ht="12.75">
      <c r="A33" s="84" t="s">
        <v>576</v>
      </c>
      <c r="B33" s="18"/>
      <c r="C33" s="18"/>
      <c r="D33" s="125">
        <f t="shared" si="13"/>
        <v>0</v>
      </c>
      <c r="E33" s="126"/>
      <c r="F33" s="18"/>
      <c r="G33" s="125">
        <f t="shared" si="14"/>
        <v>0</v>
      </c>
      <c r="H33" s="126"/>
      <c r="I33" s="18"/>
      <c r="J33" s="125">
        <f t="shared" si="15"/>
        <v>0</v>
      </c>
      <c r="K33" s="126"/>
      <c r="L33" s="18"/>
      <c r="M33" s="125">
        <f t="shared" si="16"/>
        <v>0</v>
      </c>
      <c r="N33" s="110">
        <v>0</v>
      </c>
      <c r="O33" s="18"/>
      <c r="P33" s="18">
        <f t="shared" si="17"/>
        <v>0</v>
      </c>
    </row>
    <row r="34" spans="1:16" ht="25.5">
      <c r="A34" s="84" t="s">
        <v>123</v>
      </c>
      <c r="B34" s="18"/>
      <c r="C34" s="18"/>
      <c r="D34" s="125">
        <f t="shared" si="13"/>
        <v>0</v>
      </c>
      <c r="E34" s="126"/>
      <c r="F34" s="18"/>
      <c r="G34" s="125">
        <f t="shared" si="14"/>
        <v>0</v>
      </c>
      <c r="H34" s="126"/>
      <c r="I34" s="18"/>
      <c r="J34" s="125">
        <f t="shared" si="15"/>
        <v>0</v>
      </c>
      <c r="K34" s="126"/>
      <c r="L34" s="18"/>
      <c r="M34" s="125">
        <f t="shared" si="16"/>
        <v>0</v>
      </c>
      <c r="N34" s="110">
        <v>0</v>
      </c>
      <c r="O34" s="18"/>
      <c r="P34" s="18">
        <f t="shared" si="17"/>
        <v>0</v>
      </c>
    </row>
    <row r="35" spans="1:16" ht="25.5">
      <c r="A35" s="84" t="s">
        <v>182</v>
      </c>
      <c r="B35" s="18"/>
      <c r="C35" s="18">
        <v>2310000</v>
      </c>
      <c r="D35" s="125">
        <f t="shared" si="13"/>
        <v>2310000</v>
      </c>
      <c r="E35" s="126"/>
      <c r="F35" s="18">
        <v>2310000</v>
      </c>
      <c r="G35" s="125">
        <f t="shared" si="14"/>
        <v>2310000</v>
      </c>
      <c r="H35" s="126"/>
      <c r="I35" s="18">
        <v>2310000</v>
      </c>
      <c r="J35" s="125">
        <f t="shared" si="15"/>
        <v>2310000</v>
      </c>
      <c r="K35" s="126"/>
      <c r="L35" s="18">
        <v>2310000</v>
      </c>
      <c r="M35" s="125">
        <f t="shared" si="16"/>
        <v>2310000</v>
      </c>
      <c r="N35" s="110">
        <v>0</v>
      </c>
      <c r="O35" s="18">
        <v>2310000</v>
      </c>
      <c r="P35" s="18">
        <f t="shared" si="17"/>
        <v>2310000</v>
      </c>
    </row>
    <row r="36" spans="1:16" s="21" customFormat="1" ht="25.5">
      <c r="A36" s="78" t="s">
        <v>956</v>
      </c>
      <c r="B36" s="81">
        <f>SUM(B29:B35)</f>
        <v>13000</v>
      </c>
      <c r="C36" s="81" t="e">
        <f aca="true" t="shared" si="18" ref="C36:P36">SUM(C29:C35)</f>
        <v>#REF!</v>
      </c>
      <c r="D36" s="129" t="e">
        <f t="shared" si="18"/>
        <v>#REF!</v>
      </c>
      <c r="E36" s="111">
        <f t="shared" si="18"/>
        <v>11000</v>
      </c>
      <c r="F36" s="81">
        <f t="shared" si="18"/>
        <v>11735790</v>
      </c>
      <c r="G36" s="129">
        <f t="shared" si="18"/>
        <v>11746790</v>
      </c>
      <c r="H36" s="111">
        <f t="shared" si="18"/>
        <v>9000</v>
      </c>
      <c r="I36" s="81">
        <f t="shared" si="18"/>
        <v>11653037</v>
      </c>
      <c r="J36" s="129">
        <f t="shared" si="18"/>
        <v>11662037</v>
      </c>
      <c r="K36" s="111">
        <f t="shared" si="18"/>
        <v>7000</v>
      </c>
      <c r="L36" s="81">
        <f t="shared" si="18"/>
        <v>11571433</v>
      </c>
      <c r="M36" s="129">
        <f t="shared" si="18"/>
        <v>11578433</v>
      </c>
      <c r="N36" s="111">
        <f t="shared" si="18"/>
        <v>0</v>
      </c>
      <c r="O36" s="81">
        <f t="shared" si="18"/>
        <v>11490449</v>
      </c>
      <c r="P36" s="81">
        <f t="shared" si="18"/>
        <v>11490449</v>
      </c>
    </row>
    <row r="37" spans="1:16" ht="12.75">
      <c r="A37" s="84" t="s">
        <v>183</v>
      </c>
      <c r="B37" s="18">
        <v>924439</v>
      </c>
      <c r="C37" s="18">
        <v>500000</v>
      </c>
      <c r="D37" s="125">
        <f>SUM(B37:C37)</f>
        <v>1424439</v>
      </c>
      <c r="E37" s="126">
        <v>271323</v>
      </c>
      <c r="F37" s="18">
        <v>500000</v>
      </c>
      <c r="G37" s="125">
        <f>SUM(E37:F37)</f>
        <v>771323</v>
      </c>
      <c r="H37" s="126">
        <v>987810</v>
      </c>
      <c r="I37" s="18">
        <v>300000</v>
      </c>
      <c r="J37" s="125">
        <f>SUM(H37:I37)</f>
        <v>1287810</v>
      </c>
      <c r="K37" s="126">
        <v>956541</v>
      </c>
      <c r="L37" s="18">
        <v>200000</v>
      </c>
      <c r="M37" s="125">
        <f>SUM(K37:L37)</f>
        <v>1156541</v>
      </c>
      <c r="N37" s="110">
        <v>0</v>
      </c>
      <c r="O37" s="18">
        <v>200000</v>
      </c>
      <c r="P37" s="18">
        <f>SUM(N37:O37)</f>
        <v>200000</v>
      </c>
    </row>
    <row r="38" spans="1:16" ht="12.75">
      <c r="A38" s="84" t="s">
        <v>480</v>
      </c>
      <c r="B38" s="18">
        <f>531618+180000</f>
        <v>711618</v>
      </c>
      <c r="C38" s="18"/>
      <c r="D38" s="125">
        <f aca="true" t="shared" si="19" ref="D38:D47">SUM(B38:C38)</f>
        <v>711618</v>
      </c>
      <c r="E38" s="126">
        <f>224831+180000</f>
        <v>404831</v>
      </c>
      <c r="F38" s="18"/>
      <c r="G38" s="125">
        <f aca="true" t="shared" si="20" ref="G38:G47">SUM(E38:F38)</f>
        <v>404831</v>
      </c>
      <c r="H38" s="126">
        <v>425099</v>
      </c>
      <c r="I38" s="18"/>
      <c r="J38" s="125">
        <f aca="true" t="shared" si="21" ref="J38:J47">SUM(H38:I38)</f>
        <v>425099</v>
      </c>
      <c r="K38" s="126">
        <v>524823</v>
      </c>
      <c r="L38" s="18"/>
      <c r="M38" s="125">
        <f aca="true" t="shared" si="22" ref="M38:M47">SUM(K38:L38)</f>
        <v>524823</v>
      </c>
      <c r="N38" s="110">
        <v>0</v>
      </c>
      <c r="O38" s="18"/>
      <c r="P38" s="18">
        <f aca="true" t="shared" si="23" ref="P38:P47">SUM(N38:O38)</f>
        <v>0</v>
      </c>
    </row>
    <row r="39" spans="1:16" ht="12.75">
      <c r="A39" s="84" t="s">
        <v>184</v>
      </c>
      <c r="B39" s="18"/>
      <c r="C39" s="18"/>
      <c r="D39" s="125">
        <f t="shared" si="19"/>
        <v>0</v>
      </c>
      <c r="E39" s="126"/>
      <c r="F39" s="18"/>
      <c r="G39" s="125">
        <f t="shared" si="20"/>
        <v>0</v>
      </c>
      <c r="H39" s="126"/>
      <c r="I39" s="18"/>
      <c r="J39" s="125">
        <f t="shared" si="21"/>
        <v>0</v>
      </c>
      <c r="K39" s="126"/>
      <c r="L39" s="18"/>
      <c r="M39" s="125">
        <f t="shared" si="22"/>
        <v>0</v>
      </c>
      <c r="N39" s="110">
        <v>0</v>
      </c>
      <c r="O39" s="18"/>
      <c r="P39" s="18">
        <f t="shared" si="23"/>
        <v>0</v>
      </c>
    </row>
    <row r="40" spans="1:16" ht="25.5">
      <c r="A40" s="84" t="s">
        <v>91</v>
      </c>
      <c r="B40" s="18"/>
      <c r="C40" s="18">
        <v>73800</v>
      </c>
      <c r="D40" s="125">
        <f t="shared" si="19"/>
        <v>73800</v>
      </c>
      <c r="E40" s="126"/>
      <c r="F40" s="18">
        <v>73000</v>
      </c>
      <c r="G40" s="125">
        <f t="shared" si="20"/>
        <v>73000</v>
      </c>
      <c r="H40" s="126"/>
      <c r="I40" s="18">
        <v>72000</v>
      </c>
      <c r="J40" s="125">
        <f t="shared" si="21"/>
        <v>72000</v>
      </c>
      <c r="K40" s="126"/>
      <c r="L40" s="18">
        <v>70000</v>
      </c>
      <c r="M40" s="125">
        <f t="shared" si="22"/>
        <v>70000</v>
      </c>
      <c r="N40" s="110">
        <v>0</v>
      </c>
      <c r="O40" s="18">
        <v>70000</v>
      </c>
      <c r="P40" s="18">
        <f t="shared" si="23"/>
        <v>70000</v>
      </c>
    </row>
    <row r="41" spans="1:16" ht="25.5">
      <c r="A41" s="84" t="s">
        <v>481</v>
      </c>
      <c r="B41" s="18"/>
      <c r="C41" s="18"/>
      <c r="D41" s="125">
        <f t="shared" si="19"/>
        <v>0</v>
      </c>
      <c r="E41" s="126"/>
      <c r="F41" s="18"/>
      <c r="G41" s="125">
        <f t="shared" si="20"/>
        <v>0</v>
      </c>
      <c r="H41" s="126"/>
      <c r="I41" s="18"/>
      <c r="J41" s="125">
        <f t="shared" si="21"/>
        <v>0</v>
      </c>
      <c r="K41" s="126"/>
      <c r="L41" s="18"/>
      <c r="M41" s="125">
        <f t="shared" si="22"/>
        <v>0</v>
      </c>
      <c r="N41" s="110">
        <v>0</v>
      </c>
      <c r="O41" s="18"/>
      <c r="P41" s="18">
        <f t="shared" si="23"/>
        <v>0</v>
      </c>
    </row>
    <row r="42" spans="1:16" ht="25.5">
      <c r="A42" s="84" t="s">
        <v>743</v>
      </c>
      <c r="B42" s="18"/>
      <c r="C42" s="18"/>
      <c r="D42" s="125">
        <f t="shared" si="19"/>
        <v>0</v>
      </c>
      <c r="E42" s="126"/>
      <c r="F42" s="18"/>
      <c r="G42" s="125">
        <f t="shared" si="20"/>
        <v>0</v>
      </c>
      <c r="H42" s="126"/>
      <c r="I42" s="18"/>
      <c r="J42" s="125">
        <f t="shared" si="21"/>
        <v>0</v>
      </c>
      <c r="K42" s="126"/>
      <c r="L42" s="18"/>
      <c r="M42" s="125">
        <f t="shared" si="22"/>
        <v>0</v>
      </c>
      <c r="N42" s="110">
        <v>0</v>
      </c>
      <c r="O42" s="18"/>
      <c r="P42" s="18">
        <f t="shared" si="23"/>
        <v>0</v>
      </c>
    </row>
    <row r="43" spans="1:16" ht="25.5">
      <c r="A43" s="84" t="s">
        <v>1293</v>
      </c>
      <c r="B43" s="18"/>
      <c r="C43" s="18">
        <f>5000+3000</f>
        <v>8000</v>
      </c>
      <c r="D43" s="125">
        <f t="shared" si="19"/>
        <v>8000</v>
      </c>
      <c r="E43" s="126"/>
      <c r="F43" s="18">
        <f>5000+3000</f>
        <v>8000</v>
      </c>
      <c r="G43" s="125">
        <f t="shared" si="20"/>
        <v>8000</v>
      </c>
      <c r="H43" s="126"/>
      <c r="I43" s="18">
        <v>1500</v>
      </c>
      <c r="J43" s="125">
        <f t="shared" si="21"/>
        <v>1500</v>
      </c>
      <c r="K43" s="126"/>
      <c r="L43" s="18">
        <v>1500</v>
      </c>
      <c r="M43" s="125">
        <f t="shared" si="22"/>
        <v>1500</v>
      </c>
      <c r="N43" s="110">
        <v>0</v>
      </c>
      <c r="O43" s="18">
        <v>1000</v>
      </c>
      <c r="P43" s="18">
        <f t="shared" si="23"/>
        <v>1000</v>
      </c>
    </row>
    <row r="44" spans="1:16" s="50" customFormat="1" ht="27">
      <c r="A44" s="131" t="s">
        <v>92</v>
      </c>
      <c r="B44" s="132">
        <v>392631</v>
      </c>
      <c r="C44" s="132"/>
      <c r="D44" s="129">
        <f t="shared" si="19"/>
        <v>392631</v>
      </c>
      <c r="E44" s="133">
        <v>187078</v>
      </c>
      <c r="F44" s="132"/>
      <c r="G44" s="129">
        <f t="shared" si="20"/>
        <v>187078</v>
      </c>
      <c r="H44" s="133">
        <v>223245</v>
      </c>
      <c r="I44" s="132"/>
      <c r="J44" s="129">
        <f t="shared" si="21"/>
        <v>223245</v>
      </c>
      <c r="K44" s="133">
        <v>193765</v>
      </c>
      <c r="L44" s="132"/>
      <c r="M44" s="129">
        <f t="shared" si="22"/>
        <v>193765</v>
      </c>
      <c r="N44" s="134">
        <v>0</v>
      </c>
      <c r="O44" s="132"/>
      <c r="P44" s="81">
        <f t="shared" si="23"/>
        <v>0</v>
      </c>
    </row>
    <row r="45" spans="1:16" s="50" customFormat="1" ht="13.5">
      <c r="A45" s="131" t="s">
        <v>579</v>
      </c>
      <c r="B45" s="132">
        <v>100000</v>
      </c>
      <c r="C45" s="132"/>
      <c r="D45" s="135">
        <f t="shared" si="19"/>
        <v>100000</v>
      </c>
      <c r="E45" s="133">
        <v>570000</v>
      </c>
      <c r="F45" s="132"/>
      <c r="G45" s="135">
        <f t="shared" si="20"/>
        <v>570000</v>
      </c>
      <c r="H45" s="133">
        <v>260160</v>
      </c>
      <c r="I45" s="132"/>
      <c r="J45" s="135">
        <f t="shared" si="21"/>
        <v>260160</v>
      </c>
      <c r="K45" s="133">
        <v>23040</v>
      </c>
      <c r="L45" s="132"/>
      <c r="M45" s="135">
        <f t="shared" si="22"/>
        <v>23040</v>
      </c>
      <c r="N45" s="134">
        <v>0</v>
      </c>
      <c r="O45" s="132"/>
      <c r="P45" s="132">
        <f t="shared" si="23"/>
        <v>0</v>
      </c>
    </row>
    <row r="46" spans="1:16" ht="25.5">
      <c r="A46" s="84" t="s">
        <v>185</v>
      </c>
      <c r="B46" s="18"/>
      <c r="C46" s="18"/>
      <c r="D46" s="125">
        <f t="shared" si="19"/>
        <v>0</v>
      </c>
      <c r="E46" s="126"/>
      <c r="F46" s="18"/>
      <c r="G46" s="125">
        <f t="shared" si="20"/>
        <v>0</v>
      </c>
      <c r="H46" s="126"/>
      <c r="I46" s="18"/>
      <c r="J46" s="125">
        <f t="shared" si="21"/>
        <v>0</v>
      </c>
      <c r="K46" s="126"/>
      <c r="L46" s="18"/>
      <c r="M46" s="125">
        <f t="shared" si="22"/>
        <v>0</v>
      </c>
      <c r="N46" s="110">
        <v>0</v>
      </c>
      <c r="O46" s="18"/>
      <c r="P46" s="18">
        <f t="shared" si="23"/>
        <v>0</v>
      </c>
    </row>
    <row r="47" spans="1:16" ht="25.5">
      <c r="A47" s="84" t="s">
        <v>182</v>
      </c>
      <c r="B47" s="18"/>
      <c r="C47" s="18"/>
      <c r="D47" s="125">
        <f t="shared" si="19"/>
        <v>0</v>
      </c>
      <c r="E47" s="126"/>
      <c r="F47" s="18"/>
      <c r="G47" s="125">
        <f t="shared" si="20"/>
        <v>0</v>
      </c>
      <c r="H47" s="126"/>
      <c r="I47" s="18"/>
      <c r="J47" s="125">
        <f t="shared" si="21"/>
        <v>0</v>
      </c>
      <c r="K47" s="126"/>
      <c r="L47" s="18"/>
      <c r="M47" s="125">
        <f t="shared" si="22"/>
        <v>0</v>
      </c>
      <c r="N47" s="110">
        <v>0</v>
      </c>
      <c r="O47" s="18"/>
      <c r="P47" s="18">
        <f t="shared" si="23"/>
        <v>0</v>
      </c>
    </row>
    <row r="48" spans="1:16" s="21" customFormat="1" ht="25.5">
      <c r="A48" s="19" t="s">
        <v>416</v>
      </c>
      <c r="B48" s="81">
        <f>SUM(B37:B47)</f>
        <v>2128688</v>
      </c>
      <c r="C48" s="81">
        <f aca="true" t="shared" si="24" ref="C48:O48">SUM(C37:C47)</f>
        <v>581800</v>
      </c>
      <c r="D48" s="81">
        <f t="shared" si="24"/>
        <v>2710488</v>
      </c>
      <c r="E48" s="81">
        <f t="shared" si="24"/>
        <v>1433232</v>
      </c>
      <c r="F48" s="81">
        <f t="shared" si="24"/>
        <v>581000</v>
      </c>
      <c r="G48" s="81">
        <f t="shared" si="24"/>
        <v>2014232</v>
      </c>
      <c r="H48" s="81">
        <f t="shared" si="24"/>
        <v>1896314</v>
      </c>
      <c r="I48" s="81">
        <f t="shared" si="24"/>
        <v>373500</v>
      </c>
      <c r="J48" s="81">
        <f t="shared" si="24"/>
        <v>2269814</v>
      </c>
      <c r="K48" s="81">
        <f t="shared" si="24"/>
        <v>1698169</v>
      </c>
      <c r="L48" s="81">
        <f t="shared" si="24"/>
        <v>271500</v>
      </c>
      <c r="M48" s="81">
        <f t="shared" si="24"/>
        <v>1969669</v>
      </c>
      <c r="N48" s="81">
        <f t="shared" si="24"/>
        <v>0</v>
      </c>
      <c r="O48" s="81">
        <f t="shared" si="24"/>
        <v>271000</v>
      </c>
      <c r="P48" s="81">
        <f>SUM(P38:P47)</f>
        <v>71000</v>
      </c>
    </row>
    <row r="49" spans="1:16" s="21" customFormat="1" ht="12.75">
      <c r="A49" s="31" t="s">
        <v>562</v>
      </c>
      <c r="B49" s="81">
        <f>B48+B36</f>
        <v>2141688</v>
      </c>
      <c r="C49" s="81" t="e">
        <f aca="true" t="shared" si="25" ref="C49:P49">C48+C36</f>
        <v>#REF!</v>
      </c>
      <c r="D49" s="81" t="e">
        <f t="shared" si="25"/>
        <v>#REF!</v>
      </c>
      <c r="E49" s="81">
        <f t="shared" si="25"/>
        <v>1444232</v>
      </c>
      <c r="F49" s="81">
        <f t="shared" si="25"/>
        <v>12316790</v>
      </c>
      <c r="G49" s="81">
        <f t="shared" si="25"/>
        <v>13761022</v>
      </c>
      <c r="H49" s="81">
        <f t="shared" si="25"/>
        <v>1905314</v>
      </c>
      <c r="I49" s="81">
        <f t="shared" si="25"/>
        <v>12026537</v>
      </c>
      <c r="J49" s="81">
        <f t="shared" si="25"/>
        <v>13931851</v>
      </c>
      <c r="K49" s="81">
        <f t="shared" si="25"/>
        <v>1705169</v>
      </c>
      <c r="L49" s="81">
        <f t="shared" si="25"/>
        <v>11842933</v>
      </c>
      <c r="M49" s="81">
        <f t="shared" si="25"/>
        <v>13548102</v>
      </c>
      <c r="N49" s="81">
        <f t="shared" si="25"/>
        <v>0</v>
      </c>
      <c r="O49" s="81">
        <f t="shared" si="25"/>
        <v>11761449</v>
      </c>
      <c r="P49" s="81">
        <f t="shared" si="25"/>
        <v>11561449</v>
      </c>
    </row>
    <row r="50" ht="12.75">
      <c r="A50" s="37"/>
    </row>
    <row r="51" spans="1:16" ht="12.75">
      <c r="A51" s="13" t="s">
        <v>963</v>
      </c>
      <c r="B51" s="15">
        <f>B27</f>
        <v>2786428</v>
      </c>
      <c r="C51" s="15" t="e">
        <f aca="true" t="shared" si="26" ref="C51:P51">C27</f>
        <v>#REF!</v>
      </c>
      <c r="D51" s="15" t="e">
        <f t="shared" si="26"/>
        <v>#REF!</v>
      </c>
      <c r="E51" s="15">
        <f t="shared" si="26"/>
        <v>2038929</v>
      </c>
      <c r="F51" s="15" t="e">
        <f t="shared" si="26"/>
        <v>#REF!</v>
      </c>
      <c r="G51" s="15" t="e">
        <f t="shared" si="26"/>
        <v>#REF!</v>
      </c>
      <c r="H51" s="15">
        <f t="shared" si="26"/>
        <v>2517238</v>
      </c>
      <c r="I51" s="15" t="e">
        <f t="shared" si="26"/>
        <v>#REF!</v>
      </c>
      <c r="J51" s="15" t="e">
        <f t="shared" si="26"/>
        <v>#REF!</v>
      </c>
      <c r="K51" s="15">
        <f t="shared" si="26"/>
        <v>2706435</v>
      </c>
      <c r="L51" s="15" t="e">
        <f t="shared" si="26"/>
        <v>#REF!</v>
      </c>
      <c r="M51" s="15" t="e">
        <f t="shared" si="26"/>
        <v>#REF!</v>
      </c>
      <c r="N51" s="15">
        <f t="shared" si="26"/>
        <v>630694</v>
      </c>
      <c r="O51" s="15" t="e">
        <f t="shared" si="26"/>
        <v>#REF!</v>
      </c>
      <c r="P51" s="15" t="e">
        <f t="shared" si="26"/>
        <v>#REF!</v>
      </c>
    </row>
    <row r="52" spans="1:16" ht="25.5">
      <c r="A52" s="40" t="s">
        <v>964</v>
      </c>
      <c r="B52" s="15">
        <f aca="true" t="shared" si="27" ref="B52:P52">B49-B51</f>
        <v>-644740</v>
      </c>
      <c r="C52" s="15" t="e">
        <f t="shared" si="27"/>
        <v>#REF!</v>
      </c>
      <c r="D52" s="15" t="e">
        <f t="shared" si="27"/>
        <v>#REF!</v>
      </c>
      <c r="E52" s="15">
        <f t="shared" si="27"/>
        <v>-594697</v>
      </c>
      <c r="F52" s="15" t="e">
        <f t="shared" si="27"/>
        <v>#REF!</v>
      </c>
      <c r="G52" s="15" t="e">
        <f t="shared" si="27"/>
        <v>#REF!</v>
      </c>
      <c r="H52" s="15">
        <f t="shared" si="27"/>
        <v>-611924</v>
      </c>
      <c r="I52" s="15" t="e">
        <f t="shared" si="27"/>
        <v>#REF!</v>
      </c>
      <c r="J52" s="15" t="e">
        <f t="shared" si="27"/>
        <v>#REF!</v>
      </c>
      <c r="K52" s="15">
        <f t="shared" si="27"/>
        <v>-1001266</v>
      </c>
      <c r="L52" s="15" t="e">
        <f t="shared" si="27"/>
        <v>#REF!</v>
      </c>
      <c r="M52" s="15" t="e">
        <f t="shared" si="27"/>
        <v>#REF!</v>
      </c>
      <c r="N52" s="15">
        <f t="shared" si="27"/>
        <v>-630694</v>
      </c>
      <c r="O52" s="15" t="e">
        <f t="shared" si="27"/>
        <v>#REF!</v>
      </c>
      <c r="P52" s="15" t="e">
        <f t="shared" si="27"/>
        <v>#REF!</v>
      </c>
    </row>
    <row r="54" spans="1:3" ht="12.75">
      <c r="A54" s="21" t="s">
        <v>570</v>
      </c>
      <c r="B54" s="82"/>
      <c r="C54" s="82"/>
    </row>
    <row r="55" ht="12.75">
      <c r="A55" s="14" t="s">
        <v>569</v>
      </c>
    </row>
    <row r="56" ht="12.75">
      <c r="A56" s="14" t="s">
        <v>127</v>
      </c>
    </row>
    <row r="57" spans="1:16" s="21" customFormat="1" ht="12.75">
      <c r="A57" s="21" t="s">
        <v>298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1:7" ht="12.75">
      <c r="A58" s="21" t="s">
        <v>560</v>
      </c>
      <c r="B58" s="82"/>
      <c r="C58" s="82"/>
      <c r="D58" s="82"/>
      <c r="E58" s="82"/>
      <c r="F58" s="82"/>
      <c r="G58" s="82"/>
    </row>
    <row r="59" spans="1:7" ht="12.75">
      <c r="A59" s="21" t="s">
        <v>603</v>
      </c>
      <c r="B59" s="82"/>
      <c r="C59" s="82"/>
      <c r="D59" s="82"/>
      <c r="E59" s="82"/>
      <c r="F59" s="82"/>
      <c r="G59" s="82"/>
    </row>
    <row r="60" spans="1:7" ht="12.75">
      <c r="A60" s="21" t="s">
        <v>297</v>
      </c>
      <c r="B60" s="82"/>
      <c r="C60" s="82"/>
      <c r="D60" s="82"/>
      <c r="E60" s="82"/>
      <c r="F60" s="82"/>
      <c r="G60" s="82"/>
    </row>
    <row r="61" spans="1:16" s="21" customFormat="1" ht="12.75">
      <c r="A61" s="21" t="s">
        <v>906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</row>
    <row r="62" spans="1:16" s="21" customFormat="1" ht="12.75">
      <c r="A62" s="21" t="s">
        <v>299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</row>
    <row r="63" spans="1:16" s="21" customFormat="1" ht="12.75">
      <c r="A63" s="47" t="s">
        <v>565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82"/>
      <c r="O63" s="82"/>
      <c r="P63" s="82"/>
    </row>
    <row r="64" spans="1:16" s="21" customFormat="1" ht="12.75">
      <c r="A64" s="47" t="s">
        <v>126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82"/>
      <c r="O64" s="82"/>
      <c r="P64" s="82"/>
    </row>
    <row r="65" spans="1:16" s="21" customFormat="1" ht="12.75">
      <c r="A65" s="21" t="s">
        <v>566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</row>
    <row r="66" spans="1:16" s="21" customFormat="1" ht="12.75">
      <c r="A66" s="21" t="s">
        <v>805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</row>
    <row r="67" spans="1:16" s="21" customFormat="1" ht="12.75">
      <c r="A67" s="21" t="s">
        <v>421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</row>
    <row r="68" spans="1:16" s="21" customFormat="1" ht="12.75">
      <c r="A68" s="21" t="s">
        <v>604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</row>
    <row r="69" spans="1:16" s="21" customFormat="1" ht="12.75">
      <c r="A69" s="21" t="s">
        <v>495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</row>
  </sheetData>
  <sheetProtection/>
  <mergeCells count="5">
    <mergeCell ref="N1:P1"/>
    <mergeCell ref="B1:D1"/>
    <mergeCell ref="E1:G1"/>
    <mergeCell ref="H1:J1"/>
    <mergeCell ref="K1:M1"/>
  </mergeCells>
  <printOptions/>
  <pageMargins left="0.75" right="0.75" top="0.32" bottom="0.23" header="0.17" footer="0.18"/>
  <pageSetup horizontalDpi="600" verticalDpi="600" orientation="landscape" paperSize="9" scale="45" r:id="rId1"/>
  <headerFooter alignWithMargins="0">
    <oddHeader>&amp;C&amp;"Times New Roman,Félkövér"2007-2011. évek becsült költségvetési terve&amp;R
&amp;"Times New Roman,Normál"e Ft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7109375" style="14" customWidth="1"/>
    <col min="2" max="2" width="55.7109375" style="14" customWidth="1"/>
    <col min="3" max="6" width="14.7109375" style="14" customWidth="1"/>
    <col min="7" max="16384" width="9.140625" style="14" customWidth="1"/>
  </cols>
  <sheetData>
    <row r="2" spans="2:6" ht="14.25">
      <c r="B2" s="591" t="s">
        <v>1285</v>
      </c>
      <c r="C2" s="591"/>
      <c r="D2" s="591"/>
      <c r="E2" s="591"/>
      <c r="F2" s="591"/>
    </row>
    <row r="3" spans="2:6" ht="14.25">
      <c r="B3" s="591" t="s">
        <v>1286</v>
      </c>
      <c r="C3" s="591"/>
      <c r="D3" s="591"/>
      <c r="E3" s="591"/>
      <c r="F3" s="591"/>
    </row>
    <row r="5" ht="12.75">
      <c r="F5" s="21" t="s">
        <v>988</v>
      </c>
    </row>
    <row r="6" ht="13.5" thickBot="1">
      <c r="F6" s="21"/>
    </row>
    <row r="7" spans="1:6" ht="19.5" customHeight="1">
      <c r="A7" s="587"/>
      <c r="B7" s="592" t="s">
        <v>494</v>
      </c>
      <c r="C7" s="588" t="s">
        <v>1276</v>
      </c>
      <c r="D7" s="588"/>
      <c r="E7" s="588"/>
      <c r="F7" s="590"/>
    </row>
    <row r="8" spans="1:6" ht="19.5" customHeight="1">
      <c r="A8" s="551"/>
      <c r="B8" s="535"/>
      <c r="C8" s="493" t="s">
        <v>1272</v>
      </c>
      <c r="D8" s="493" t="s">
        <v>1273</v>
      </c>
      <c r="E8" s="493" t="s">
        <v>1274</v>
      </c>
      <c r="F8" s="494" t="s">
        <v>1275</v>
      </c>
    </row>
    <row r="9" spans="1:6" ht="4.5" customHeight="1">
      <c r="A9" s="464"/>
      <c r="B9" s="473"/>
      <c r="C9" s="473"/>
      <c r="D9" s="473"/>
      <c r="E9" s="473"/>
      <c r="F9" s="474"/>
    </row>
    <row r="10" spans="1:6" ht="19.5" customHeight="1">
      <c r="A10" s="464">
        <v>1</v>
      </c>
      <c r="B10" s="405" t="s">
        <v>1277</v>
      </c>
      <c r="C10" s="328"/>
      <c r="D10" s="328"/>
      <c r="E10" s="328"/>
      <c r="F10" s="415"/>
    </row>
    <row r="11" spans="1:6" ht="19.5" customHeight="1">
      <c r="A11" s="464">
        <f>A10+1</f>
        <v>2</v>
      </c>
      <c r="B11" s="405" t="s">
        <v>1278</v>
      </c>
      <c r="C11" s="328"/>
      <c r="D11" s="328"/>
      <c r="E11" s="328"/>
      <c r="F11" s="415"/>
    </row>
    <row r="12" spans="1:6" ht="19.5" customHeight="1">
      <c r="A12" s="464">
        <f aca="true" t="shared" si="0" ref="A12:A21">A11+1</f>
        <v>3</v>
      </c>
      <c r="B12" s="405" t="s">
        <v>1279</v>
      </c>
      <c r="C12" s="328">
        <f>C10+C11</f>
        <v>0</v>
      </c>
      <c r="D12" s="328">
        <f>D10+D11</f>
        <v>0</v>
      </c>
      <c r="E12" s="328">
        <f>E10+E11</f>
        <v>0</v>
      </c>
      <c r="F12" s="415">
        <f>F10+F11</f>
        <v>0</v>
      </c>
    </row>
    <row r="13" spans="1:6" ht="19.5" customHeight="1">
      <c r="A13" s="464">
        <f t="shared" si="0"/>
        <v>4</v>
      </c>
      <c r="B13" s="405" t="s">
        <v>1280</v>
      </c>
      <c r="C13" s="328">
        <v>37489059</v>
      </c>
      <c r="D13" s="328"/>
      <c r="E13" s="328">
        <v>1790117</v>
      </c>
      <c r="F13" s="415">
        <f>C13-E13</f>
        <v>35698942</v>
      </c>
    </row>
    <row r="14" spans="1:6" ht="19.5" customHeight="1">
      <c r="A14" s="464">
        <f t="shared" si="0"/>
        <v>5</v>
      </c>
      <c r="B14" s="405" t="s">
        <v>1287</v>
      </c>
      <c r="C14" s="328"/>
      <c r="D14" s="328"/>
      <c r="E14" s="328"/>
      <c r="F14" s="415"/>
    </row>
    <row r="15" spans="1:6" ht="19.5" customHeight="1">
      <c r="A15" s="464">
        <f t="shared" si="0"/>
        <v>6</v>
      </c>
      <c r="B15" s="405" t="s">
        <v>606</v>
      </c>
      <c r="C15" s="328"/>
      <c r="D15" s="328"/>
      <c r="E15" s="328"/>
      <c r="F15" s="415"/>
    </row>
    <row r="16" spans="1:6" ht="19.5" customHeight="1">
      <c r="A16" s="464">
        <f t="shared" si="0"/>
        <v>7</v>
      </c>
      <c r="B16" s="405" t="s">
        <v>1142</v>
      </c>
      <c r="C16" s="328"/>
      <c r="D16" s="328"/>
      <c r="E16" s="328"/>
      <c r="F16" s="415"/>
    </row>
    <row r="17" spans="1:6" ht="19.5" customHeight="1">
      <c r="A17" s="464">
        <f t="shared" si="0"/>
        <v>8</v>
      </c>
      <c r="B17" s="405" t="s">
        <v>1281</v>
      </c>
      <c r="C17" s="328">
        <f>SUM(C13:C16)</f>
        <v>37489059</v>
      </c>
      <c r="D17" s="328">
        <f>SUM(D13:D16)</f>
        <v>0</v>
      </c>
      <c r="E17" s="328">
        <f>SUM(E13:E16)</f>
        <v>1790117</v>
      </c>
      <c r="F17" s="415">
        <f>SUM(F13:F16)</f>
        <v>35698942</v>
      </c>
    </row>
    <row r="18" spans="1:6" ht="19.5" customHeight="1">
      <c r="A18" s="464">
        <f t="shared" si="0"/>
        <v>9</v>
      </c>
      <c r="B18" s="405" t="s">
        <v>42</v>
      </c>
      <c r="C18" s="328"/>
      <c r="D18" s="328"/>
      <c r="E18" s="328"/>
      <c r="F18" s="415"/>
    </row>
    <row r="19" spans="1:6" ht="19.5" customHeight="1">
      <c r="A19" s="464">
        <f t="shared" si="0"/>
        <v>10</v>
      </c>
      <c r="B19" s="405" t="s">
        <v>1282</v>
      </c>
      <c r="C19" s="328"/>
      <c r="D19" s="328"/>
      <c r="E19" s="328"/>
      <c r="F19" s="415"/>
    </row>
    <row r="20" spans="1:6" ht="19.5" customHeight="1">
      <c r="A20" s="464">
        <f t="shared" si="0"/>
        <v>11</v>
      </c>
      <c r="B20" s="405" t="s">
        <v>1283</v>
      </c>
      <c r="C20" s="328"/>
      <c r="D20" s="328"/>
      <c r="E20" s="328"/>
      <c r="F20" s="415"/>
    </row>
    <row r="21" spans="1:6" ht="19.5" customHeight="1" thickBot="1">
      <c r="A21" s="467">
        <f t="shared" si="0"/>
        <v>12</v>
      </c>
      <c r="B21" s="475" t="s">
        <v>1284</v>
      </c>
      <c r="C21" s="476">
        <f>C12+C17+C19+C20</f>
        <v>37489059</v>
      </c>
      <c r="D21" s="476">
        <f>D12+D17+D19+D20</f>
        <v>0</v>
      </c>
      <c r="E21" s="476">
        <f>E12+E17+E19+E20</f>
        <v>1790117</v>
      </c>
      <c r="F21" s="477">
        <f>F12+F17+F19+F20</f>
        <v>35698942</v>
      </c>
    </row>
  </sheetData>
  <sheetProtection/>
  <mergeCells count="5">
    <mergeCell ref="A7:A8"/>
    <mergeCell ref="C7:F7"/>
    <mergeCell ref="B2:F2"/>
    <mergeCell ref="B3:F3"/>
    <mergeCell ref="B7:B8"/>
  </mergeCells>
  <printOptions/>
  <pageMargins left="0.3937007874015748" right="0.1968503937007874" top="1.5748031496062993" bottom="0.984251968503937" header="0.5118110236220472" footer="0.5118110236220472"/>
  <pageSetup horizontalDpi="600" verticalDpi="600" orientation="portrait" paperSize="9" scale="80" r:id="rId1"/>
  <headerFooter alignWithMargins="0">
    <oddHeader>&amp;R2009. évi beszámoló kiegészítő mellékletének számszerű kimutatása
Rendelet tervezet 9/10. sz.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:J1"/>
    </sheetView>
  </sheetViews>
  <sheetFormatPr defaultColWidth="9.140625" defaultRowHeight="12.75"/>
  <cols>
    <col min="1" max="1" width="4.7109375" style="14" customWidth="1"/>
    <col min="2" max="2" width="70.7109375" style="14" customWidth="1"/>
    <col min="3" max="10" width="12.7109375" style="14" customWidth="1"/>
    <col min="11" max="16384" width="9.140625" style="14" customWidth="1"/>
  </cols>
  <sheetData>
    <row r="1" spans="2:10" ht="15.75">
      <c r="B1" s="519" t="s">
        <v>1179</v>
      </c>
      <c r="C1" s="519"/>
      <c r="D1" s="519"/>
      <c r="E1" s="519"/>
      <c r="F1" s="519"/>
      <c r="G1" s="519"/>
      <c r="H1" s="519"/>
      <c r="I1" s="519"/>
      <c r="J1" s="519"/>
    </row>
    <row r="2" ht="13.5" thickBot="1">
      <c r="K2" s="21" t="s">
        <v>988</v>
      </c>
    </row>
    <row r="3" spans="1:10" ht="45">
      <c r="A3" s="470"/>
      <c r="B3" s="480" t="s">
        <v>494</v>
      </c>
      <c r="C3" s="480" t="s">
        <v>1156</v>
      </c>
      <c r="D3" s="480" t="s">
        <v>1157</v>
      </c>
      <c r="E3" s="480" t="s">
        <v>1158</v>
      </c>
      <c r="F3" s="480" t="s">
        <v>1159</v>
      </c>
      <c r="G3" s="480" t="s">
        <v>1160</v>
      </c>
      <c r="H3" s="480" t="s">
        <v>1161</v>
      </c>
      <c r="I3" s="480" t="s">
        <v>1162</v>
      </c>
      <c r="J3" s="482" t="s">
        <v>663</v>
      </c>
    </row>
    <row r="4" spans="1:10" ht="4.5" customHeight="1">
      <c r="A4" s="464"/>
      <c r="B4" s="473"/>
      <c r="C4" s="473"/>
      <c r="D4" s="473"/>
      <c r="E4" s="473"/>
      <c r="F4" s="473"/>
      <c r="G4" s="473"/>
      <c r="H4" s="473"/>
      <c r="I4" s="473"/>
      <c r="J4" s="474"/>
    </row>
    <row r="5" spans="1:10" ht="19.5" customHeight="1">
      <c r="A5" s="464">
        <v>1</v>
      </c>
      <c r="B5" s="405" t="s">
        <v>1163</v>
      </c>
      <c r="C5" s="328">
        <v>175015</v>
      </c>
      <c r="D5" s="328">
        <v>35466</v>
      </c>
      <c r="E5" s="328">
        <v>16269</v>
      </c>
      <c r="F5" s="328"/>
      <c r="G5" s="328"/>
      <c r="H5" s="328"/>
      <c r="I5" s="328">
        <v>51735</v>
      </c>
      <c r="J5" s="415">
        <f>SUM(C5:H5)</f>
        <v>226750</v>
      </c>
    </row>
    <row r="6" spans="1:10" ht="19.5" customHeight="1">
      <c r="A6" s="464">
        <f>A5+1</f>
        <v>2</v>
      </c>
      <c r="B6" s="405" t="s">
        <v>1180</v>
      </c>
      <c r="C6" s="328">
        <f>C7+C8+C9</f>
        <v>0</v>
      </c>
      <c r="D6" s="328">
        <f aca="true" t="shared" si="0" ref="D6:I6">D7+D8+D9</f>
        <v>0</v>
      </c>
      <c r="E6" s="328">
        <f t="shared" si="0"/>
        <v>0</v>
      </c>
      <c r="F6" s="328">
        <f t="shared" si="0"/>
        <v>0</v>
      </c>
      <c r="G6" s="328">
        <f t="shared" si="0"/>
        <v>0</v>
      </c>
      <c r="H6" s="328">
        <f t="shared" si="0"/>
        <v>0</v>
      </c>
      <c r="I6" s="328">
        <f t="shared" si="0"/>
        <v>0</v>
      </c>
      <c r="J6" s="415">
        <f aca="true" t="shared" si="1" ref="J6:J39">SUM(C6:H6)</f>
        <v>0</v>
      </c>
    </row>
    <row r="7" spans="1:10" ht="19.5" customHeight="1">
      <c r="A7" s="464">
        <f aca="true" t="shared" si="2" ref="A7:A39">A6+1</f>
        <v>3</v>
      </c>
      <c r="B7" s="405" t="s">
        <v>1164</v>
      </c>
      <c r="C7" s="328"/>
      <c r="D7" s="328"/>
      <c r="E7" s="328"/>
      <c r="F7" s="328"/>
      <c r="G7" s="328"/>
      <c r="H7" s="328"/>
      <c r="I7" s="328"/>
      <c r="J7" s="415">
        <f t="shared" si="1"/>
        <v>0</v>
      </c>
    </row>
    <row r="8" spans="1:10" ht="19.5" customHeight="1">
      <c r="A8" s="464">
        <f t="shared" si="2"/>
        <v>4</v>
      </c>
      <c r="B8" s="405" t="s">
        <v>1165</v>
      </c>
      <c r="C8" s="328"/>
      <c r="D8" s="328"/>
      <c r="E8" s="328"/>
      <c r="F8" s="328"/>
      <c r="G8" s="328"/>
      <c r="H8" s="328"/>
      <c r="I8" s="328"/>
      <c r="J8" s="415">
        <f t="shared" si="1"/>
        <v>0</v>
      </c>
    </row>
    <row r="9" spans="1:10" ht="19.5" customHeight="1">
      <c r="A9" s="464">
        <f t="shared" si="2"/>
        <v>5</v>
      </c>
      <c r="B9" s="405" t="s">
        <v>1166</v>
      </c>
      <c r="C9" s="328"/>
      <c r="D9" s="328"/>
      <c r="E9" s="328"/>
      <c r="F9" s="328"/>
      <c r="G9" s="328"/>
      <c r="H9" s="328"/>
      <c r="I9" s="328"/>
      <c r="J9" s="415">
        <f t="shared" si="1"/>
        <v>0</v>
      </c>
    </row>
    <row r="10" spans="1:10" ht="19.5" customHeight="1">
      <c r="A10" s="464">
        <f t="shared" si="2"/>
        <v>6</v>
      </c>
      <c r="B10" s="405" t="s">
        <v>1181</v>
      </c>
      <c r="C10" s="328"/>
      <c r="D10" s="328"/>
      <c r="E10" s="328"/>
      <c r="F10" s="328"/>
      <c r="G10" s="328"/>
      <c r="H10" s="328"/>
      <c r="I10" s="328"/>
      <c r="J10" s="415">
        <f t="shared" si="1"/>
        <v>0</v>
      </c>
    </row>
    <row r="11" spans="1:10" ht="19.5" customHeight="1">
      <c r="A11" s="464">
        <f t="shared" si="2"/>
        <v>7</v>
      </c>
      <c r="B11" s="405" t="s">
        <v>1182</v>
      </c>
      <c r="C11" s="328">
        <f>SUM(C12:C14)</f>
        <v>0</v>
      </c>
      <c r="D11" s="328">
        <f aca="true" t="shared" si="3" ref="D11:I11">SUM(D12:D14)</f>
        <v>0</v>
      </c>
      <c r="E11" s="328">
        <f t="shared" si="3"/>
        <v>0</v>
      </c>
      <c r="F11" s="328">
        <f t="shared" si="3"/>
        <v>0</v>
      </c>
      <c r="G11" s="328">
        <f t="shared" si="3"/>
        <v>0</v>
      </c>
      <c r="H11" s="328">
        <f t="shared" si="3"/>
        <v>0</v>
      </c>
      <c r="I11" s="328">
        <f t="shared" si="3"/>
        <v>0</v>
      </c>
      <c r="J11" s="415">
        <f t="shared" si="1"/>
        <v>0</v>
      </c>
    </row>
    <row r="12" spans="1:10" ht="19.5" customHeight="1">
      <c r="A12" s="464">
        <f t="shared" si="2"/>
        <v>8</v>
      </c>
      <c r="B12" s="405" t="s">
        <v>1183</v>
      </c>
      <c r="C12" s="328"/>
      <c r="D12" s="328"/>
      <c r="E12" s="328"/>
      <c r="F12" s="328"/>
      <c r="G12" s="328"/>
      <c r="H12" s="328"/>
      <c r="I12" s="328"/>
      <c r="J12" s="415">
        <f t="shared" si="1"/>
        <v>0</v>
      </c>
    </row>
    <row r="13" spans="1:10" ht="19.5" customHeight="1">
      <c r="A13" s="464">
        <f t="shared" si="2"/>
        <v>9</v>
      </c>
      <c r="B13" s="405" t="s">
        <v>1184</v>
      </c>
      <c r="C13" s="328"/>
      <c r="D13" s="328"/>
      <c r="E13" s="328"/>
      <c r="F13" s="328"/>
      <c r="G13" s="328"/>
      <c r="H13" s="328"/>
      <c r="I13" s="328"/>
      <c r="J13" s="415">
        <f t="shared" si="1"/>
        <v>0</v>
      </c>
    </row>
    <row r="14" spans="1:10" ht="19.5" customHeight="1">
      <c r="A14" s="464">
        <f t="shared" si="2"/>
        <v>10</v>
      </c>
      <c r="B14" s="405" t="s">
        <v>1185</v>
      </c>
      <c r="C14" s="328"/>
      <c r="D14" s="328"/>
      <c r="E14" s="328"/>
      <c r="F14" s="328"/>
      <c r="G14" s="328"/>
      <c r="H14" s="328"/>
      <c r="I14" s="328"/>
      <c r="J14" s="415">
        <f t="shared" si="1"/>
        <v>0</v>
      </c>
    </row>
    <row r="15" spans="1:10" ht="19.5" customHeight="1">
      <c r="A15" s="464">
        <f t="shared" si="2"/>
        <v>11</v>
      </c>
      <c r="B15" s="405" t="s">
        <v>1186</v>
      </c>
      <c r="C15" s="328"/>
      <c r="D15" s="328"/>
      <c r="E15" s="328"/>
      <c r="F15" s="328"/>
      <c r="G15" s="328"/>
      <c r="H15" s="328"/>
      <c r="I15" s="328"/>
      <c r="J15" s="415">
        <f t="shared" si="1"/>
        <v>0</v>
      </c>
    </row>
    <row r="16" spans="1:10" ht="19.5" customHeight="1">
      <c r="A16" s="464">
        <f t="shared" si="2"/>
        <v>12</v>
      </c>
      <c r="B16" s="405" t="s">
        <v>1187</v>
      </c>
      <c r="C16" s="328">
        <f aca="true" t="shared" si="4" ref="C16:I16">SUM(C17:C19)</f>
        <v>0</v>
      </c>
      <c r="D16" s="328">
        <f t="shared" si="4"/>
        <v>0</v>
      </c>
      <c r="E16" s="328">
        <f t="shared" si="4"/>
        <v>0</v>
      </c>
      <c r="F16" s="328">
        <f t="shared" si="4"/>
        <v>0</v>
      </c>
      <c r="G16" s="328">
        <f t="shared" si="4"/>
        <v>0</v>
      </c>
      <c r="H16" s="328">
        <f t="shared" si="4"/>
        <v>0</v>
      </c>
      <c r="I16" s="328">
        <f t="shared" si="4"/>
        <v>0</v>
      </c>
      <c r="J16" s="415">
        <f t="shared" si="1"/>
        <v>0</v>
      </c>
    </row>
    <row r="17" spans="1:10" ht="19.5" customHeight="1">
      <c r="A17" s="464">
        <f t="shared" si="2"/>
        <v>13</v>
      </c>
      <c r="B17" s="405" t="s">
        <v>1183</v>
      </c>
      <c r="C17" s="328"/>
      <c r="D17" s="328"/>
      <c r="E17" s="328"/>
      <c r="F17" s="328"/>
      <c r="G17" s="328"/>
      <c r="H17" s="328"/>
      <c r="I17" s="328"/>
      <c r="J17" s="415">
        <f t="shared" si="1"/>
        <v>0</v>
      </c>
    </row>
    <row r="18" spans="1:10" ht="19.5" customHeight="1">
      <c r="A18" s="464">
        <f t="shared" si="2"/>
        <v>14</v>
      </c>
      <c r="B18" s="405" t="s">
        <v>1184</v>
      </c>
      <c r="C18" s="328"/>
      <c r="D18" s="328"/>
      <c r="E18" s="328"/>
      <c r="F18" s="328"/>
      <c r="G18" s="328"/>
      <c r="H18" s="328"/>
      <c r="I18" s="328"/>
      <c r="J18" s="415">
        <f t="shared" si="1"/>
        <v>0</v>
      </c>
    </row>
    <row r="19" spans="1:10" ht="19.5" customHeight="1">
      <c r="A19" s="464">
        <f t="shared" si="2"/>
        <v>15</v>
      </c>
      <c r="B19" s="405" t="s">
        <v>1185</v>
      </c>
      <c r="C19" s="328"/>
      <c r="D19" s="328"/>
      <c r="E19" s="328"/>
      <c r="F19" s="328"/>
      <c r="G19" s="328"/>
      <c r="H19" s="328"/>
      <c r="I19" s="328"/>
      <c r="J19" s="415">
        <f t="shared" si="1"/>
        <v>0</v>
      </c>
    </row>
    <row r="20" spans="1:10" ht="19.5" customHeight="1">
      <c r="A20" s="464">
        <f t="shared" si="2"/>
        <v>16</v>
      </c>
      <c r="B20" s="405" t="s">
        <v>1188</v>
      </c>
      <c r="C20" s="328">
        <v>36341</v>
      </c>
      <c r="D20" s="328">
        <v>125886</v>
      </c>
      <c r="E20" s="328">
        <v>210907</v>
      </c>
      <c r="F20" s="328">
        <v>206505</v>
      </c>
      <c r="G20" s="328">
        <v>206505</v>
      </c>
      <c r="H20" s="328">
        <v>2058557</v>
      </c>
      <c r="I20" s="328">
        <v>2808360</v>
      </c>
      <c r="J20" s="415">
        <f t="shared" si="1"/>
        <v>2844701</v>
      </c>
    </row>
    <row r="21" spans="1:10" ht="19.5" customHeight="1">
      <c r="A21" s="464">
        <f t="shared" si="2"/>
        <v>17</v>
      </c>
      <c r="B21" s="405" t="s">
        <v>1167</v>
      </c>
      <c r="C21" s="328">
        <f>SUM(C22:C24)</f>
        <v>0</v>
      </c>
      <c r="D21" s="328">
        <f aca="true" t="shared" si="5" ref="D21:I21">SUM(D22:D24)</f>
        <v>0</v>
      </c>
      <c r="E21" s="328">
        <f t="shared" si="5"/>
        <v>30736</v>
      </c>
      <c r="F21" s="328">
        <f t="shared" si="5"/>
        <v>30736</v>
      </c>
      <c r="G21" s="328">
        <f t="shared" si="5"/>
        <v>30736</v>
      </c>
      <c r="H21" s="328">
        <f t="shared" si="5"/>
        <v>368833</v>
      </c>
      <c r="I21" s="328">
        <f t="shared" si="5"/>
        <v>461041</v>
      </c>
      <c r="J21" s="415">
        <f t="shared" si="1"/>
        <v>461041</v>
      </c>
    </row>
    <row r="22" spans="1:10" ht="19.5" customHeight="1">
      <c r="A22" s="464">
        <f t="shared" si="2"/>
        <v>18</v>
      </c>
      <c r="B22" s="405" t="s">
        <v>1168</v>
      </c>
      <c r="C22" s="328"/>
      <c r="D22" s="328"/>
      <c r="E22" s="328"/>
      <c r="F22" s="328"/>
      <c r="G22" s="328"/>
      <c r="H22" s="328"/>
      <c r="I22" s="328"/>
      <c r="J22" s="415">
        <f t="shared" si="1"/>
        <v>0</v>
      </c>
    </row>
    <row r="23" spans="1:10" ht="19.5" customHeight="1">
      <c r="A23" s="464">
        <f t="shared" si="2"/>
        <v>19</v>
      </c>
      <c r="B23" s="405" t="s">
        <v>1169</v>
      </c>
      <c r="C23" s="328"/>
      <c r="D23" s="328"/>
      <c r="E23" s="328">
        <v>30736</v>
      </c>
      <c r="F23" s="328">
        <v>30736</v>
      </c>
      <c r="G23" s="328">
        <v>30736</v>
      </c>
      <c r="H23" s="328">
        <v>368833</v>
      </c>
      <c r="I23" s="328">
        <v>461041</v>
      </c>
      <c r="J23" s="415">
        <v>461041</v>
      </c>
    </row>
    <row r="24" spans="1:10" ht="19.5" customHeight="1">
      <c r="A24" s="464">
        <f t="shared" si="2"/>
        <v>20</v>
      </c>
      <c r="B24" s="405" t="s">
        <v>1189</v>
      </c>
      <c r="C24" s="328"/>
      <c r="D24" s="328"/>
      <c r="E24" s="328"/>
      <c r="F24" s="328"/>
      <c r="G24" s="328"/>
      <c r="H24" s="328"/>
      <c r="I24" s="328"/>
      <c r="J24" s="415">
        <f t="shared" si="1"/>
        <v>0</v>
      </c>
    </row>
    <row r="25" spans="1:10" ht="19.5" customHeight="1">
      <c r="A25" s="464">
        <f t="shared" si="2"/>
        <v>21</v>
      </c>
      <c r="B25" s="405" t="s">
        <v>1170</v>
      </c>
      <c r="C25" s="328"/>
      <c r="D25" s="328"/>
      <c r="E25" s="328"/>
      <c r="F25" s="328"/>
      <c r="G25" s="328"/>
      <c r="H25" s="328"/>
      <c r="I25" s="328"/>
      <c r="J25" s="415">
        <f t="shared" si="1"/>
        <v>0</v>
      </c>
    </row>
    <row r="26" spans="1:10" ht="19.5" customHeight="1">
      <c r="A26" s="464">
        <f t="shared" si="2"/>
        <v>22</v>
      </c>
      <c r="B26" s="405" t="s">
        <v>1171</v>
      </c>
      <c r="C26" s="328">
        <f>SUM(C27:C29)</f>
        <v>0</v>
      </c>
      <c r="D26" s="328">
        <f aca="true" t="shared" si="6" ref="D26:I26">SUM(D27:D29)</f>
        <v>0</v>
      </c>
      <c r="E26" s="328">
        <f t="shared" si="6"/>
        <v>0</v>
      </c>
      <c r="F26" s="328">
        <f t="shared" si="6"/>
        <v>0</v>
      </c>
      <c r="G26" s="328">
        <f t="shared" si="6"/>
        <v>0</v>
      </c>
      <c r="H26" s="328">
        <f t="shared" si="6"/>
        <v>0</v>
      </c>
      <c r="I26" s="328">
        <f t="shared" si="6"/>
        <v>0</v>
      </c>
      <c r="J26" s="415">
        <f t="shared" si="1"/>
        <v>0</v>
      </c>
    </row>
    <row r="27" spans="1:10" ht="19.5" customHeight="1">
      <c r="A27" s="464">
        <f t="shared" si="2"/>
        <v>23</v>
      </c>
      <c r="B27" s="405" t="s">
        <v>1168</v>
      </c>
      <c r="C27" s="328"/>
      <c r="D27" s="328"/>
      <c r="E27" s="328"/>
      <c r="F27" s="328"/>
      <c r="G27" s="328"/>
      <c r="H27" s="328"/>
      <c r="I27" s="328"/>
      <c r="J27" s="415">
        <f t="shared" si="1"/>
        <v>0</v>
      </c>
    </row>
    <row r="28" spans="1:10" ht="19.5" customHeight="1">
      <c r="A28" s="464">
        <f t="shared" si="2"/>
        <v>24</v>
      </c>
      <c r="B28" s="405" t="s">
        <v>1169</v>
      </c>
      <c r="C28" s="328"/>
      <c r="D28" s="328"/>
      <c r="E28" s="328"/>
      <c r="F28" s="328"/>
      <c r="G28" s="328"/>
      <c r="H28" s="328"/>
      <c r="I28" s="328"/>
      <c r="J28" s="415">
        <f t="shared" si="1"/>
        <v>0</v>
      </c>
    </row>
    <row r="29" spans="1:10" ht="19.5" customHeight="1">
      <c r="A29" s="464">
        <f t="shared" si="2"/>
        <v>25</v>
      </c>
      <c r="B29" s="405" t="s">
        <v>1189</v>
      </c>
      <c r="C29" s="328"/>
      <c r="D29" s="328"/>
      <c r="E29" s="328"/>
      <c r="F29" s="328"/>
      <c r="G29" s="328"/>
      <c r="H29" s="328"/>
      <c r="I29" s="328"/>
      <c r="J29" s="415">
        <f t="shared" si="1"/>
        <v>0</v>
      </c>
    </row>
    <row r="30" spans="1:10" ht="19.5" customHeight="1">
      <c r="A30" s="464">
        <f t="shared" si="2"/>
        <v>26</v>
      </c>
      <c r="B30" s="405" t="s">
        <v>1172</v>
      </c>
      <c r="C30" s="328"/>
      <c r="D30" s="328"/>
      <c r="E30" s="328"/>
      <c r="F30" s="328"/>
      <c r="G30" s="328"/>
      <c r="H30" s="328"/>
      <c r="I30" s="328"/>
      <c r="J30" s="415">
        <f t="shared" si="1"/>
        <v>0</v>
      </c>
    </row>
    <row r="31" spans="1:10" ht="19.5" customHeight="1">
      <c r="A31" s="464">
        <f t="shared" si="2"/>
        <v>27</v>
      </c>
      <c r="B31" s="405" t="s">
        <v>1173</v>
      </c>
      <c r="C31" s="328">
        <f>SUM(C32:C34)</f>
        <v>0</v>
      </c>
      <c r="D31" s="328">
        <f aca="true" t="shared" si="7" ref="D31:I31">SUM(D32:D34)</f>
        <v>228856</v>
      </c>
      <c r="E31" s="328">
        <f t="shared" si="7"/>
        <v>228856</v>
      </c>
      <c r="F31" s="328">
        <f t="shared" si="7"/>
        <v>228856</v>
      </c>
      <c r="G31" s="328">
        <f t="shared" si="7"/>
        <v>228855</v>
      </c>
      <c r="H31" s="328">
        <f t="shared" si="7"/>
        <v>2975129</v>
      </c>
      <c r="I31" s="328">
        <f t="shared" si="7"/>
        <v>3890552</v>
      </c>
      <c r="J31" s="415">
        <f t="shared" si="1"/>
        <v>3890552</v>
      </c>
    </row>
    <row r="32" spans="1:10" ht="19.5" customHeight="1">
      <c r="A32" s="464">
        <f t="shared" si="2"/>
        <v>28</v>
      </c>
      <c r="B32" s="405" t="s">
        <v>1175</v>
      </c>
      <c r="C32" s="328"/>
      <c r="D32" s="328"/>
      <c r="E32" s="328"/>
      <c r="F32" s="328"/>
      <c r="G32" s="328"/>
      <c r="H32" s="328"/>
      <c r="I32" s="328"/>
      <c r="J32" s="415">
        <f t="shared" si="1"/>
        <v>0</v>
      </c>
    </row>
    <row r="33" spans="1:10" ht="19.5" customHeight="1">
      <c r="A33" s="464">
        <f t="shared" si="2"/>
        <v>29</v>
      </c>
      <c r="B33" s="405" t="s">
        <v>1174</v>
      </c>
      <c r="C33" s="328"/>
      <c r="D33" s="328">
        <v>228856</v>
      </c>
      <c r="E33" s="328">
        <v>228856</v>
      </c>
      <c r="F33" s="328">
        <v>228856</v>
      </c>
      <c r="G33" s="328">
        <v>228855</v>
      </c>
      <c r="H33" s="328">
        <v>2975129</v>
      </c>
      <c r="I33" s="328">
        <v>3890552</v>
      </c>
      <c r="J33" s="415">
        <v>3890552</v>
      </c>
    </row>
    <row r="34" spans="1:10" ht="19.5" customHeight="1">
      <c r="A34" s="464">
        <f t="shared" si="2"/>
        <v>30</v>
      </c>
      <c r="B34" s="405" t="s">
        <v>1190</v>
      </c>
      <c r="C34" s="328"/>
      <c r="D34" s="328"/>
      <c r="E34" s="328"/>
      <c r="F34" s="328"/>
      <c r="G34" s="328"/>
      <c r="H34" s="328"/>
      <c r="I34" s="328"/>
      <c r="J34" s="415">
        <f t="shared" si="1"/>
        <v>0</v>
      </c>
    </row>
    <row r="35" spans="1:10" ht="19.5" customHeight="1">
      <c r="A35" s="464">
        <f t="shared" si="2"/>
        <v>31</v>
      </c>
      <c r="B35" s="405" t="s">
        <v>1191</v>
      </c>
      <c r="C35" s="328">
        <f>C5+C10+C15+C20+C25+C30</f>
        <v>211356</v>
      </c>
      <c r="D35" s="328">
        <f aca="true" t="shared" si="8" ref="D35:I35">D5+D10+D15+D20+D25+D30</f>
        <v>161352</v>
      </c>
      <c r="E35" s="328">
        <f t="shared" si="8"/>
        <v>227176</v>
      </c>
      <c r="F35" s="328">
        <f t="shared" si="8"/>
        <v>206505</v>
      </c>
      <c r="G35" s="328">
        <f t="shared" si="8"/>
        <v>206505</v>
      </c>
      <c r="H35" s="328">
        <f t="shared" si="8"/>
        <v>2058557</v>
      </c>
      <c r="I35" s="328">
        <f t="shared" si="8"/>
        <v>2860095</v>
      </c>
      <c r="J35" s="415">
        <f t="shared" si="1"/>
        <v>3071451</v>
      </c>
    </row>
    <row r="36" spans="1:10" ht="19.5" customHeight="1">
      <c r="A36" s="464">
        <f t="shared" si="2"/>
        <v>32</v>
      </c>
      <c r="B36" s="405" t="s">
        <v>1192</v>
      </c>
      <c r="C36" s="328">
        <f>C6+C11+C16+C21+C26+C31</f>
        <v>0</v>
      </c>
      <c r="D36" s="328">
        <f aca="true" t="shared" si="9" ref="D36:I36">D6+D11+D16+D21+D26+D31</f>
        <v>228856</v>
      </c>
      <c r="E36" s="328">
        <f t="shared" si="9"/>
        <v>259592</v>
      </c>
      <c r="F36" s="328">
        <f t="shared" si="9"/>
        <v>259592</v>
      </c>
      <c r="G36" s="328">
        <f t="shared" si="9"/>
        <v>259591</v>
      </c>
      <c r="H36" s="328">
        <f t="shared" si="9"/>
        <v>3343962</v>
      </c>
      <c r="I36" s="328">
        <f t="shared" si="9"/>
        <v>4351593</v>
      </c>
      <c r="J36" s="415">
        <f t="shared" si="1"/>
        <v>4351593</v>
      </c>
    </row>
    <row r="37" spans="1:10" ht="19.5" customHeight="1">
      <c r="A37" s="464">
        <f t="shared" si="2"/>
        <v>33</v>
      </c>
      <c r="B37" s="405" t="s">
        <v>1176</v>
      </c>
      <c r="C37" s="328">
        <f aca="true" t="shared" si="10" ref="C37:I39">C7+C12+C17+C22+C27+C32</f>
        <v>0</v>
      </c>
      <c r="D37" s="328">
        <f t="shared" si="10"/>
        <v>0</v>
      </c>
      <c r="E37" s="328">
        <f t="shared" si="10"/>
        <v>0</v>
      </c>
      <c r="F37" s="328">
        <f t="shared" si="10"/>
        <v>0</v>
      </c>
      <c r="G37" s="328">
        <f t="shared" si="10"/>
        <v>0</v>
      </c>
      <c r="H37" s="328">
        <f t="shared" si="10"/>
        <v>0</v>
      </c>
      <c r="I37" s="328">
        <f t="shared" si="10"/>
        <v>0</v>
      </c>
      <c r="J37" s="415">
        <f t="shared" si="1"/>
        <v>0</v>
      </c>
    </row>
    <row r="38" spans="1:10" ht="19.5" customHeight="1">
      <c r="A38" s="484">
        <f t="shared" si="2"/>
        <v>34</v>
      </c>
      <c r="B38" s="406" t="s">
        <v>1177</v>
      </c>
      <c r="C38" s="328">
        <f t="shared" si="10"/>
        <v>0</v>
      </c>
      <c r="D38" s="328">
        <f t="shared" si="10"/>
        <v>228856</v>
      </c>
      <c r="E38" s="328">
        <f t="shared" si="10"/>
        <v>259592</v>
      </c>
      <c r="F38" s="328">
        <f t="shared" si="10"/>
        <v>259592</v>
      </c>
      <c r="G38" s="328">
        <f t="shared" si="10"/>
        <v>259591</v>
      </c>
      <c r="H38" s="328">
        <f t="shared" si="10"/>
        <v>3343962</v>
      </c>
      <c r="I38" s="328">
        <f t="shared" si="10"/>
        <v>4351593</v>
      </c>
      <c r="J38" s="415">
        <f t="shared" si="1"/>
        <v>4351593</v>
      </c>
    </row>
    <row r="39" spans="1:10" ht="19.5" customHeight="1" thickBot="1">
      <c r="A39" s="467">
        <f t="shared" si="2"/>
        <v>35</v>
      </c>
      <c r="B39" s="475" t="s">
        <v>1178</v>
      </c>
      <c r="C39" s="476">
        <f t="shared" si="10"/>
        <v>0</v>
      </c>
      <c r="D39" s="476">
        <f t="shared" si="10"/>
        <v>0</v>
      </c>
      <c r="E39" s="476">
        <f t="shared" si="10"/>
        <v>0</v>
      </c>
      <c r="F39" s="476">
        <f t="shared" si="10"/>
        <v>0</v>
      </c>
      <c r="G39" s="476">
        <f t="shared" si="10"/>
        <v>0</v>
      </c>
      <c r="H39" s="476">
        <f t="shared" si="10"/>
        <v>0</v>
      </c>
      <c r="I39" s="476">
        <f t="shared" si="10"/>
        <v>0</v>
      </c>
      <c r="J39" s="477">
        <f t="shared" si="1"/>
        <v>0</v>
      </c>
    </row>
  </sheetData>
  <sheetProtection/>
  <mergeCells count="1">
    <mergeCell ref="B1:J1"/>
  </mergeCells>
  <printOptions/>
  <pageMargins left="0.984251968503937" right="0.1968503937007874" top="0.5905511811023623" bottom="0.1968503937007874" header="0.5118110236220472" footer="0.31496062992125984"/>
  <pageSetup horizontalDpi="600" verticalDpi="600" orientation="landscape" paperSize="9" scale="70" r:id="rId1"/>
  <headerFooter alignWithMargins="0">
    <oddHeader>&amp;R2009. évi beszámoló kiegészítű mellékletének számszerű kimutatása
Rendelet tervezet 9/11. sz.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5.7109375" style="14" customWidth="1"/>
    <col min="2" max="2" width="50.7109375" style="14" customWidth="1"/>
    <col min="3" max="3" width="12.7109375" style="14" customWidth="1"/>
    <col min="4" max="7" width="10.7109375" style="14" customWidth="1"/>
    <col min="8" max="8" width="12.7109375" style="14" customWidth="1"/>
    <col min="9" max="12" width="10.7109375" style="14" customWidth="1"/>
    <col min="13" max="13" width="12.7109375" style="14" customWidth="1"/>
    <col min="14" max="14" width="11.7109375" style="14" customWidth="1"/>
    <col min="15" max="19" width="10.7109375" style="14" customWidth="1"/>
    <col min="20" max="16384" width="9.140625" style="14" customWidth="1"/>
  </cols>
  <sheetData>
    <row r="1" spans="2:17" ht="12.75">
      <c r="B1" s="47" t="s">
        <v>1365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3.5" thickBot="1">
      <c r="B2" s="21"/>
      <c r="Q2" s="21" t="s">
        <v>1364</v>
      </c>
    </row>
    <row r="3" spans="1:18" ht="24.75" customHeight="1">
      <c r="A3" s="614"/>
      <c r="B3" s="604" t="s">
        <v>494</v>
      </c>
      <c r="C3" s="616" t="s">
        <v>430</v>
      </c>
      <c r="D3" s="597" t="s">
        <v>1318</v>
      </c>
      <c r="E3" s="598"/>
      <c r="F3" s="598"/>
      <c r="G3" s="599"/>
      <c r="H3" s="600" t="s">
        <v>1319</v>
      </c>
      <c r="I3" s="593"/>
      <c r="J3" s="621" t="s">
        <v>1322</v>
      </c>
      <c r="K3" s="622"/>
      <c r="L3" s="600" t="s">
        <v>1326</v>
      </c>
      <c r="M3" s="593" t="s">
        <v>1327</v>
      </c>
      <c r="N3" s="613" t="s">
        <v>1328</v>
      </c>
      <c r="O3" s="600" t="s">
        <v>1330</v>
      </c>
      <c r="P3" s="613"/>
      <c r="Q3" s="602" t="s">
        <v>1332</v>
      </c>
      <c r="R3" s="602" t="s">
        <v>1333</v>
      </c>
    </row>
    <row r="4" spans="1:18" ht="30" customHeight="1">
      <c r="A4" s="615"/>
      <c r="B4" s="605"/>
      <c r="C4" s="617"/>
      <c r="D4" s="594" t="s">
        <v>1366</v>
      </c>
      <c r="E4" s="595"/>
      <c r="F4" s="595" t="s">
        <v>1317</v>
      </c>
      <c r="G4" s="596"/>
      <c r="H4" s="594" t="s">
        <v>1320</v>
      </c>
      <c r="I4" s="595" t="s">
        <v>1321</v>
      </c>
      <c r="J4" s="595" t="s">
        <v>1323</v>
      </c>
      <c r="K4" s="596" t="s">
        <v>1324</v>
      </c>
      <c r="L4" s="611"/>
      <c r="M4" s="536"/>
      <c r="N4" s="612"/>
      <c r="O4" s="594" t="s">
        <v>1367</v>
      </c>
      <c r="P4" s="596" t="s">
        <v>1327</v>
      </c>
      <c r="Q4" s="603"/>
      <c r="R4" s="603"/>
    </row>
    <row r="5" spans="1:18" ht="30" customHeight="1">
      <c r="A5" s="615"/>
      <c r="B5" s="605"/>
      <c r="C5" s="617"/>
      <c r="D5" s="619" t="s">
        <v>1316</v>
      </c>
      <c r="E5" s="607" t="s">
        <v>1368</v>
      </c>
      <c r="F5" s="607" t="s">
        <v>1316</v>
      </c>
      <c r="G5" s="609" t="s">
        <v>1368</v>
      </c>
      <c r="H5" s="601"/>
      <c r="I5" s="536"/>
      <c r="J5" s="595"/>
      <c r="K5" s="612"/>
      <c r="L5" s="611"/>
      <c r="M5" s="536"/>
      <c r="N5" s="612"/>
      <c r="O5" s="611"/>
      <c r="P5" s="612"/>
      <c r="Q5" s="603"/>
      <c r="R5" s="603"/>
    </row>
    <row r="6" spans="1:18" ht="30" customHeight="1">
      <c r="A6" s="551"/>
      <c r="B6" s="606"/>
      <c r="C6" s="618"/>
      <c r="D6" s="620"/>
      <c r="E6" s="608"/>
      <c r="F6" s="608"/>
      <c r="G6" s="610"/>
      <c r="H6" s="594" t="s">
        <v>1325</v>
      </c>
      <c r="I6" s="595"/>
      <c r="J6" s="595"/>
      <c r="K6" s="596"/>
      <c r="L6" s="594" t="s">
        <v>1329</v>
      </c>
      <c r="M6" s="595"/>
      <c r="N6" s="596"/>
      <c r="O6" s="594" t="s">
        <v>1331</v>
      </c>
      <c r="P6" s="596"/>
      <c r="Q6" s="504"/>
      <c r="R6" s="171"/>
    </row>
    <row r="7" spans="1:18" ht="25.5">
      <c r="A7" s="151"/>
      <c r="B7" s="152">
        <v>1</v>
      </c>
      <c r="C7" s="497">
        <v>2</v>
      </c>
      <c r="D7" s="500">
        <v>3</v>
      </c>
      <c r="E7" s="152">
        <v>4</v>
      </c>
      <c r="F7" s="152">
        <v>5</v>
      </c>
      <c r="G7" s="501">
        <v>6</v>
      </c>
      <c r="H7" s="500">
        <v>7</v>
      </c>
      <c r="I7" s="152">
        <v>8</v>
      </c>
      <c r="J7" s="152">
        <v>9</v>
      </c>
      <c r="K7" s="501">
        <v>10</v>
      </c>
      <c r="L7" s="500">
        <v>11</v>
      </c>
      <c r="M7" s="152">
        <v>12</v>
      </c>
      <c r="N7" s="501" t="s">
        <v>1334</v>
      </c>
      <c r="O7" s="500" t="s">
        <v>1335</v>
      </c>
      <c r="P7" s="501" t="s">
        <v>1336</v>
      </c>
      <c r="Q7" s="172">
        <v>16</v>
      </c>
      <c r="R7" s="506" t="s">
        <v>1337</v>
      </c>
    </row>
    <row r="8" spans="1:18" ht="4.5" customHeight="1">
      <c r="A8" s="151"/>
      <c r="B8" s="17"/>
      <c r="C8" s="164"/>
      <c r="D8" s="151"/>
      <c r="E8" s="17"/>
      <c r="F8" s="17"/>
      <c r="G8" s="150"/>
      <c r="H8" s="151"/>
      <c r="I8" s="17"/>
      <c r="J8" s="17"/>
      <c r="K8" s="150"/>
      <c r="L8" s="151"/>
      <c r="M8" s="17"/>
      <c r="N8" s="150"/>
      <c r="O8" s="151"/>
      <c r="P8" s="150"/>
      <c r="Q8" s="170"/>
      <c r="R8" s="170"/>
    </row>
    <row r="9" spans="1:18" ht="19.5" customHeight="1">
      <c r="A9" s="464">
        <v>1</v>
      </c>
      <c r="B9" s="405" t="s">
        <v>1338</v>
      </c>
      <c r="C9" s="498">
        <v>1636886</v>
      </c>
      <c r="D9" s="502">
        <v>41976</v>
      </c>
      <c r="E9" s="328"/>
      <c r="F9" s="328"/>
      <c r="G9" s="415"/>
      <c r="H9" s="502">
        <v>631045</v>
      </c>
      <c r="I9" s="328">
        <v>33326</v>
      </c>
      <c r="J9" s="328"/>
      <c r="K9" s="415"/>
      <c r="L9" s="502">
        <v>41976</v>
      </c>
      <c r="M9" s="328">
        <v>342303</v>
      </c>
      <c r="N9" s="415">
        <f>L9+M9</f>
        <v>384279</v>
      </c>
      <c r="O9" s="502">
        <f>D9+E9-L9</f>
        <v>0</v>
      </c>
      <c r="P9" s="415">
        <f>H9+I9-M9</f>
        <v>322068</v>
      </c>
      <c r="Q9" s="414"/>
      <c r="R9" s="414">
        <f>C9-(D9+E9+H9+I9)+Q9</f>
        <v>930539</v>
      </c>
    </row>
    <row r="10" spans="1:18" ht="19.5" customHeight="1">
      <c r="A10" s="464">
        <f>A9+1</f>
        <v>2</v>
      </c>
      <c r="B10" s="405" t="s">
        <v>671</v>
      </c>
      <c r="C10" s="498">
        <v>1077304</v>
      </c>
      <c r="D10" s="502">
        <v>248052</v>
      </c>
      <c r="E10" s="328">
        <v>-127916</v>
      </c>
      <c r="F10" s="328"/>
      <c r="G10" s="415"/>
      <c r="H10" s="502">
        <v>227782</v>
      </c>
      <c r="I10" s="328">
        <v>30757</v>
      </c>
      <c r="J10" s="328"/>
      <c r="K10" s="415"/>
      <c r="L10" s="502">
        <v>120136</v>
      </c>
      <c r="M10" s="328">
        <v>179213</v>
      </c>
      <c r="N10" s="415">
        <f aca="true" t="shared" si="0" ref="N10:N36">L10+M10</f>
        <v>299349</v>
      </c>
      <c r="O10" s="502">
        <f aca="true" t="shared" si="1" ref="O10:O40">D10+E10-L10</f>
        <v>0</v>
      </c>
      <c r="P10" s="415">
        <f aca="true" t="shared" si="2" ref="P10:P40">H10+I10-M10</f>
        <v>79326</v>
      </c>
      <c r="Q10" s="414"/>
      <c r="R10" s="414">
        <f aca="true" t="shared" si="3" ref="R10:R40">C10-(D10+E10+H10+I10)+Q10</f>
        <v>698629</v>
      </c>
    </row>
    <row r="11" spans="1:18" ht="19.5" customHeight="1">
      <c r="A11" s="464">
        <f aca="true" t="shared" si="4" ref="A11:A42">A10+1</f>
        <v>3</v>
      </c>
      <c r="B11" s="405" t="s">
        <v>1339</v>
      </c>
      <c r="C11" s="498"/>
      <c r="D11" s="502"/>
      <c r="E11" s="328"/>
      <c r="F11" s="328"/>
      <c r="G11" s="415"/>
      <c r="H11" s="502"/>
      <c r="I11" s="328"/>
      <c r="J11" s="328"/>
      <c r="K11" s="415"/>
      <c r="L11" s="502"/>
      <c r="M11" s="328"/>
      <c r="N11" s="415">
        <f t="shared" si="0"/>
        <v>0</v>
      </c>
      <c r="O11" s="502">
        <f t="shared" si="1"/>
        <v>0</v>
      </c>
      <c r="P11" s="415">
        <f t="shared" si="2"/>
        <v>0</v>
      </c>
      <c r="Q11" s="414"/>
      <c r="R11" s="414">
        <f t="shared" si="3"/>
        <v>0</v>
      </c>
    </row>
    <row r="12" spans="1:18" ht="19.5" customHeight="1">
      <c r="A12" s="464">
        <f t="shared" si="4"/>
        <v>4</v>
      </c>
      <c r="B12" s="405" t="s">
        <v>1340</v>
      </c>
      <c r="C12" s="498"/>
      <c r="D12" s="502"/>
      <c r="E12" s="328"/>
      <c r="F12" s="328"/>
      <c r="G12" s="415"/>
      <c r="H12" s="502"/>
      <c r="I12" s="328"/>
      <c r="J12" s="328"/>
      <c r="K12" s="415"/>
      <c r="L12" s="502"/>
      <c r="M12" s="328"/>
      <c r="N12" s="415">
        <f t="shared" si="0"/>
        <v>0</v>
      </c>
      <c r="O12" s="502">
        <f t="shared" si="1"/>
        <v>0</v>
      </c>
      <c r="P12" s="415">
        <f t="shared" si="2"/>
        <v>0</v>
      </c>
      <c r="Q12" s="414"/>
      <c r="R12" s="414">
        <f t="shared" si="3"/>
        <v>0</v>
      </c>
    </row>
    <row r="13" spans="1:18" ht="19.5" customHeight="1">
      <c r="A13" s="464">
        <f t="shared" si="4"/>
        <v>5</v>
      </c>
      <c r="B13" s="405" t="s">
        <v>1341</v>
      </c>
      <c r="C13" s="498"/>
      <c r="D13" s="502"/>
      <c r="E13" s="328"/>
      <c r="F13" s="328"/>
      <c r="G13" s="415"/>
      <c r="H13" s="502"/>
      <c r="I13" s="328"/>
      <c r="J13" s="328"/>
      <c r="K13" s="415"/>
      <c r="L13" s="502"/>
      <c r="M13" s="328"/>
      <c r="N13" s="415">
        <f t="shared" si="0"/>
        <v>0</v>
      </c>
      <c r="O13" s="502">
        <f t="shared" si="1"/>
        <v>0</v>
      </c>
      <c r="P13" s="415">
        <f t="shared" si="2"/>
        <v>0</v>
      </c>
      <c r="Q13" s="414"/>
      <c r="R13" s="414">
        <f t="shared" si="3"/>
        <v>0</v>
      </c>
    </row>
    <row r="14" spans="1:18" ht="19.5" customHeight="1">
      <c r="A14" s="464">
        <f t="shared" si="4"/>
        <v>6</v>
      </c>
      <c r="B14" s="405" t="s">
        <v>1369</v>
      </c>
      <c r="C14" s="498"/>
      <c r="D14" s="502"/>
      <c r="E14" s="328"/>
      <c r="F14" s="328"/>
      <c r="G14" s="415"/>
      <c r="H14" s="502"/>
      <c r="I14" s="328"/>
      <c r="J14" s="328"/>
      <c r="K14" s="415"/>
      <c r="L14" s="502"/>
      <c r="M14" s="328"/>
      <c r="N14" s="415">
        <f t="shared" si="0"/>
        <v>0</v>
      </c>
      <c r="O14" s="502">
        <f t="shared" si="1"/>
        <v>0</v>
      </c>
      <c r="P14" s="415">
        <f t="shared" si="2"/>
        <v>0</v>
      </c>
      <c r="Q14" s="414"/>
      <c r="R14" s="414">
        <f t="shared" si="3"/>
        <v>0</v>
      </c>
    </row>
    <row r="15" spans="1:18" ht="19.5" customHeight="1">
      <c r="A15" s="464">
        <f t="shared" si="4"/>
        <v>7</v>
      </c>
      <c r="B15" s="405" t="s">
        <v>1342</v>
      </c>
      <c r="C15" s="498">
        <v>526029</v>
      </c>
      <c r="D15" s="502">
        <v>57969</v>
      </c>
      <c r="E15" s="328">
        <v>-25583</v>
      </c>
      <c r="F15" s="328"/>
      <c r="G15" s="415"/>
      <c r="H15" s="502">
        <v>180267</v>
      </c>
      <c r="I15" s="328">
        <v>16134</v>
      </c>
      <c r="J15" s="328"/>
      <c r="K15" s="415"/>
      <c r="L15" s="502">
        <v>32386</v>
      </c>
      <c r="M15" s="328">
        <v>96007</v>
      </c>
      <c r="N15" s="415">
        <f t="shared" si="0"/>
        <v>128393</v>
      </c>
      <c r="O15" s="502">
        <f t="shared" si="1"/>
        <v>0</v>
      </c>
      <c r="P15" s="415">
        <f t="shared" si="2"/>
        <v>100394</v>
      </c>
      <c r="Q15" s="414"/>
      <c r="R15" s="414">
        <f t="shared" si="3"/>
        <v>297242</v>
      </c>
    </row>
    <row r="16" spans="1:18" ht="19.5" customHeight="1">
      <c r="A16" s="464">
        <f t="shared" si="4"/>
        <v>8</v>
      </c>
      <c r="B16" s="190" t="s">
        <v>1343</v>
      </c>
      <c r="C16" s="499">
        <f>SUM(C9:C15)</f>
        <v>3240219</v>
      </c>
      <c r="D16" s="503">
        <f aca="true" t="shared" si="5" ref="D16:R16">SUM(D9:D15)</f>
        <v>347997</v>
      </c>
      <c r="E16" s="465">
        <f t="shared" si="5"/>
        <v>-153499</v>
      </c>
      <c r="F16" s="465">
        <f t="shared" si="5"/>
        <v>0</v>
      </c>
      <c r="G16" s="466">
        <f t="shared" si="5"/>
        <v>0</v>
      </c>
      <c r="H16" s="503">
        <f t="shared" si="5"/>
        <v>1039094</v>
      </c>
      <c r="I16" s="465">
        <f t="shared" si="5"/>
        <v>80217</v>
      </c>
      <c r="J16" s="465">
        <f t="shared" si="5"/>
        <v>0</v>
      </c>
      <c r="K16" s="466">
        <f t="shared" si="5"/>
        <v>0</v>
      </c>
      <c r="L16" s="503">
        <f t="shared" si="5"/>
        <v>194498</v>
      </c>
      <c r="M16" s="465">
        <f t="shared" si="5"/>
        <v>617523</v>
      </c>
      <c r="N16" s="466">
        <f t="shared" si="5"/>
        <v>812021</v>
      </c>
      <c r="O16" s="503">
        <f t="shared" si="5"/>
        <v>0</v>
      </c>
      <c r="P16" s="466">
        <f t="shared" si="5"/>
        <v>501788</v>
      </c>
      <c r="Q16" s="505">
        <f t="shared" si="5"/>
        <v>0</v>
      </c>
      <c r="R16" s="505">
        <f t="shared" si="5"/>
        <v>1926410</v>
      </c>
    </row>
    <row r="17" spans="1:18" ht="24.75" customHeight="1">
      <c r="A17" s="464">
        <f t="shared" si="4"/>
        <v>9</v>
      </c>
      <c r="B17" s="495" t="s">
        <v>1344</v>
      </c>
      <c r="C17" s="498">
        <v>105354</v>
      </c>
      <c r="D17" s="502">
        <v>41529</v>
      </c>
      <c r="E17" s="328"/>
      <c r="F17" s="328"/>
      <c r="G17" s="415"/>
      <c r="H17" s="502">
        <v>47394</v>
      </c>
      <c r="I17" s="328"/>
      <c r="J17" s="328">
        <v>7394</v>
      </c>
      <c r="K17" s="415"/>
      <c r="L17" s="502">
        <v>41529</v>
      </c>
      <c r="M17" s="328">
        <v>29979</v>
      </c>
      <c r="N17" s="415">
        <f t="shared" si="0"/>
        <v>71508</v>
      </c>
      <c r="O17" s="502">
        <f t="shared" si="1"/>
        <v>0</v>
      </c>
      <c r="P17" s="415">
        <f t="shared" si="2"/>
        <v>17415</v>
      </c>
      <c r="Q17" s="414"/>
      <c r="R17" s="414">
        <f t="shared" si="3"/>
        <v>16431</v>
      </c>
    </row>
    <row r="18" spans="1:18" ht="19.5" customHeight="1">
      <c r="A18" s="464">
        <f t="shared" si="4"/>
        <v>10</v>
      </c>
      <c r="B18" s="405" t="s">
        <v>1370</v>
      </c>
      <c r="C18" s="498"/>
      <c r="D18" s="502"/>
      <c r="E18" s="328"/>
      <c r="F18" s="328"/>
      <c r="G18" s="415"/>
      <c r="H18" s="502"/>
      <c r="I18" s="328"/>
      <c r="J18" s="328"/>
      <c r="K18" s="415"/>
      <c r="L18" s="502"/>
      <c r="M18" s="328"/>
      <c r="N18" s="415">
        <f t="shared" si="0"/>
        <v>0</v>
      </c>
      <c r="O18" s="502">
        <f t="shared" si="1"/>
        <v>0</v>
      </c>
      <c r="P18" s="415">
        <f t="shared" si="2"/>
        <v>0</v>
      </c>
      <c r="Q18" s="414"/>
      <c r="R18" s="414">
        <f t="shared" si="3"/>
        <v>0</v>
      </c>
    </row>
    <row r="19" spans="1:18" ht="19.5" customHeight="1">
      <c r="A19" s="464">
        <f t="shared" si="4"/>
        <v>11</v>
      </c>
      <c r="B19" s="405" t="s">
        <v>1345</v>
      </c>
      <c r="C19" s="498">
        <v>758</v>
      </c>
      <c r="D19" s="502"/>
      <c r="E19" s="328"/>
      <c r="F19" s="328"/>
      <c r="G19" s="415"/>
      <c r="H19" s="502">
        <v>587</v>
      </c>
      <c r="I19" s="328"/>
      <c r="J19" s="328"/>
      <c r="K19" s="415"/>
      <c r="L19" s="502"/>
      <c r="M19" s="328">
        <v>587</v>
      </c>
      <c r="N19" s="415">
        <f t="shared" si="0"/>
        <v>587</v>
      </c>
      <c r="O19" s="502">
        <f t="shared" si="1"/>
        <v>0</v>
      </c>
      <c r="P19" s="415">
        <f t="shared" si="2"/>
        <v>0</v>
      </c>
      <c r="Q19" s="414"/>
      <c r="R19" s="414">
        <f t="shared" si="3"/>
        <v>171</v>
      </c>
    </row>
    <row r="20" spans="1:18" ht="27.75" customHeight="1">
      <c r="A20" s="464">
        <f t="shared" si="4"/>
        <v>12</v>
      </c>
      <c r="B20" s="495" t="s">
        <v>1346</v>
      </c>
      <c r="C20" s="498"/>
      <c r="D20" s="502"/>
      <c r="E20" s="328"/>
      <c r="F20" s="328"/>
      <c r="G20" s="415"/>
      <c r="H20" s="502"/>
      <c r="I20" s="328"/>
      <c r="J20" s="328"/>
      <c r="K20" s="415"/>
      <c r="L20" s="502"/>
      <c r="M20" s="328"/>
      <c r="N20" s="415">
        <f t="shared" si="0"/>
        <v>0</v>
      </c>
      <c r="O20" s="502">
        <f t="shared" si="1"/>
        <v>0</v>
      </c>
      <c r="P20" s="415">
        <f t="shared" si="2"/>
        <v>0</v>
      </c>
      <c r="Q20" s="414"/>
      <c r="R20" s="414">
        <f t="shared" si="3"/>
        <v>0</v>
      </c>
    </row>
    <row r="21" spans="1:18" ht="19.5" customHeight="1">
      <c r="A21" s="464">
        <f t="shared" si="4"/>
        <v>13</v>
      </c>
      <c r="B21" s="405" t="s">
        <v>1347</v>
      </c>
      <c r="C21" s="498">
        <v>551788</v>
      </c>
      <c r="D21" s="502">
        <v>347057</v>
      </c>
      <c r="E21" s="328">
        <v>-25946</v>
      </c>
      <c r="F21" s="328"/>
      <c r="G21" s="415"/>
      <c r="H21" s="502">
        <v>2000</v>
      </c>
      <c r="I21" s="328"/>
      <c r="J21" s="328"/>
      <c r="K21" s="415"/>
      <c r="L21" s="502"/>
      <c r="M21" s="328"/>
      <c r="N21" s="415">
        <f t="shared" si="0"/>
        <v>0</v>
      </c>
      <c r="O21" s="502">
        <f t="shared" si="1"/>
        <v>321111</v>
      </c>
      <c r="P21" s="415">
        <f t="shared" si="2"/>
        <v>2000</v>
      </c>
      <c r="Q21" s="414"/>
      <c r="R21" s="414">
        <f t="shared" si="3"/>
        <v>228677</v>
      </c>
    </row>
    <row r="22" spans="1:18" ht="19.5" customHeight="1">
      <c r="A22" s="464">
        <f t="shared" si="4"/>
        <v>14</v>
      </c>
      <c r="B22" s="190" t="s">
        <v>1348</v>
      </c>
      <c r="C22" s="499">
        <f>SUM(C19:C21)</f>
        <v>552546</v>
      </c>
      <c r="D22" s="503">
        <f aca="true" t="shared" si="6" ref="D22:R22">SUM(D19:D21)</f>
        <v>347057</v>
      </c>
      <c r="E22" s="465">
        <f t="shared" si="6"/>
        <v>-25946</v>
      </c>
      <c r="F22" s="465">
        <f t="shared" si="6"/>
        <v>0</v>
      </c>
      <c r="G22" s="466">
        <f t="shared" si="6"/>
        <v>0</v>
      </c>
      <c r="H22" s="503">
        <f t="shared" si="6"/>
        <v>2587</v>
      </c>
      <c r="I22" s="465">
        <f t="shared" si="6"/>
        <v>0</v>
      </c>
      <c r="J22" s="465">
        <f t="shared" si="6"/>
        <v>0</v>
      </c>
      <c r="K22" s="466">
        <f t="shared" si="6"/>
        <v>0</v>
      </c>
      <c r="L22" s="503">
        <f t="shared" si="6"/>
        <v>0</v>
      </c>
      <c r="M22" s="465">
        <f t="shared" si="6"/>
        <v>587</v>
      </c>
      <c r="N22" s="466">
        <f t="shared" si="6"/>
        <v>587</v>
      </c>
      <c r="O22" s="503">
        <f t="shared" si="6"/>
        <v>321111</v>
      </c>
      <c r="P22" s="466">
        <f t="shared" si="6"/>
        <v>2000</v>
      </c>
      <c r="Q22" s="505">
        <f t="shared" si="6"/>
        <v>0</v>
      </c>
      <c r="R22" s="505">
        <f t="shared" si="6"/>
        <v>228848</v>
      </c>
    </row>
    <row r="23" spans="1:18" ht="19.5" customHeight="1">
      <c r="A23" s="464">
        <f t="shared" si="4"/>
        <v>15</v>
      </c>
      <c r="B23" s="405" t="s">
        <v>1349</v>
      </c>
      <c r="C23" s="498">
        <v>789622</v>
      </c>
      <c r="D23" s="502"/>
      <c r="E23" s="328"/>
      <c r="F23" s="328"/>
      <c r="G23" s="415"/>
      <c r="H23" s="502">
        <v>812714</v>
      </c>
      <c r="I23" s="328"/>
      <c r="J23" s="328"/>
      <c r="K23" s="415"/>
      <c r="L23" s="502"/>
      <c r="M23" s="328">
        <v>812714</v>
      </c>
      <c r="N23" s="415">
        <f t="shared" si="0"/>
        <v>812714</v>
      </c>
      <c r="O23" s="502">
        <f t="shared" si="1"/>
        <v>0</v>
      </c>
      <c r="P23" s="415">
        <f t="shared" si="2"/>
        <v>0</v>
      </c>
      <c r="Q23" s="414"/>
      <c r="R23" s="414">
        <f t="shared" si="3"/>
        <v>-23092</v>
      </c>
    </row>
    <row r="24" spans="1:18" ht="24.75" customHeight="1">
      <c r="A24" s="464">
        <f t="shared" si="4"/>
        <v>16</v>
      </c>
      <c r="B24" s="495" t="s">
        <v>1350</v>
      </c>
      <c r="C24" s="498">
        <v>883703</v>
      </c>
      <c r="D24" s="502">
        <v>4013</v>
      </c>
      <c r="E24" s="328">
        <v>-2684</v>
      </c>
      <c r="F24" s="328"/>
      <c r="G24" s="415"/>
      <c r="H24" s="502">
        <v>877195</v>
      </c>
      <c r="I24" s="328"/>
      <c r="J24" s="328"/>
      <c r="K24" s="415"/>
      <c r="L24" s="502">
        <v>924</v>
      </c>
      <c r="M24" s="328">
        <v>857581</v>
      </c>
      <c r="N24" s="415">
        <f t="shared" si="0"/>
        <v>858505</v>
      </c>
      <c r="O24" s="502">
        <f t="shared" si="1"/>
        <v>405</v>
      </c>
      <c r="P24" s="415">
        <f t="shared" si="2"/>
        <v>19614</v>
      </c>
      <c r="Q24" s="414"/>
      <c r="R24" s="414">
        <f t="shared" si="3"/>
        <v>5179</v>
      </c>
    </row>
    <row r="25" spans="1:18" ht="24.75" customHeight="1">
      <c r="A25" s="464">
        <f t="shared" si="4"/>
        <v>17</v>
      </c>
      <c r="B25" s="495" t="s">
        <v>1371</v>
      </c>
      <c r="C25" s="498"/>
      <c r="D25" s="502"/>
      <c r="E25" s="328"/>
      <c r="F25" s="328"/>
      <c r="G25" s="415"/>
      <c r="H25" s="502"/>
      <c r="I25" s="328"/>
      <c r="J25" s="328"/>
      <c r="K25" s="415"/>
      <c r="L25" s="502"/>
      <c r="M25" s="328"/>
      <c r="N25" s="415">
        <f t="shared" si="0"/>
        <v>0</v>
      </c>
      <c r="O25" s="502">
        <f t="shared" si="1"/>
        <v>0</v>
      </c>
      <c r="P25" s="415">
        <f t="shared" si="2"/>
        <v>0</v>
      </c>
      <c r="Q25" s="414"/>
      <c r="R25" s="414">
        <f t="shared" si="3"/>
        <v>0</v>
      </c>
    </row>
    <row r="26" spans="1:18" ht="24.75" customHeight="1">
      <c r="A26" s="464">
        <f t="shared" si="4"/>
        <v>18</v>
      </c>
      <c r="B26" s="495" t="s">
        <v>1351</v>
      </c>
      <c r="C26" s="498">
        <v>433483</v>
      </c>
      <c r="D26" s="502">
        <v>70743</v>
      </c>
      <c r="E26" s="328">
        <v>-28642</v>
      </c>
      <c r="F26" s="328"/>
      <c r="G26" s="415"/>
      <c r="H26" s="502">
        <v>331414</v>
      </c>
      <c r="I26" s="328"/>
      <c r="J26" s="328"/>
      <c r="K26" s="415"/>
      <c r="L26" s="502">
        <v>42101</v>
      </c>
      <c r="M26" s="328">
        <v>154485</v>
      </c>
      <c r="N26" s="415">
        <f t="shared" si="0"/>
        <v>196586</v>
      </c>
      <c r="O26" s="502">
        <f t="shared" si="1"/>
        <v>0</v>
      </c>
      <c r="P26" s="415">
        <f t="shared" si="2"/>
        <v>176929</v>
      </c>
      <c r="Q26" s="414"/>
      <c r="R26" s="414">
        <f t="shared" si="3"/>
        <v>59968</v>
      </c>
    </row>
    <row r="27" spans="1:18" ht="19.5" customHeight="1">
      <c r="A27" s="464">
        <f t="shared" si="4"/>
        <v>19</v>
      </c>
      <c r="B27" s="405" t="s">
        <v>1352</v>
      </c>
      <c r="C27" s="498">
        <f>SUM(C24:C26)</f>
        <v>1317186</v>
      </c>
      <c r="D27" s="502">
        <f aca="true" t="shared" si="7" ref="D27:R27">SUM(D24:D26)</f>
        <v>74756</v>
      </c>
      <c r="E27" s="328">
        <f t="shared" si="7"/>
        <v>-31326</v>
      </c>
      <c r="F27" s="328">
        <f t="shared" si="7"/>
        <v>0</v>
      </c>
      <c r="G27" s="415">
        <f t="shared" si="7"/>
        <v>0</v>
      </c>
      <c r="H27" s="502">
        <f t="shared" si="7"/>
        <v>1208609</v>
      </c>
      <c r="I27" s="328">
        <f t="shared" si="7"/>
        <v>0</v>
      </c>
      <c r="J27" s="328">
        <f t="shared" si="7"/>
        <v>0</v>
      </c>
      <c r="K27" s="415">
        <f t="shared" si="7"/>
        <v>0</v>
      </c>
      <c r="L27" s="502">
        <f t="shared" si="7"/>
        <v>43025</v>
      </c>
      <c r="M27" s="328">
        <f t="shared" si="7"/>
        <v>1012066</v>
      </c>
      <c r="N27" s="415">
        <f t="shared" si="7"/>
        <v>1055091</v>
      </c>
      <c r="O27" s="502">
        <f t="shared" si="7"/>
        <v>405</v>
      </c>
      <c r="P27" s="415">
        <f t="shared" si="7"/>
        <v>196543</v>
      </c>
      <c r="Q27" s="414">
        <f t="shared" si="7"/>
        <v>0</v>
      </c>
      <c r="R27" s="414">
        <f t="shared" si="7"/>
        <v>65147</v>
      </c>
    </row>
    <row r="28" spans="1:18" ht="24.75" customHeight="1">
      <c r="A28" s="464">
        <f t="shared" si="4"/>
        <v>20</v>
      </c>
      <c r="B28" s="495" t="s">
        <v>1372</v>
      </c>
      <c r="C28" s="498">
        <v>952277</v>
      </c>
      <c r="D28" s="502">
        <v>245</v>
      </c>
      <c r="E28" s="328"/>
      <c r="F28" s="328"/>
      <c r="G28" s="415"/>
      <c r="H28" s="502">
        <v>937680</v>
      </c>
      <c r="I28" s="328"/>
      <c r="J28" s="328"/>
      <c r="K28" s="415"/>
      <c r="L28" s="502">
        <v>245</v>
      </c>
      <c r="M28" s="328">
        <v>925200</v>
      </c>
      <c r="N28" s="415">
        <f t="shared" si="0"/>
        <v>925445</v>
      </c>
      <c r="O28" s="502">
        <f t="shared" si="1"/>
        <v>0</v>
      </c>
      <c r="P28" s="415">
        <f t="shared" si="2"/>
        <v>12480</v>
      </c>
      <c r="Q28" s="414"/>
      <c r="R28" s="414">
        <f t="shared" si="3"/>
        <v>14352</v>
      </c>
    </row>
    <row r="29" spans="1:18" ht="19.5" customHeight="1">
      <c r="A29" s="464">
        <f t="shared" si="4"/>
        <v>21</v>
      </c>
      <c r="B29" s="405" t="s">
        <v>1353</v>
      </c>
      <c r="C29" s="498">
        <v>25608</v>
      </c>
      <c r="D29" s="502">
        <v>-352</v>
      </c>
      <c r="E29" s="328">
        <v>2336</v>
      </c>
      <c r="F29" s="328"/>
      <c r="G29" s="415"/>
      <c r="H29" s="502">
        <v>20760</v>
      </c>
      <c r="I29" s="328"/>
      <c r="J29" s="328"/>
      <c r="K29" s="415"/>
      <c r="L29" s="502">
        <v>1984</v>
      </c>
      <c r="M29" s="328">
        <v>20717</v>
      </c>
      <c r="N29" s="415">
        <f t="shared" si="0"/>
        <v>22701</v>
      </c>
      <c r="O29" s="502">
        <f t="shared" si="1"/>
        <v>0</v>
      </c>
      <c r="P29" s="415">
        <f t="shared" si="2"/>
        <v>43</v>
      </c>
      <c r="Q29" s="414"/>
      <c r="R29" s="414">
        <f t="shared" si="3"/>
        <v>2864</v>
      </c>
    </row>
    <row r="30" spans="1:18" ht="19.5" customHeight="1">
      <c r="A30" s="464">
        <f t="shared" si="4"/>
        <v>22</v>
      </c>
      <c r="B30" s="190" t="s">
        <v>1354</v>
      </c>
      <c r="C30" s="499">
        <f>C17+C18+C22+C23+C27+C28+C29</f>
        <v>3742593</v>
      </c>
      <c r="D30" s="503">
        <f aca="true" t="shared" si="8" ref="D30:R30">D17+D18+D22+D23+D27+D28+D29</f>
        <v>463235</v>
      </c>
      <c r="E30" s="465">
        <f t="shared" si="8"/>
        <v>-54936</v>
      </c>
      <c r="F30" s="465">
        <f t="shared" si="8"/>
        <v>0</v>
      </c>
      <c r="G30" s="466">
        <f t="shared" si="8"/>
        <v>0</v>
      </c>
      <c r="H30" s="503">
        <f t="shared" si="8"/>
        <v>3029744</v>
      </c>
      <c r="I30" s="465">
        <f t="shared" si="8"/>
        <v>0</v>
      </c>
      <c r="J30" s="465">
        <f t="shared" si="8"/>
        <v>7394</v>
      </c>
      <c r="K30" s="466">
        <f t="shared" si="8"/>
        <v>0</v>
      </c>
      <c r="L30" s="503">
        <f t="shared" si="8"/>
        <v>86783</v>
      </c>
      <c r="M30" s="465">
        <f t="shared" si="8"/>
        <v>2801263</v>
      </c>
      <c r="N30" s="466">
        <f t="shared" si="8"/>
        <v>2888046</v>
      </c>
      <c r="O30" s="503">
        <f t="shared" si="8"/>
        <v>321516</v>
      </c>
      <c r="P30" s="466">
        <f t="shared" si="8"/>
        <v>228481</v>
      </c>
      <c r="Q30" s="505">
        <f t="shared" si="8"/>
        <v>0</v>
      </c>
      <c r="R30" s="505">
        <f t="shared" si="8"/>
        <v>304550</v>
      </c>
    </row>
    <row r="31" spans="1:18" ht="19.5" customHeight="1">
      <c r="A31" s="464">
        <f t="shared" si="4"/>
        <v>23</v>
      </c>
      <c r="B31" s="405" t="s">
        <v>1355</v>
      </c>
      <c r="C31" s="498">
        <v>5143351</v>
      </c>
      <c r="D31" s="502">
        <v>86181</v>
      </c>
      <c r="E31" s="328">
        <v>-235</v>
      </c>
      <c r="F31" s="328"/>
      <c r="G31" s="415"/>
      <c r="H31" s="502">
        <v>4897888</v>
      </c>
      <c r="I31" s="328">
        <v>24869</v>
      </c>
      <c r="J31" s="328"/>
      <c r="K31" s="415"/>
      <c r="L31" s="502">
        <v>86181</v>
      </c>
      <c r="M31" s="328">
        <v>4820614</v>
      </c>
      <c r="N31" s="415">
        <f t="shared" si="0"/>
        <v>4906795</v>
      </c>
      <c r="O31" s="502">
        <f t="shared" si="1"/>
        <v>-235</v>
      </c>
      <c r="P31" s="415">
        <f t="shared" si="2"/>
        <v>102143</v>
      </c>
      <c r="Q31" s="414"/>
      <c r="R31" s="414">
        <f t="shared" si="3"/>
        <v>134648</v>
      </c>
    </row>
    <row r="32" spans="1:18" ht="19.5" customHeight="1">
      <c r="A32" s="464">
        <f t="shared" si="4"/>
        <v>24</v>
      </c>
      <c r="B32" s="405" t="s">
        <v>1373</v>
      </c>
      <c r="C32" s="498">
        <v>1521577</v>
      </c>
      <c r="D32" s="502">
        <v>30050</v>
      </c>
      <c r="E32" s="328">
        <v>-109</v>
      </c>
      <c r="F32" s="328"/>
      <c r="G32" s="415"/>
      <c r="H32" s="502">
        <v>1435145</v>
      </c>
      <c r="I32" s="328">
        <v>6527</v>
      </c>
      <c r="J32" s="328"/>
      <c r="K32" s="415"/>
      <c r="L32" s="502">
        <v>30050</v>
      </c>
      <c r="M32" s="328">
        <v>1398676</v>
      </c>
      <c r="N32" s="415">
        <f t="shared" si="0"/>
        <v>1428726</v>
      </c>
      <c r="O32" s="502">
        <f t="shared" si="1"/>
        <v>-109</v>
      </c>
      <c r="P32" s="415">
        <f t="shared" si="2"/>
        <v>42996</v>
      </c>
      <c r="Q32" s="414"/>
      <c r="R32" s="414">
        <f t="shared" si="3"/>
        <v>49964</v>
      </c>
    </row>
    <row r="33" spans="1:18" ht="19.5" customHeight="1">
      <c r="A33" s="464">
        <f t="shared" si="4"/>
        <v>25</v>
      </c>
      <c r="B33" s="405" t="s">
        <v>1356</v>
      </c>
      <c r="C33" s="498">
        <v>7503141</v>
      </c>
      <c r="D33" s="502">
        <v>162463</v>
      </c>
      <c r="E33" s="328"/>
      <c r="F33" s="328"/>
      <c r="G33" s="415"/>
      <c r="H33" s="502">
        <v>6371158</v>
      </c>
      <c r="I33" s="328">
        <v>56270</v>
      </c>
      <c r="J33" s="328"/>
      <c r="K33" s="415"/>
      <c r="L33" s="502">
        <v>162463</v>
      </c>
      <c r="M33" s="328">
        <v>6117974</v>
      </c>
      <c r="N33" s="415">
        <f t="shared" si="0"/>
        <v>6280437</v>
      </c>
      <c r="O33" s="502">
        <f t="shared" si="1"/>
        <v>0</v>
      </c>
      <c r="P33" s="415">
        <f t="shared" si="2"/>
        <v>309454</v>
      </c>
      <c r="Q33" s="414">
        <v>2657</v>
      </c>
      <c r="R33" s="414">
        <f t="shared" si="3"/>
        <v>915907</v>
      </c>
    </row>
    <row r="34" spans="1:18" ht="19.5" customHeight="1">
      <c r="A34" s="464">
        <f t="shared" si="4"/>
        <v>26</v>
      </c>
      <c r="B34" s="190" t="s">
        <v>1357</v>
      </c>
      <c r="C34" s="499">
        <f>SUM(C31:C33)</f>
        <v>14168069</v>
      </c>
      <c r="D34" s="503">
        <f aca="true" t="shared" si="9" ref="D34:R34">SUM(D31:D33)</f>
        <v>278694</v>
      </c>
      <c r="E34" s="465">
        <f t="shared" si="9"/>
        <v>-344</v>
      </c>
      <c r="F34" s="465">
        <f t="shared" si="9"/>
        <v>0</v>
      </c>
      <c r="G34" s="466">
        <f t="shared" si="9"/>
        <v>0</v>
      </c>
      <c r="H34" s="503">
        <f t="shared" si="9"/>
        <v>12704191</v>
      </c>
      <c r="I34" s="465">
        <f t="shared" si="9"/>
        <v>87666</v>
      </c>
      <c r="J34" s="465">
        <f t="shared" si="9"/>
        <v>0</v>
      </c>
      <c r="K34" s="466">
        <f t="shared" si="9"/>
        <v>0</v>
      </c>
      <c r="L34" s="503">
        <f t="shared" si="9"/>
        <v>278694</v>
      </c>
      <c r="M34" s="465">
        <f t="shared" si="9"/>
        <v>12337264</v>
      </c>
      <c r="N34" s="466">
        <f t="shared" si="9"/>
        <v>12615958</v>
      </c>
      <c r="O34" s="503">
        <f t="shared" si="9"/>
        <v>-344</v>
      </c>
      <c r="P34" s="466">
        <f t="shared" si="9"/>
        <v>454593</v>
      </c>
      <c r="Q34" s="505">
        <f t="shared" si="9"/>
        <v>2657</v>
      </c>
      <c r="R34" s="505">
        <f t="shared" si="9"/>
        <v>1100519</v>
      </c>
    </row>
    <row r="35" spans="1:18" ht="24.75" customHeight="1">
      <c r="A35" s="464">
        <f t="shared" si="4"/>
        <v>27</v>
      </c>
      <c r="B35" s="495" t="s">
        <v>1358</v>
      </c>
      <c r="C35" s="498">
        <v>248332</v>
      </c>
      <c r="D35" s="502"/>
      <c r="E35" s="328">
        <v>248332</v>
      </c>
      <c r="F35" s="328">
        <v>3984024</v>
      </c>
      <c r="G35" s="415">
        <v>3608642</v>
      </c>
      <c r="H35" s="502"/>
      <c r="I35" s="328"/>
      <c r="J35" s="328"/>
      <c r="K35" s="415">
        <v>4533000</v>
      </c>
      <c r="L35" s="502">
        <v>157461</v>
      </c>
      <c r="M35" s="328"/>
      <c r="N35" s="415">
        <f t="shared" si="0"/>
        <v>157461</v>
      </c>
      <c r="O35" s="502">
        <f t="shared" si="1"/>
        <v>90871</v>
      </c>
      <c r="P35" s="415">
        <f t="shared" si="2"/>
        <v>0</v>
      </c>
      <c r="Q35" s="414"/>
      <c r="R35" s="414">
        <f t="shared" si="3"/>
        <v>0</v>
      </c>
    </row>
    <row r="36" spans="1:18" ht="24.75" customHeight="1">
      <c r="A36" s="464">
        <f t="shared" si="4"/>
        <v>28</v>
      </c>
      <c r="B36" s="495" t="s">
        <v>1359</v>
      </c>
      <c r="C36" s="498"/>
      <c r="D36" s="502"/>
      <c r="E36" s="328"/>
      <c r="F36" s="328"/>
      <c r="G36" s="415"/>
      <c r="H36" s="502"/>
      <c r="I36" s="328"/>
      <c r="J36" s="328"/>
      <c r="K36" s="415"/>
      <c r="L36" s="502"/>
      <c r="M36" s="328"/>
      <c r="N36" s="415">
        <f t="shared" si="0"/>
        <v>0</v>
      </c>
      <c r="O36" s="502">
        <f t="shared" si="1"/>
        <v>0</v>
      </c>
      <c r="P36" s="415">
        <f t="shared" si="2"/>
        <v>0</v>
      </c>
      <c r="Q36" s="414"/>
      <c r="R36" s="414">
        <f t="shared" si="3"/>
        <v>0</v>
      </c>
    </row>
    <row r="37" spans="1:18" ht="24.75" customHeight="1">
      <c r="A37" s="464">
        <f t="shared" si="4"/>
        <v>29</v>
      </c>
      <c r="B37" s="496" t="s">
        <v>1374</v>
      </c>
      <c r="C37" s="499">
        <f>SUM(C35:C36)</f>
        <v>248332</v>
      </c>
      <c r="D37" s="503">
        <f aca="true" t="shared" si="10" ref="D37:R37">SUM(D35:D36)</f>
        <v>0</v>
      </c>
      <c r="E37" s="465">
        <f t="shared" si="10"/>
        <v>248332</v>
      </c>
      <c r="F37" s="465">
        <f t="shared" si="10"/>
        <v>3984024</v>
      </c>
      <c r="G37" s="466">
        <f t="shared" si="10"/>
        <v>3608642</v>
      </c>
      <c r="H37" s="503">
        <f t="shared" si="10"/>
        <v>0</v>
      </c>
      <c r="I37" s="465">
        <f t="shared" si="10"/>
        <v>0</v>
      </c>
      <c r="J37" s="465">
        <f t="shared" si="10"/>
        <v>0</v>
      </c>
      <c r="K37" s="466">
        <f t="shared" si="10"/>
        <v>4533000</v>
      </c>
      <c r="L37" s="503">
        <f t="shared" si="10"/>
        <v>157461</v>
      </c>
      <c r="M37" s="465">
        <f t="shared" si="10"/>
        <v>0</v>
      </c>
      <c r="N37" s="466">
        <f t="shared" si="10"/>
        <v>157461</v>
      </c>
      <c r="O37" s="503">
        <f t="shared" si="10"/>
        <v>90871</v>
      </c>
      <c r="P37" s="466">
        <f t="shared" si="10"/>
        <v>0</v>
      </c>
      <c r="Q37" s="505">
        <f t="shared" si="10"/>
        <v>0</v>
      </c>
      <c r="R37" s="505">
        <f t="shared" si="10"/>
        <v>0</v>
      </c>
    </row>
    <row r="38" spans="1:18" ht="19.5" customHeight="1">
      <c r="A38" s="464">
        <f t="shared" si="4"/>
        <v>30</v>
      </c>
      <c r="B38" s="405" t="s">
        <v>1375</v>
      </c>
      <c r="C38" s="498">
        <v>4115</v>
      </c>
      <c r="D38" s="502">
        <v>20000</v>
      </c>
      <c r="E38" s="328">
        <v>-20000</v>
      </c>
      <c r="F38" s="328"/>
      <c r="G38" s="415"/>
      <c r="H38" s="502"/>
      <c r="I38" s="328"/>
      <c r="J38" s="328"/>
      <c r="K38" s="415"/>
      <c r="L38" s="502"/>
      <c r="M38" s="328"/>
      <c r="N38" s="415">
        <f>L38+M38</f>
        <v>0</v>
      </c>
      <c r="O38" s="502">
        <f t="shared" si="1"/>
        <v>0</v>
      </c>
      <c r="P38" s="415">
        <f t="shared" si="2"/>
        <v>0</v>
      </c>
      <c r="Q38" s="414"/>
      <c r="R38" s="414">
        <f t="shared" si="3"/>
        <v>4115</v>
      </c>
    </row>
    <row r="39" spans="1:18" ht="19.5" customHeight="1">
      <c r="A39" s="464">
        <f t="shared" si="4"/>
        <v>31</v>
      </c>
      <c r="B39" s="405" t="s">
        <v>1360</v>
      </c>
      <c r="C39" s="498"/>
      <c r="D39" s="502"/>
      <c r="E39" s="328"/>
      <c r="F39" s="328"/>
      <c r="G39" s="415"/>
      <c r="H39" s="502"/>
      <c r="I39" s="328"/>
      <c r="J39" s="328"/>
      <c r="K39" s="415"/>
      <c r="L39" s="502"/>
      <c r="M39" s="328"/>
      <c r="N39" s="415">
        <f>L39+M39</f>
        <v>0</v>
      </c>
      <c r="O39" s="502">
        <f t="shared" si="1"/>
        <v>0</v>
      </c>
      <c r="P39" s="415">
        <f t="shared" si="2"/>
        <v>0</v>
      </c>
      <c r="Q39" s="414"/>
      <c r="R39" s="414">
        <f t="shared" si="3"/>
        <v>0</v>
      </c>
    </row>
    <row r="40" spans="1:18" ht="19.5" customHeight="1">
      <c r="A40" s="464">
        <f t="shared" si="4"/>
        <v>32</v>
      </c>
      <c r="B40" s="405" t="s">
        <v>1361</v>
      </c>
      <c r="C40" s="498"/>
      <c r="D40" s="502"/>
      <c r="E40" s="328"/>
      <c r="F40" s="328"/>
      <c r="G40" s="415"/>
      <c r="H40" s="502"/>
      <c r="I40" s="328"/>
      <c r="J40" s="328"/>
      <c r="K40" s="415"/>
      <c r="L40" s="502"/>
      <c r="M40" s="328"/>
      <c r="N40" s="415">
        <f>L40+M40</f>
        <v>0</v>
      </c>
      <c r="O40" s="502">
        <f t="shared" si="1"/>
        <v>0</v>
      </c>
      <c r="P40" s="415">
        <f t="shared" si="2"/>
        <v>0</v>
      </c>
      <c r="Q40" s="414"/>
      <c r="R40" s="414">
        <f t="shared" si="3"/>
        <v>0</v>
      </c>
    </row>
    <row r="41" spans="1:18" ht="24.75" customHeight="1">
      <c r="A41" s="464">
        <f t="shared" si="4"/>
        <v>33</v>
      </c>
      <c r="B41" s="496" t="s">
        <v>1362</v>
      </c>
      <c r="C41" s="499">
        <f>SUM(C38:C40)</f>
        <v>4115</v>
      </c>
      <c r="D41" s="503">
        <f aca="true" t="shared" si="11" ref="D41:R41">SUM(D38:D40)</f>
        <v>20000</v>
      </c>
      <c r="E41" s="465">
        <f t="shared" si="11"/>
        <v>-20000</v>
      </c>
      <c r="F41" s="465">
        <f t="shared" si="11"/>
        <v>0</v>
      </c>
      <c r="G41" s="466">
        <f t="shared" si="11"/>
        <v>0</v>
      </c>
      <c r="H41" s="503">
        <f t="shared" si="11"/>
        <v>0</v>
      </c>
      <c r="I41" s="465">
        <f t="shared" si="11"/>
        <v>0</v>
      </c>
      <c r="J41" s="465">
        <f t="shared" si="11"/>
        <v>0</v>
      </c>
      <c r="K41" s="466">
        <f t="shared" si="11"/>
        <v>0</v>
      </c>
      <c r="L41" s="503">
        <f t="shared" si="11"/>
        <v>0</v>
      </c>
      <c r="M41" s="465">
        <f t="shared" si="11"/>
        <v>0</v>
      </c>
      <c r="N41" s="466">
        <f>L41+M41</f>
        <v>0</v>
      </c>
      <c r="O41" s="503">
        <f t="shared" si="11"/>
        <v>0</v>
      </c>
      <c r="P41" s="466">
        <f t="shared" si="11"/>
        <v>0</v>
      </c>
      <c r="Q41" s="505">
        <f t="shared" si="11"/>
        <v>0</v>
      </c>
      <c r="R41" s="505">
        <f t="shared" si="11"/>
        <v>4115</v>
      </c>
    </row>
    <row r="42" spans="1:18" ht="19.5" customHeight="1">
      <c r="A42" s="464">
        <f t="shared" si="4"/>
        <v>34</v>
      </c>
      <c r="B42" s="190" t="s">
        <v>1363</v>
      </c>
      <c r="C42" s="499">
        <f>C16+C30+C34+C37+C41</f>
        <v>21403328</v>
      </c>
      <c r="D42" s="503">
        <f aca="true" t="shared" si="12" ref="D42:R42">D16+D30+D34+D37+D41</f>
        <v>1109926</v>
      </c>
      <c r="E42" s="465">
        <f t="shared" si="12"/>
        <v>19553</v>
      </c>
      <c r="F42" s="465">
        <f t="shared" si="12"/>
        <v>3984024</v>
      </c>
      <c r="G42" s="466">
        <f t="shared" si="12"/>
        <v>3608642</v>
      </c>
      <c r="H42" s="503">
        <f t="shared" si="12"/>
        <v>16773029</v>
      </c>
      <c r="I42" s="465">
        <f t="shared" si="12"/>
        <v>167883</v>
      </c>
      <c r="J42" s="465">
        <f t="shared" si="12"/>
        <v>7394</v>
      </c>
      <c r="K42" s="466">
        <f t="shared" si="12"/>
        <v>4533000</v>
      </c>
      <c r="L42" s="503">
        <f t="shared" si="12"/>
        <v>717436</v>
      </c>
      <c r="M42" s="465">
        <f t="shared" si="12"/>
        <v>15756050</v>
      </c>
      <c r="N42" s="466">
        <f t="shared" si="12"/>
        <v>16473486</v>
      </c>
      <c r="O42" s="503">
        <f t="shared" si="12"/>
        <v>412043</v>
      </c>
      <c r="P42" s="466">
        <f t="shared" si="12"/>
        <v>1184862</v>
      </c>
      <c r="Q42" s="505">
        <f t="shared" si="12"/>
        <v>2657</v>
      </c>
      <c r="R42" s="505">
        <f t="shared" si="12"/>
        <v>3335594</v>
      </c>
    </row>
  </sheetData>
  <sheetProtection/>
  <mergeCells count="27">
    <mergeCell ref="A3:A6"/>
    <mergeCell ref="C3:C6"/>
    <mergeCell ref="D5:D6"/>
    <mergeCell ref="E5:E6"/>
    <mergeCell ref="D4:E4"/>
    <mergeCell ref="Q3:Q5"/>
    <mergeCell ref="L6:N6"/>
    <mergeCell ref="J3:K3"/>
    <mergeCell ref="J4:J5"/>
    <mergeCell ref="K4:K5"/>
    <mergeCell ref="R3:R5"/>
    <mergeCell ref="B3:B6"/>
    <mergeCell ref="F5:F6"/>
    <mergeCell ref="G5:G6"/>
    <mergeCell ref="O4:O5"/>
    <mergeCell ref="P4:P5"/>
    <mergeCell ref="O3:P3"/>
    <mergeCell ref="O6:P6"/>
    <mergeCell ref="L3:L5"/>
    <mergeCell ref="N3:N5"/>
    <mergeCell ref="M3:M5"/>
    <mergeCell ref="H6:K6"/>
    <mergeCell ref="F4:G4"/>
    <mergeCell ref="D3:G3"/>
    <mergeCell ref="H3:I3"/>
    <mergeCell ref="H4:H5"/>
    <mergeCell ref="I4:I5"/>
  </mergeCells>
  <printOptions/>
  <pageMargins left="0.3937007874015748" right="0.1968503937007874" top="0.3937007874015748" bottom="0.1968503937007874" header="0.31496062992125984" footer="0.11811023622047245"/>
  <pageSetup horizontalDpi="600" verticalDpi="600" orientation="landscape" paperSize="9" scale="60" r:id="rId1"/>
  <headerFooter alignWithMargins="0">
    <oddHeader>&amp;R2009. évi beszámoló kiegészítő melléletének számszerű kimutatása
Rendelet tervezet 9/12. sz.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pane xSplit="3" ySplit="8" topLeftCell="N5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62" sqref="C62:R62"/>
    </sheetView>
  </sheetViews>
  <sheetFormatPr defaultColWidth="9.140625" defaultRowHeight="12.75"/>
  <cols>
    <col min="1" max="1" width="5.7109375" style="14" customWidth="1"/>
    <col min="2" max="2" width="50.7109375" style="14" customWidth="1"/>
    <col min="3" max="3" width="12.7109375" style="14" customWidth="1"/>
    <col min="4" max="7" width="10.7109375" style="14" customWidth="1"/>
    <col min="8" max="8" width="12.7109375" style="14" customWidth="1"/>
    <col min="9" max="12" width="10.7109375" style="14" customWidth="1"/>
    <col min="13" max="13" width="12.7109375" style="14" customWidth="1"/>
    <col min="14" max="14" width="11.7109375" style="14" customWidth="1"/>
    <col min="15" max="19" width="10.7109375" style="14" customWidth="1"/>
    <col min="20" max="16384" width="9.140625" style="14" customWidth="1"/>
  </cols>
  <sheetData>
    <row r="1" spans="2:17" ht="12.75">
      <c r="B1" s="47" t="s">
        <v>1455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3.5" thickBot="1">
      <c r="B2" s="21"/>
      <c r="Q2" s="21" t="s">
        <v>1364</v>
      </c>
    </row>
    <row r="3" spans="1:18" ht="24.75" customHeight="1">
      <c r="A3" s="614"/>
      <c r="B3" s="604" t="s">
        <v>494</v>
      </c>
      <c r="C3" s="616" t="s">
        <v>430</v>
      </c>
      <c r="D3" s="597" t="s">
        <v>1318</v>
      </c>
      <c r="E3" s="598"/>
      <c r="F3" s="598"/>
      <c r="G3" s="599"/>
      <c r="H3" s="600" t="s">
        <v>1319</v>
      </c>
      <c r="I3" s="593"/>
      <c r="J3" s="621" t="s">
        <v>1322</v>
      </c>
      <c r="K3" s="622"/>
      <c r="L3" s="600" t="s">
        <v>1326</v>
      </c>
      <c r="M3" s="593" t="s">
        <v>1327</v>
      </c>
      <c r="N3" s="613" t="s">
        <v>1328</v>
      </c>
      <c r="O3" s="600" t="s">
        <v>1330</v>
      </c>
      <c r="P3" s="613"/>
      <c r="Q3" s="602" t="s">
        <v>1332</v>
      </c>
      <c r="R3" s="602" t="s">
        <v>1333</v>
      </c>
    </row>
    <row r="4" spans="1:18" ht="30" customHeight="1">
      <c r="A4" s="615"/>
      <c r="B4" s="605"/>
      <c r="C4" s="617"/>
      <c r="D4" s="594" t="s">
        <v>1366</v>
      </c>
      <c r="E4" s="595"/>
      <c r="F4" s="595" t="s">
        <v>1317</v>
      </c>
      <c r="G4" s="596"/>
      <c r="H4" s="594" t="s">
        <v>1320</v>
      </c>
      <c r="I4" s="595" t="s">
        <v>1321</v>
      </c>
      <c r="J4" s="595" t="s">
        <v>1323</v>
      </c>
      <c r="K4" s="596" t="s">
        <v>1324</v>
      </c>
      <c r="L4" s="611"/>
      <c r="M4" s="536"/>
      <c r="N4" s="612"/>
      <c r="O4" s="594" t="s">
        <v>1367</v>
      </c>
      <c r="P4" s="596" t="s">
        <v>1327</v>
      </c>
      <c r="Q4" s="603"/>
      <c r="R4" s="603"/>
    </row>
    <row r="5" spans="1:18" ht="30" customHeight="1">
      <c r="A5" s="615"/>
      <c r="B5" s="605"/>
      <c r="C5" s="617"/>
      <c r="D5" s="619" t="s">
        <v>1316</v>
      </c>
      <c r="E5" s="607" t="s">
        <v>1368</v>
      </c>
      <c r="F5" s="607" t="s">
        <v>1316</v>
      </c>
      <c r="G5" s="609" t="s">
        <v>1368</v>
      </c>
      <c r="H5" s="601"/>
      <c r="I5" s="536"/>
      <c r="J5" s="595"/>
      <c r="K5" s="612"/>
      <c r="L5" s="611"/>
      <c r="M5" s="536"/>
      <c r="N5" s="612"/>
      <c r="O5" s="611"/>
      <c r="P5" s="612"/>
      <c r="Q5" s="603"/>
      <c r="R5" s="603"/>
    </row>
    <row r="6" spans="1:18" ht="30" customHeight="1">
      <c r="A6" s="551"/>
      <c r="B6" s="606"/>
      <c r="C6" s="618"/>
      <c r="D6" s="620"/>
      <c r="E6" s="608"/>
      <c r="F6" s="608"/>
      <c r="G6" s="610"/>
      <c r="H6" s="594" t="s">
        <v>1325</v>
      </c>
      <c r="I6" s="595"/>
      <c r="J6" s="595"/>
      <c r="K6" s="596"/>
      <c r="L6" s="594" t="s">
        <v>1329</v>
      </c>
      <c r="M6" s="595"/>
      <c r="N6" s="596"/>
      <c r="O6" s="594" t="s">
        <v>1331</v>
      </c>
      <c r="P6" s="596"/>
      <c r="Q6" s="504"/>
      <c r="R6" s="171"/>
    </row>
    <row r="7" spans="1:18" ht="25.5">
      <c r="A7" s="151"/>
      <c r="B7" s="152">
        <v>1</v>
      </c>
      <c r="C7" s="497">
        <v>2</v>
      </c>
      <c r="D7" s="500">
        <v>3</v>
      </c>
      <c r="E7" s="152">
        <v>4</v>
      </c>
      <c r="F7" s="152">
        <v>5</v>
      </c>
      <c r="G7" s="501">
        <v>6</v>
      </c>
      <c r="H7" s="500">
        <v>7</v>
      </c>
      <c r="I7" s="152">
        <v>8</v>
      </c>
      <c r="J7" s="152">
        <v>9</v>
      </c>
      <c r="K7" s="501">
        <v>10</v>
      </c>
      <c r="L7" s="500">
        <v>11</v>
      </c>
      <c r="M7" s="152">
        <v>12</v>
      </c>
      <c r="N7" s="501" t="s">
        <v>1334</v>
      </c>
      <c r="O7" s="500" t="s">
        <v>1335</v>
      </c>
      <c r="P7" s="501" t="s">
        <v>1336</v>
      </c>
      <c r="Q7" s="172">
        <v>16</v>
      </c>
      <c r="R7" s="506" t="s">
        <v>1337</v>
      </c>
    </row>
    <row r="8" spans="1:18" ht="4.5" customHeight="1">
      <c r="A8" s="151"/>
      <c r="B8" s="17"/>
      <c r="C8" s="164"/>
      <c r="D8" s="151"/>
      <c r="E8" s="17"/>
      <c r="F8" s="17"/>
      <c r="G8" s="150"/>
      <c r="H8" s="151"/>
      <c r="I8" s="17"/>
      <c r="J8" s="17"/>
      <c r="K8" s="150"/>
      <c r="L8" s="151"/>
      <c r="M8" s="17"/>
      <c r="N8" s="150"/>
      <c r="O8" s="151"/>
      <c r="P8" s="150"/>
      <c r="Q8" s="170"/>
      <c r="R8" s="170"/>
    </row>
    <row r="9" spans="1:18" ht="19.5" customHeight="1">
      <c r="A9" s="464">
        <v>1</v>
      </c>
      <c r="B9" s="516" t="s">
        <v>1338</v>
      </c>
      <c r="C9" s="498">
        <f>SUM(C10:C11)</f>
        <v>6298</v>
      </c>
      <c r="D9" s="498">
        <f aca="true" t="shared" si="0" ref="D9:R9">SUM(D10:D11)</f>
        <v>0</v>
      </c>
      <c r="E9" s="498">
        <f t="shared" si="0"/>
        <v>0</v>
      </c>
      <c r="F9" s="498">
        <f t="shared" si="0"/>
        <v>0</v>
      </c>
      <c r="G9" s="498">
        <f t="shared" si="0"/>
        <v>0</v>
      </c>
      <c r="H9" s="498">
        <f t="shared" si="0"/>
        <v>950</v>
      </c>
      <c r="I9" s="498">
        <f t="shared" si="0"/>
        <v>0</v>
      </c>
      <c r="J9" s="498">
        <f t="shared" si="0"/>
        <v>0</v>
      </c>
      <c r="K9" s="498">
        <f t="shared" si="0"/>
        <v>0</v>
      </c>
      <c r="L9" s="498">
        <f t="shared" si="0"/>
        <v>0</v>
      </c>
      <c r="M9" s="498">
        <f t="shared" si="0"/>
        <v>950</v>
      </c>
      <c r="N9" s="498">
        <f t="shared" si="0"/>
        <v>950</v>
      </c>
      <c r="O9" s="498">
        <f t="shared" si="0"/>
        <v>0</v>
      </c>
      <c r="P9" s="498">
        <f t="shared" si="0"/>
        <v>0</v>
      </c>
      <c r="Q9" s="498">
        <f t="shared" si="0"/>
        <v>0</v>
      </c>
      <c r="R9" s="498">
        <f t="shared" si="0"/>
        <v>5348</v>
      </c>
    </row>
    <row r="10" spans="1:18" ht="19.5" customHeight="1">
      <c r="A10" s="464"/>
      <c r="B10" s="405" t="s">
        <v>1462</v>
      </c>
      <c r="C10" s="498">
        <v>5348</v>
      </c>
      <c r="D10" s="502"/>
      <c r="E10" s="328"/>
      <c r="F10" s="328"/>
      <c r="G10" s="415"/>
      <c r="H10" s="502"/>
      <c r="I10" s="328"/>
      <c r="J10" s="328"/>
      <c r="K10" s="415"/>
      <c r="L10" s="502"/>
      <c r="M10" s="328"/>
      <c r="N10" s="415">
        <f>L10+M10</f>
        <v>0</v>
      </c>
      <c r="O10" s="502">
        <f>D10+E10-L10</f>
        <v>0</v>
      </c>
      <c r="P10" s="415">
        <f>H10+I10-M10</f>
        <v>0</v>
      </c>
      <c r="Q10" s="414"/>
      <c r="R10" s="414">
        <f>C10-(D10+E10+H10+I10)+Q10</f>
        <v>5348</v>
      </c>
    </row>
    <row r="11" spans="1:18" ht="19.5" customHeight="1">
      <c r="A11" s="464"/>
      <c r="B11" s="405" t="s">
        <v>59</v>
      </c>
      <c r="C11" s="498">
        <v>950</v>
      </c>
      <c r="D11" s="502"/>
      <c r="E11" s="328"/>
      <c r="F11" s="328"/>
      <c r="G11" s="415"/>
      <c r="H11" s="502">
        <v>950</v>
      </c>
      <c r="I11" s="328"/>
      <c r="J11" s="328"/>
      <c r="K11" s="415"/>
      <c r="L11" s="502"/>
      <c r="M11" s="328">
        <v>950</v>
      </c>
      <c r="N11" s="415">
        <f>L11+M11</f>
        <v>950</v>
      </c>
      <c r="O11" s="502">
        <f>D11+E11-L11</f>
        <v>0</v>
      </c>
      <c r="P11" s="415">
        <f>H11+I11-M11</f>
        <v>0</v>
      </c>
      <c r="Q11" s="414"/>
      <c r="R11" s="414">
        <f>C11-(D11+E11+H11+I11)+Q11</f>
        <v>0</v>
      </c>
    </row>
    <row r="12" spans="1:18" ht="19.5" customHeight="1">
      <c r="A12" s="464">
        <f>A9+1</f>
        <v>2</v>
      </c>
      <c r="B12" s="405" t="s">
        <v>671</v>
      </c>
      <c r="C12" s="498">
        <f>C13</f>
        <v>243394</v>
      </c>
      <c r="D12" s="498">
        <f aca="true" t="shared" si="1" ref="D12:R12">D13</f>
        <v>54873</v>
      </c>
      <c r="E12" s="498">
        <f t="shared" si="1"/>
        <v>0</v>
      </c>
      <c r="F12" s="498">
        <f t="shared" si="1"/>
        <v>0</v>
      </c>
      <c r="G12" s="498">
        <f t="shared" si="1"/>
        <v>0</v>
      </c>
      <c r="H12" s="498">
        <f t="shared" si="1"/>
        <v>11693</v>
      </c>
      <c r="I12" s="498">
        <f t="shared" si="1"/>
        <v>0</v>
      </c>
      <c r="J12" s="498">
        <f t="shared" si="1"/>
        <v>0</v>
      </c>
      <c r="K12" s="498">
        <f t="shared" si="1"/>
        <v>0</v>
      </c>
      <c r="L12" s="498">
        <f t="shared" si="1"/>
        <v>54873</v>
      </c>
      <c r="M12" s="498">
        <f t="shared" si="1"/>
        <v>5610</v>
      </c>
      <c r="N12" s="498">
        <f t="shared" si="1"/>
        <v>60483</v>
      </c>
      <c r="O12" s="498">
        <f t="shared" si="1"/>
        <v>0</v>
      </c>
      <c r="P12" s="498">
        <f t="shared" si="1"/>
        <v>6083</v>
      </c>
      <c r="Q12" s="498">
        <f t="shared" si="1"/>
        <v>0</v>
      </c>
      <c r="R12" s="498">
        <f t="shared" si="1"/>
        <v>176828</v>
      </c>
    </row>
    <row r="13" spans="1:18" ht="19.5" customHeight="1">
      <c r="A13" s="464"/>
      <c r="B13" s="405" t="s">
        <v>1462</v>
      </c>
      <c r="C13" s="498">
        <v>243394</v>
      </c>
      <c r="D13" s="502">
        <v>54873</v>
      </c>
      <c r="E13" s="328"/>
      <c r="F13" s="328"/>
      <c r="G13" s="415"/>
      <c r="H13" s="502">
        <v>11693</v>
      </c>
      <c r="I13" s="328"/>
      <c r="J13" s="328"/>
      <c r="K13" s="415"/>
      <c r="L13" s="502">
        <v>54873</v>
      </c>
      <c r="M13" s="328">
        <v>5610</v>
      </c>
      <c r="N13" s="415">
        <f aca="true" t="shared" si="2" ref="N13:N56">L13+M13</f>
        <v>60483</v>
      </c>
      <c r="O13" s="502">
        <f aca="true" t="shared" si="3" ref="O13:O60">D13+E13-L13</f>
        <v>0</v>
      </c>
      <c r="P13" s="415">
        <f aca="true" t="shared" si="4" ref="P13:P60">H13+I13-M13</f>
        <v>6083</v>
      </c>
      <c r="Q13" s="414"/>
      <c r="R13" s="414">
        <f aca="true" t="shared" si="5" ref="R13:R60">C13-(D13+E13+H13+I13)+Q13</f>
        <v>176828</v>
      </c>
    </row>
    <row r="14" spans="1:18" ht="19.5" customHeight="1">
      <c r="A14" s="464">
        <f>A12+1</f>
        <v>3</v>
      </c>
      <c r="B14" s="405" t="s">
        <v>1339</v>
      </c>
      <c r="C14" s="498"/>
      <c r="D14" s="502"/>
      <c r="E14" s="328"/>
      <c r="F14" s="328"/>
      <c r="G14" s="415"/>
      <c r="H14" s="502"/>
      <c r="I14" s="328"/>
      <c r="J14" s="328"/>
      <c r="K14" s="415"/>
      <c r="L14" s="502"/>
      <c r="M14" s="328"/>
      <c r="N14" s="415">
        <f t="shared" si="2"/>
        <v>0</v>
      </c>
      <c r="O14" s="502">
        <f t="shared" si="3"/>
        <v>0</v>
      </c>
      <c r="P14" s="415">
        <f t="shared" si="4"/>
        <v>0</v>
      </c>
      <c r="Q14" s="414"/>
      <c r="R14" s="414">
        <f t="shared" si="5"/>
        <v>0</v>
      </c>
    </row>
    <row r="15" spans="1:18" ht="19.5" customHeight="1">
      <c r="A15" s="464">
        <f aca="true" t="shared" si="6" ref="A15:A62">A14+1</f>
        <v>4</v>
      </c>
      <c r="B15" s="405" t="s">
        <v>1340</v>
      </c>
      <c r="C15" s="498"/>
      <c r="D15" s="502"/>
      <c r="E15" s="328"/>
      <c r="F15" s="328"/>
      <c r="G15" s="415"/>
      <c r="H15" s="502"/>
      <c r="I15" s="328"/>
      <c r="J15" s="328"/>
      <c r="K15" s="415"/>
      <c r="L15" s="502"/>
      <c r="M15" s="328"/>
      <c r="N15" s="415">
        <f t="shared" si="2"/>
        <v>0</v>
      </c>
      <c r="O15" s="502">
        <f t="shared" si="3"/>
        <v>0</v>
      </c>
      <c r="P15" s="415">
        <f t="shared" si="4"/>
        <v>0</v>
      </c>
      <c r="Q15" s="414"/>
      <c r="R15" s="414">
        <f t="shared" si="5"/>
        <v>0</v>
      </c>
    </row>
    <row r="16" spans="1:18" ht="19.5" customHeight="1">
      <c r="A16" s="464">
        <f t="shared" si="6"/>
        <v>5</v>
      </c>
      <c r="B16" s="405" t="s">
        <v>1341</v>
      </c>
      <c r="C16" s="498"/>
      <c r="D16" s="502"/>
      <c r="E16" s="328"/>
      <c r="F16" s="328"/>
      <c r="G16" s="415"/>
      <c r="H16" s="502"/>
      <c r="I16" s="328"/>
      <c r="J16" s="328"/>
      <c r="K16" s="415"/>
      <c r="L16" s="502"/>
      <c r="M16" s="328"/>
      <c r="N16" s="415">
        <f t="shared" si="2"/>
        <v>0</v>
      </c>
      <c r="O16" s="502">
        <f t="shared" si="3"/>
        <v>0</v>
      </c>
      <c r="P16" s="415">
        <f t="shared" si="4"/>
        <v>0</v>
      </c>
      <c r="Q16" s="414"/>
      <c r="R16" s="414">
        <f t="shared" si="5"/>
        <v>0</v>
      </c>
    </row>
    <row r="17" spans="1:18" ht="19.5" customHeight="1">
      <c r="A17" s="464">
        <f t="shared" si="6"/>
        <v>6</v>
      </c>
      <c r="B17" s="405" t="s">
        <v>1369</v>
      </c>
      <c r="C17" s="498"/>
      <c r="D17" s="502"/>
      <c r="E17" s="328"/>
      <c r="F17" s="328"/>
      <c r="G17" s="415"/>
      <c r="H17" s="502"/>
      <c r="I17" s="328"/>
      <c r="J17" s="328"/>
      <c r="K17" s="415"/>
      <c r="L17" s="502"/>
      <c r="M17" s="328"/>
      <c r="N17" s="415">
        <f t="shared" si="2"/>
        <v>0</v>
      </c>
      <c r="O17" s="502">
        <f t="shared" si="3"/>
        <v>0</v>
      </c>
      <c r="P17" s="415">
        <f t="shared" si="4"/>
        <v>0</v>
      </c>
      <c r="Q17" s="414"/>
      <c r="R17" s="414">
        <f t="shared" si="5"/>
        <v>0</v>
      </c>
    </row>
    <row r="18" spans="1:18" ht="19.5" customHeight="1">
      <c r="A18" s="464">
        <f t="shared" si="6"/>
        <v>7</v>
      </c>
      <c r="B18" s="405" t="s">
        <v>1342</v>
      </c>
      <c r="C18" s="498"/>
      <c r="D18" s="502"/>
      <c r="E18" s="328"/>
      <c r="F18" s="328"/>
      <c r="G18" s="415"/>
      <c r="H18" s="502"/>
      <c r="I18" s="328"/>
      <c r="J18" s="328"/>
      <c r="K18" s="415"/>
      <c r="L18" s="502"/>
      <c r="M18" s="328"/>
      <c r="N18" s="415">
        <f t="shared" si="2"/>
        <v>0</v>
      </c>
      <c r="O18" s="502">
        <f t="shared" si="3"/>
        <v>0</v>
      </c>
      <c r="P18" s="415">
        <f t="shared" si="4"/>
        <v>0</v>
      </c>
      <c r="Q18" s="414"/>
      <c r="R18" s="414">
        <f t="shared" si="5"/>
        <v>0</v>
      </c>
    </row>
    <row r="19" spans="1:18" ht="19.5" customHeight="1">
      <c r="A19" s="464">
        <f t="shared" si="6"/>
        <v>8</v>
      </c>
      <c r="B19" s="190" t="s">
        <v>1343</v>
      </c>
      <c r="C19" s="499">
        <f>C9+C12</f>
        <v>249692</v>
      </c>
      <c r="D19" s="499">
        <f aca="true" t="shared" si="7" ref="D19:R19">D9+D12</f>
        <v>54873</v>
      </c>
      <c r="E19" s="499">
        <f t="shared" si="7"/>
        <v>0</v>
      </c>
      <c r="F19" s="499">
        <f t="shared" si="7"/>
        <v>0</v>
      </c>
      <c r="G19" s="499">
        <f t="shared" si="7"/>
        <v>0</v>
      </c>
      <c r="H19" s="499">
        <f t="shared" si="7"/>
        <v>12643</v>
      </c>
      <c r="I19" s="499">
        <f t="shared" si="7"/>
        <v>0</v>
      </c>
      <c r="J19" s="499">
        <f t="shared" si="7"/>
        <v>0</v>
      </c>
      <c r="K19" s="499">
        <f t="shared" si="7"/>
        <v>0</v>
      </c>
      <c r="L19" s="499">
        <f t="shared" si="7"/>
        <v>54873</v>
      </c>
      <c r="M19" s="499">
        <f t="shared" si="7"/>
        <v>6560</v>
      </c>
      <c r="N19" s="499">
        <f t="shared" si="7"/>
        <v>61433</v>
      </c>
      <c r="O19" s="499">
        <f t="shared" si="7"/>
        <v>0</v>
      </c>
      <c r="P19" s="499">
        <f t="shared" si="7"/>
        <v>6083</v>
      </c>
      <c r="Q19" s="499">
        <f t="shared" si="7"/>
        <v>0</v>
      </c>
      <c r="R19" s="499">
        <f t="shared" si="7"/>
        <v>182176</v>
      </c>
    </row>
    <row r="20" spans="1:18" ht="27" customHeight="1">
      <c r="A20" s="464">
        <f t="shared" si="6"/>
        <v>9</v>
      </c>
      <c r="B20" s="495" t="s">
        <v>1344</v>
      </c>
      <c r="C20" s="498"/>
      <c r="D20" s="502"/>
      <c r="E20" s="328"/>
      <c r="F20" s="328"/>
      <c r="G20" s="415"/>
      <c r="H20" s="502"/>
      <c r="I20" s="328"/>
      <c r="J20" s="328"/>
      <c r="K20" s="415"/>
      <c r="L20" s="502"/>
      <c r="M20" s="328"/>
      <c r="N20" s="415">
        <f t="shared" si="2"/>
        <v>0</v>
      </c>
      <c r="O20" s="502">
        <f t="shared" si="3"/>
        <v>0</v>
      </c>
      <c r="P20" s="415">
        <f t="shared" si="4"/>
        <v>0</v>
      </c>
      <c r="Q20" s="414"/>
      <c r="R20" s="414">
        <f t="shared" si="5"/>
        <v>0</v>
      </c>
    </row>
    <row r="21" spans="1:18" ht="19.5" customHeight="1">
      <c r="A21" s="464">
        <f t="shared" si="6"/>
        <v>10</v>
      </c>
      <c r="B21" s="405" t="s">
        <v>1370</v>
      </c>
      <c r="C21" s="498"/>
      <c r="D21" s="502"/>
      <c r="E21" s="328"/>
      <c r="F21" s="328"/>
      <c r="G21" s="415"/>
      <c r="H21" s="502"/>
      <c r="I21" s="328"/>
      <c r="J21" s="328"/>
      <c r="K21" s="415"/>
      <c r="L21" s="502"/>
      <c r="M21" s="328"/>
      <c r="N21" s="415">
        <f t="shared" si="2"/>
        <v>0</v>
      </c>
      <c r="O21" s="502">
        <f t="shared" si="3"/>
        <v>0</v>
      </c>
      <c r="P21" s="415">
        <f t="shared" si="4"/>
        <v>0</v>
      </c>
      <c r="Q21" s="414"/>
      <c r="R21" s="414">
        <f t="shared" si="5"/>
        <v>0</v>
      </c>
    </row>
    <row r="22" spans="1:18" ht="19.5" customHeight="1">
      <c r="A22" s="464">
        <f t="shared" si="6"/>
        <v>11</v>
      </c>
      <c r="B22" s="405" t="s">
        <v>1345</v>
      </c>
      <c r="C22" s="498"/>
      <c r="D22" s="502"/>
      <c r="E22" s="328"/>
      <c r="F22" s="328"/>
      <c r="G22" s="415"/>
      <c r="H22" s="502"/>
      <c r="I22" s="328"/>
      <c r="J22" s="328"/>
      <c r="K22" s="415"/>
      <c r="L22" s="502"/>
      <c r="M22" s="328"/>
      <c r="N22" s="415">
        <f t="shared" si="2"/>
        <v>0</v>
      </c>
      <c r="O22" s="502">
        <f t="shared" si="3"/>
        <v>0</v>
      </c>
      <c r="P22" s="415">
        <f t="shared" si="4"/>
        <v>0</v>
      </c>
      <c r="Q22" s="414"/>
      <c r="R22" s="414">
        <f t="shared" si="5"/>
        <v>0</v>
      </c>
    </row>
    <row r="23" spans="1:18" ht="27.75" customHeight="1">
      <c r="A23" s="464">
        <f t="shared" si="6"/>
        <v>12</v>
      </c>
      <c r="B23" s="495" t="s">
        <v>1346</v>
      </c>
      <c r="C23" s="498"/>
      <c r="D23" s="502"/>
      <c r="E23" s="328"/>
      <c r="F23" s="328"/>
      <c r="G23" s="415"/>
      <c r="H23" s="502"/>
      <c r="I23" s="328"/>
      <c r="J23" s="328"/>
      <c r="K23" s="415"/>
      <c r="L23" s="502"/>
      <c r="M23" s="328"/>
      <c r="N23" s="415">
        <f t="shared" si="2"/>
        <v>0</v>
      </c>
      <c r="O23" s="502">
        <f t="shared" si="3"/>
        <v>0</v>
      </c>
      <c r="P23" s="415">
        <f t="shared" si="4"/>
        <v>0</v>
      </c>
      <c r="Q23" s="414"/>
      <c r="R23" s="414">
        <f t="shared" si="5"/>
        <v>0</v>
      </c>
    </row>
    <row r="24" spans="1:18" ht="19.5" customHeight="1">
      <c r="A24" s="464">
        <f t="shared" si="6"/>
        <v>13</v>
      </c>
      <c r="B24" s="405" t="s">
        <v>1347</v>
      </c>
      <c r="C24" s="498"/>
      <c r="D24" s="502"/>
      <c r="E24" s="328"/>
      <c r="F24" s="328"/>
      <c r="G24" s="415"/>
      <c r="H24" s="502"/>
      <c r="I24" s="328"/>
      <c r="J24" s="328"/>
      <c r="K24" s="415"/>
      <c r="L24" s="502"/>
      <c r="M24" s="328"/>
      <c r="N24" s="415">
        <f t="shared" si="2"/>
        <v>0</v>
      </c>
      <c r="O24" s="502">
        <f t="shared" si="3"/>
        <v>0</v>
      </c>
      <c r="P24" s="415">
        <f t="shared" si="4"/>
        <v>0</v>
      </c>
      <c r="Q24" s="414"/>
      <c r="R24" s="414">
        <f t="shared" si="5"/>
        <v>0</v>
      </c>
    </row>
    <row r="25" spans="1:18" ht="19.5" customHeight="1">
      <c r="A25" s="464">
        <f t="shared" si="6"/>
        <v>14</v>
      </c>
      <c r="B25" s="190" t="s">
        <v>1348</v>
      </c>
      <c r="C25" s="499">
        <f>SUM(C22:C24)</f>
        <v>0</v>
      </c>
      <c r="D25" s="503">
        <f aca="true" t="shared" si="8" ref="D25:R25">SUM(D22:D24)</f>
        <v>0</v>
      </c>
      <c r="E25" s="465">
        <f t="shared" si="8"/>
        <v>0</v>
      </c>
      <c r="F25" s="465">
        <f t="shared" si="8"/>
        <v>0</v>
      </c>
      <c r="G25" s="466">
        <f t="shared" si="8"/>
        <v>0</v>
      </c>
      <c r="H25" s="503">
        <f t="shared" si="8"/>
        <v>0</v>
      </c>
      <c r="I25" s="465">
        <f t="shared" si="8"/>
        <v>0</v>
      </c>
      <c r="J25" s="465">
        <f t="shared" si="8"/>
        <v>0</v>
      </c>
      <c r="K25" s="466">
        <f t="shared" si="8"/>
        <v>0</v>
      </c>
      <c r="L25" s="503">
        <f t="shared" si="8"/>
        <v>0</v>
      </c>
      <c r="M25" s="465">
        <f t="shared" si="8"/>
        <v>0</v>
      </c>
      <c r="N25" s="466">
        <f t="shared" si="8"/>
        <v>0</v>
      </c>
      <c r="O25" s="503">
        <f t="shared" si="8"/>
        <v>0</v>
      </c>
      <c r="P25" s="466">
        <f t="shared" si="8"/>
        <v>0</v>
      </c>
      <c r="Q25" s="505">
        <f t="shared" si="8"/>
        <v>0</v>
      </c>
      <c r="R25" s="505">
        <f t="shared" si="8"/>
        <v>0</v>
      </c>
    </row>
    <row r="26" spans="1:18" ht="19.5" customHeight="1">
      <c r="A26" s="464">
        <f t="shared" si="6"/>
        <v>15</v>
      </c>
      <c r="B26" s="405" t="s">
        <v>1349</v>
      </c>
      <c r="C26" s="498"/>
      <c r="D26" s="502"/>
      <c r="E26" s="328"/>
      <c r="F26" s="328"/>
      <c r="G26" s="415"/>
      <c r="H26" s="502"/>
      <c r="I26" s="328"/>
      <c r="J26" s="328"/>
      <c r="K26" s="415"/>
      <c r="L26" s="502"/>
      <c r="M26" s="328"/>
      <c r="N26" s="415">
        <f t="shared" si="2"/>
        <v>0</v>
      </c>
      <c r="O26" s="502">
        <f t="shared" si="3"/>
        <v>0</v>
      </c>
      <c r="P26" s="415">
        <f t="shared" si="4"/>
        <v>0</v>
      </c>
      <c r="Q26" s="414"/>
      <c r="R26" s="414">
        <f t="shared" si="5"/>
        <v>0</v>
      </c>
    </row>
    <row r="27" spans="1:18" ht="24.75" customHeight="1">
      <c r="A27" s="464">
        <f t="shared" si="6"/>
        <v>16</v>
      </c>
      <c r="B27" s="495" t="s">
        <v>1350</v>
      </c>
      <c r="C27" s="498"/>
      <c r="D27" s="502"/>
      <c r="E27" s="328"/>
      <c r="F27" s="328"/>
      <c r="G27" s="415"/>
      <c r="H27" s="502"/>
      <c r="I27" s="328"/>
      <c r="J27" s="328"/>
      <c r="K27" s="415"/>
      <c r="L27" s="502"/>
      <c r="M27" s="328"/>
      <c r="N27" s="415">
        <f t="shared" si="2"/>
        <v>0</v>
      </c>
      <c r="O27" s="502">
        <f t="shared" si="3"/>
        <v>0</v>
      </c>
      <c r="P27" s="415">
        <f t="shared" si="4"/>
        <v>0</v>
      </c>
      <c r="Q27" s="414"/>
      <c r="R27" s="414">
        <f t="shared" si="5"/>
        <v>0</v>
      </c>
    </row>
    <row r="28" spans="1:18" ht="24.75" customHeight="1">
      <c r="A28" s="464">
        <f t="shared" si="6"/>
        <v>17</v>
      </c>
      <c r="B28" s="495" t="s">
        <v>1371</v>
      </c>
      <c r="C28" s="498"/>
      <c r="D28" s="502"/>
      <c r="E28" s="328"/>
      <c r="F28" s="328"/>
      <c r="G28" s="415"/>
      <c r="H28" s="502"/>
      <c r="I28" s="328"/>
      <c r="J28" s="328"/>
      <c r="K28" s="415"/>
      <c r="L28" s="502"/>
      <c r="M28" s="328"/>
      <c r="N28" s="415">
        <f t="shared" si="2"/>
        <v>0</v>
      </c>
      <c r="O28" s="502">
        <f t="shared" si="3"/>
        <v>0</v>
      </c>
      <c r="P28" s="415">
        <f t="shared" si="4"/>
        <v>0</v>
      </c>
      <c r="Q28" s="414"/>
      <c r="R28" s="414">
        <f t="shared" si="5"/>
        <v>0</v>
      </c>
    </row>
    <row r="29" spans="1:18" ht="24.75" customHeight="1">
      <c r="A29" s="464">
        <f t="shared" si="6"/>
        <v>18</v>
      </c>
      <c r="B29" s="495" t="s">
        <v>1351</v>
      </c>
      <c r="C29" s="498"/>
      <c r="D29" s="502"/>
      <c r="E29" s="328"/>
      <c r="F29" s="328"/>
      <c r="G29" s="415"/>
      <c r="H29" s="502"/>
      <c r="I29" s="328"/>
      <c r="J29" s="328"/>
      <c r="K29" s="415"/>
      <c r="L29" s="502"/>
      <c r="M29" s="328"/>
      <c r="N29" s="415">
        <f t="shared" si="2"/>
        <v>0</v>
      </c>
      <c r="O29" s="502">
        <f t="shared" si="3"/>
        <v>0</v>
      </c>
      <c r="P29" s="415">
        <f t="shared" si="4"/>
        <v>0</v>
      </c>
      <c r="Q29" s="414"/>
      <c r="R29" s="414">
        <f t="shared" si="5"/>
        <v>0</v>
      </c>
    </row>
    <row r="30" spans="1:18" ht="19.5" customHeight="1">
      <c r="A30" s="464">
        <f t="shared" si="6"/>
        <v>19</v>
      </c>
      <c r="B30" s="405" t="s">
        <v>1352</v>
      </c>
      <c r="C30" s="465">
        <f>SUM(C27:C29)</f>
        <v>0</v>
      </c>
      <c r="D30" s="328">
        <f>SUM(D27:D29)</f>
        <v>0</v>
      </c>
      <c r="E30" s="328">
        <f>SUM(E27:E29)</f>
        <v>0</v>
      </c>
      <c r="F30" s="328">
        <f aca="true" t="shared" si="9" ref="F30:R30">SUM(F27:F29)</f>
        <v>0</v>
      </c>
      <c r="G30" s="415">
        <f t="shared" si="9"/>
        <v>0</v>
      </c>
      <c r="H30" s="328">
        <f t="shared" si="9"/>
        <v>0</v>
      </c>
      <c r="I30" s="328">
        <f t="shared" si="9"/>
        <v>0</v>
      </c>
      <c r="J30" s="328">
        <f t="shared" si="9"/>
        <v>0</v>
      </c>
      <c r="K30" s="415">
        <f t="shared" si="9"/>
        <v>0</v>
      </c>
      <c r="L30" s="502">
        <f t="shared" si="9"/>
        <v>0</v>
      </c>
      <c r="M30" s="328">
        <f t="shared" si="9"/>
        <v>0</v>
      </c>
      <c r="N30" s="415">
        <f t="shared" si="9"/>
        <v>0</v>
      </c>
      <c r="O30" s="502">
        <f t="shared" si="9"/>
        <v>0</v>
      </c>
      <c r="P30" s="415">
        <f t="shared" si="9"/>
        <v>0</v>
      </c>
      <c r="Q30" s="414">
        <f t="shared" si="9"/>
        <v>0</v>
      </c>
      <c r="R30" s="414">
        <f t="shared" si="9"/>
        <v>0</v>
      </c>
    </row>
    <row r="31" spans="1:18" ht="24.75" customHeight="1">
      <c r="A31" s="464">
        <f t="shared" si="6"/>
        <v>20</v>
      </c>
      <c r="B31" s="495" t="s">
        <v>1372</v>
      </c>
      <c r="C31" s="498"/>
      <c r="D31" s="502"/>
      <c r="E31" s="328"/>
      <c r="F31" s="328"/>
      <c r="G31" s="415"/>
      <c r="H31" s="502"/>
      <c r="I31" s="328"/>
      <c r="J31" s="328"/>
      <c r="K31" s="415"/>
      <c r="L31" s="502"/>
      <c r="M31" s="328"/>
      <c r="N31" s="415">
        <f t="shared" si="2"/>
        <v>0</v>
      </c>
      <c r="O31" s="502">
        <f t="shared" si="3"/>
        <v>0</v>
      </c>
      <c r="P31" s="415">
        <f t="shared" si="4"/>
        <v>0</v>
      </c>
      <c r="Q31" s="414"/>
      <c r="R31" s="414">
        <f t="shared" si="5"/>
        <v>0</v>
      </c>
    </row>
    <row r="32" spans="1:18" ht="19.5" customHeight="1">
      <c r="A32" s="464">
        <f t="shared" si="6"/>
        <v>21</v>
      </c>
      <c r="B32" s="405" t="s">
        <v>1353</v>
      </c>
      <c r="C32" s="498"/>
      <c r="D32" s="502"/>
      <c r="E32" s="328"/>
      <c r="F32" s="328"/>
      <c r="G32" s="415"/>
      <c r="H32" s="502"/>
      <c r="I32" s="328"/>
      <c r="J32" s="328"/>
      <c r="K32" s="415"/>
      <c r="L32" s="502"/>
      <c r="M32" s="328"/>
      <c r="N32" s="415">
        <f t="shared" si="2"/>
        <v>0</v>
      </c>
      <c r="O32" s="502">
        <f t="shared" si="3"/>
        <v>0</v>
      </c>
      <c r="P32" s="415">
        <f t="shared" si="4"/>
        <v>0</v>
      </c>
      <c r="Q32" s="414"/>
      <c r="R32" s="414">
        <f t="shared" si="5"/>
        <v>0</v>
      </c>
    </row>
    <row r="33" spans="1:18" ht="19.5" customHeight="1">
      <c r="A33" s="464">
        <f t="shared" si="6"/>
        <v>22</v>
      </c>
      <c r="B33" s="190" t="s">
        <v>1354</v>
      </c>
      <c r="C33" s="499">
        <f>C20+C21+C25+C26+C30+C31+C32</f>
        <v>0</v>
      </c>
      <c r="D33" s="503">
        <f aca="true" t="shared" si="10" ref="D33:R33">D20+D21+D25+D26+D30+D31+D32</f>
        <v>0</v>
      </c>
      <c r="E33" s="465">
        <f t="shared" si="10"/>
        <v>0</v>
      </c>
      <c r="F33" s="465">
        <f t="shared" si="10"/>
        <v>0</v>
      </c>
      <c r="G33" s="466">
        <f t="shared" si="10"/>
        <v>0</v>
      </c>
      <c r="H33" s="503">
        <f t="shared" si="10"/>
        <v>0</v>
      </c>
      <c r="I33" s="465">
        <f t="shared" si="10"/>
        <v>0</v>
      </c>
      <c r="J33" s="465">
        <f t="shared" si="10"/>
        <v>0</v>
      </c>
      <c r="K33" s="466">
        <f t="shared" si="10"/>
        <v>0</v>
      </c>
      <c r="L33" s="503">
        <f t="shared" si="10"/>
        <v>0</v>
      </c>
      <c r="M33" s="465">
        <f t="shared" si="10"/>
        <v>0</v>
      </c>
      <c r="N33" s="465">
        <f t="shared" si="10"/>
        <v>0</v>
      </c>
      <c r="O33" s="503">
        <f t="shared" si="10"/>
        <v>0</v>
      </c>
      <c r="P33" s="466">
        <f t="shared" si="10"/>
        <v>0</v>
      </c>
      <c r="Q33" s="505">
        <f t="shared" si="10"/>
        <v>0</v>
      </c>
      <c r="R33" s="505">
        <f t="shared" si="10"/>
        <v>0</v>
      </c>
    </row>
    <row r="34" spans="1:18" ht="19.5" customHeight="1">
      <c r="A34" s="464">
        <f t="shared" si="6"/>
        <v>23</v>
      </c>
      <c r="B34" s="405" t="s">
        <v>1355</v>
      </c>
      <c r="C34" s="498">
        <f>C35+C36+C37+C38+C39</f>
        <v>6883</v>
      </c>
      <c r="D34" s="498">
        <f aca="true" t="shared" si="11" ref="D34:R34">D35+D36+D37+D38+D39</f>
        <v>1290</v>
      </c>
      <c r="E34" s="498">
        <f t="shared" si="11"/>
        <v>0</v>
      </c>
      <c r="F34" s="498">
        <f t="shared" si="11"/>
        <v>0</v>
      </c>
      <c r="G34" s="498">
        <f t="shared" si="11"/>
        <v>0</v>
      </c>
      <c r="H34" s="498">
        <f t="shared" si="11"/>
        <v>2860</v>
      </c>
      <c r="I34" s="498">
        <f t="shared" si="11"/>
        <v>0</v>
      </c>
      <c r="J34" s="498">
        <f t="shared" si="11"/>
        <v>255</v>
      </c>
      <c r="K34" s="498">
        <f t="shared" si="11"/>
        <v>0</v>
      </c>
      <c r="L34" s="498">
        <f t="shared" si="11"/>
        <v>1290</v>
      </c>
      <c r="M34" s="498">
        <f t="shared" si="11"/>
        <v>2860</v>
      </c>
      <c r="N34" s="498">
        <f t="shared" si="11"/>
        <v>4150</v>
      </c>
      <c r="O34" s="498">
        <f t="shared" si="11"/>
        <v>0</v>
      </c>
      <c r="P34" s="498">
        <f t="shared" si="11"/>
        <v>0</v>
      </c>
      <c r="Q34" s="498">
        <f t="shared" si="11"/>
        <v>0</v>
      </c>
      <c r="R34" s="498">
        <f t="shared" si="11"/>
        <v>2733</v>
      </c>
    </row>
    <row r="35" spans="1:18" ht="19.5" customHeight="1">
      <c r="A35" s="464"/>
      <c r="B35" s="405" t="s">
        <v>1459</v>
      </c>
      <c r="C35" s="498">
        <v>153</v>
      </c>
      <c r="D35" s="502"/>
      <c r="E35" s="328"/>
      <c r="F35" s="328"/>
      <c r="G35" s="415"/>
      <c r="H35" s="502">
        <v>153</v>
      </c>
      <c r="I35" s="328"/>
      <c r="J35" s="328">
        <v>255</v>
      </c>
      <c r="K35" s="415"/>
      <c r="L35" s="502"/>
      <c r="M35" s="328">
        <v>153</v>
      </c>
      <c r="N35" s="415">
        <f t="shared" si="2"/>
        <v>153</v>
      </c>
      <c r="O35" s="502">
        <f t="shared" si="3"/>
        <v>0</v>
      </c>
      <c r="P35" s="415">
        <f t="shared" si="4"/>
        <v>0</v>
      </c>
      <c r="Q35" s="414"/>
      <c r="R35" s="414">
        <f t="shared" si="5"/>
        <v>0</v>
      </c>
    </row>
    <row r="36" spans="1:18" ht="19.5" customHeight="1">
      <c r="A36" s="464"/>
      <c r="B36" s="405" t="s">
        <v>1460</v>
      </c>
      <c r="C36" s="498">
        <v>3567</v>
      </c>
      <c r="D36" s="502"/>
      <c r="E36" s="328"/>
      <c r="F36" s="328"/>
      <c r="G36" s="415"/>
      <c r="H36" s="502">
        <v>1610</v>
      </c>
      <c r="I36" s="328"/>
      <c r="J36" s="328"/>
      <c r="K36" s="415"/>
      <c r="L36" s="502"/>
      <c r="M36" s="328">
        <v>1610</v>
      </c>
      <c r="N36" s="415">
        <f t="shared" si="2"/>
        <v>1610</v>
      </c>
      <c r="O36" s="502">
        <f t="shared" si="3"/>
        <v>0</v>
      </c>
      <c r="P36" s="415">
        <f t="shared" si="4"/>
        <v>0</v>
      </c>
      <c r="Q36" s="414"/>
      <c r="R36" s="414">
        <f t="shared" si="5"/>
        <v>1957</v>
      </c>
    </row>
    <row r="37" spans="1:18" ht="19.5" customHeight="1">
      <c r="A37" s="464"/>
      <c r="B37" s="405" t="s">
        <v>58</v>
      </c>
      <c r="C37" s="498">
        <v>1290</v>
      </c>
      <c r="D37" s="502">
        <v>1290</v>
      </c>
      <c r="E37" s="328"/>
      <c r="F37" s="328"/>
      <c r="G37" s="415"/>
      <c r="H37" s="502"/>
      <c r="I37" s="328"/>
      <c r="J37" s="328"/>
      <c r="K37" s="415"/>
      <c r="L37" s="502">
        <v>1290</v>
      </c>
      <c r="M37" s="328"/>
      <c r="N37" s="415">
        <f t="shared" si="2"/>
        <v>1290</v>
      </c>
      <c r="O37" s="502">
        <f t="shared" si="3"/>
        <v>0</v>
      </c>
      <c r="P37" s="415">
        <f t="shared" si="4"/>
        <v>0</v>
      </c>
      <c r="Q37" s="414"/>
      <c r="R37" s="414">
        <f t="shared" si="5"/>
        <v>0</v>
      </c>
    </row>
    <row r="38" spans="1:18" ht="19.5" customHeight="1">
      <c r="A38" s="464"/>
      <c r="B38" s="405" t="s">
        <v>59</v>
      </c>
      <c r="C38" s="498">
        <v>1811</v>
      </c>
      <c r="D38" s="502"/>
      <c r="E38" s="328"/>
      <c r="F38" s="328"/>
      <c r="G38" s="415"/>
      <c r="H38" s="502">
        <v>1035</v>
      </c>
      <c r="I38" s="328"/>
      <c r="J38" s="328"/>
      <c r="K38" s="415"/>
      <c r="L38" s="502"/>
      <c r="M38" s="328">
        <v>1035</v>
      </c>
      <c r="N38" s="415">
        <f t="shared" si="2"/>
        <v>1035</v>
      </c>
      <c r="O38" s="502">
        <f t="shared" si="3"/>
        <v>0</v>
      </c>
      <c r="P38" s="415">
        <f t="shared" si="4"/>
        <v>0</v>
      </c>
      <c r="Q38" s="414"/>
      <c r="R38" s="414">
        <f t="shared" si="5"/>
        <v>776</v>
      </c>
    </row>
    <row r="39" spans="1:18" ht="19.5" customHeight="1">
      <c r="A39" s="464"/>
      <c r="B39" s="405" t="s">
        <v>60</v>
      </c>
      <c r="C39" s="498">
        <v>62</v>
      </c>
      <c r="D39" s="502"/>
      <c r="E39" s="328"/>
      <c r="F39" s="328"/>
      <c r="G39" s="415"/>
      <c r="H39" s="502">
        <v>62</v>
      </c>
      <c r="I39" s="328"/>
      <c r="J39" s="328"/>
      <c r="K39" s="415"/>
      <c r="L39" s="502"/>
      <c r="M39" s="328">
        <v>62</v>
      </c>
      <c r="N39" s="415">
        <f t="shared" si="2"/>
        <v>62</v>
      </c>
      <c r="O39" s="502">
        <f>D39+E39-L39</f>
        <v>0</v>
      </c>
      <c r="P39" s="415">
        <f>H39+I39-M39</f>
        <v>0</v>
      </c>
      <c r="Q39" s="414"/>
      <c r="R39" s="414">
        <f t="shared" si="5"/>
        <v>0</v>
      </c>
    </row>
    <row r="40" spans="1:18" ht="19.5" customHeight="1">
      <c r="A40" s="464">
        <f>A34+1</f>
        <v>24</v>
      </c>
      <c r="B40" s="405" t="s">
        <v>1373</v>
      </c>
      <c r="C40" s="498">
        <f>C41+C42+C43+C44</f>
        <v>1888</v>
      </c>
      <c r="D40" s="498">
        <f aca="true" t="shared" si="12" ref="D40:R40">D41+D42+D43+D44</f>
        <v>403</v>
      </c>
      <c r="E40" s="498">
        <f t="shared" si="12"/>
        <v>0</v>
      </c>
      <c r="F40" s="498">
        <f t="shared" si="12"/>
        <v>0</v>
      </c>
      <c r="G40" s="498">
        <f t="shared" si="12"/>
        <v>0</v>
      </c>
      <c r="H40" s="498">
        <f t="shared" si="12"/>
        <v>682</v>
      </c>
      <c r="I40" s="498">
        <f t="shared" si="12"/>
        <v>0</v>
      </c>
      <c r="J40" s="498">
        <f t="shared" si="12"/>
        <v>99</v>
      </c>
      <c r="K40" s="498">
        <f t="shared" si="12"/>
        <v>0</v>
      </c>
      <c r="L40" s="498">
        <f t="shared" si="12"/>
        <v>403</v>
      </c>
      <c r="M40" s="498">
        <f t="shared" si="12"/>
        <v>682</v>
      </c>
      <c r="N40" s="498">
        <f t="shared" si="12"/>
        <v>1085</v>
      </c>
      <c r="O40" s="498">
        <f t="shared" si="12"/>
        <v>0</v>
      </c>
      <c r="P40" s="498">
        <f t="shared" si="12"/>
        <v>0</v>
      </c>
      <c r="Q40" s="498">
        <f t="shared" si="12"/>
        <v>0</v>
      </c>
      <c r="R40" s="498">
        <f t="shared" si="12"/>
        <v>803</v>
      </c>
    </row>
    <row r="41" spans="1:18" ht="19.5" customHeight="1">
      <c r="A41" s="464"/>
      <c r="B41" s="405" t="s">
        <v>1459</v>
      </c>
      <c r="C41" s="498">
        <v>35</v>
      </c>
      <c r="D41" s="502"/>
      <c r="E41" s="328"/>
      <c r="F41" s="328"/>
      <c r="G41" s="415"/>
      <c r="H41" s="502">
        <v>35</v>
      </c>
      <c r="I41" s="328"/>
      <c r="J41" s="328">
        <v>99</v>
      </c>
      <c r="K41" s="415"/>
      <c r="L41" s="502"/>
      <c r="M41" s="328">
        <v>35</v>
      </c>
      <c r="N41" s="415">
        <f t="shared" si="2"/>
        <v>35</v>
      </c>
      <c r="O41" s="502">
        <f>D41+E41-L41</f>
        <v>0</v>
      </c>
      <c r="P41" s="415">
        <f>H41+I41-M41</f>
        <v>0</v>
      </c>
      <c r="Q41" s="414"/>
      <c r="R41" s="414">
        <f t="shared" si="5"/>
        <v>0</v>
      </c>
    </row>
    <row r="42" spans="1:18" ht="19.5" customHeight="1">
      <c r="A42" s="464"/>
      <c r="B42" s="405" t="s">
        <v>1460</v>
      </c>
      <c r="C42" s="498">
        <v>977</v>
      </c>
      <c r="D42" s="502"/>
      <c r="E42" s="328"/>
      <c r="F42" s="328"/>
      <c r="G42" s="415"/>
      <c r="H42" s="502">
        <v>405</v>
      </c>
      <c r="I42" s="328"/>
      <c r="J42" s="328"/>
      <c r="K42" s="415"/>
      <c r="L42" s="502"/>
      <c r="M42" s="328">
        <v>405</v>
      </c>
      <c r="N42" s="415">
        <f t="shared" si="2"/>
        <v>405</v>
      </c>
      <c r="O42" s="502">
        <f t="shared" si="3"/>
        <v>0</v>
      </c>
      <c r="P42" s="415">
        <f t="shared" si="4"/>
        <v>0</v>
      </c>
      <c r="Q42" s="414"/>
      <c r="R42" s="414">
        <f t="shared" si="5"/>
        <v>572</v>
      </c>
    </row>
    <row r="43" spans="1:18" ht="19.5" customHeight="1">
      <c r="A43" s="464"/>
      <c r="B43" s="405" t="s">
        <v>58</v>
      </c>
      <c r="C43" s="498">
        <v>403</v>
      </c>
      <c r="D43" s="502">
        <v>403</v>
      </c>
      <c r="E43" s="328"/>
      <c r="F43" s="328"/>
      <c r="G43" s="415"/>
      <c r="H43" s="502"/>
      <c r="I43" s="328"/>
      <c r="J43" s="328"/>
      <c r="K43" s="415"/>
      <c r="L43" s="502">
        <v>403</v>
      </c>
      <c r="M43" s="328"/>
      <c r="N43" s="415">
        <f t="shared" si="2"/>
        <v>403</v>
      </c>
      <c r="O43" s="502">
        <f t="shared" si="3"/>
        <v>0</v>
      </c>
      <c r="P43" s="415">
        <f t="shared" si="4"/>
        <v>0</v>
      </c>
      <c r="Q43" s="414"/>
      <c r="R43" s="414">
        <f t="shared" si="5"/>
        <v>0</v>
      </c>
    </row>
    <row r="44" spans="1:18" ht="19.5" customHeight="1">
      <c r="A44" s="464"/>
      <c r="B44" s="405" t="s">
        <v>59</v>
      </c>
      <c r="C44" s="498">
        <v>473</v>
      </c>
      <c r="D44" s="502"/>
      <c r="E44" s="328"/>
      <c r="F44" s="328"/>
      <c r="G44" s="415"/>
      <c r="H44" s="502">
        <v>242</v>
      </c>
      <c r="I44" s="328"/>
      <c r="J44" s="328"/>
      <c r="K44" s="415"/>
      <c r="L44" s="502"/>
      <c r="M44" s="328">
        <v>242</v>
      </c>
      <c r="N44" s="415">
        <f t="shared" si="2"/>
        <v>242</v>
      </c>
      <c r="O44" s="502">
        <f t="shared" si="3"/>
        <v>0</v>
      </c>
      <c r="P44" s="415">
        <f t="shared" si="4"/>
        <v>0</v>
      </c>
      <c r="Q44" s="414"/>
      <c r="R44" s="414">
        <f t="shared" si="5"/>
        <v>231</v>
      </c>
    </row>
    <row r="45" spans="1:18" ht="19.5" customHeight="1">
      <c r="A45" s="464">
        <f>A40+1</f>
        <v>25</v>
      </c>
      <c r="B45" s="405" t="s">
        <v>1356</v>
      </c>
      <c r="C45" s="498">
        <f>C46+C47+C48+C49+C50+C51+C52+C53</f>
        <v>287675</v>
      </c>
      <c r="D45" s="498">
        <f aca="true" t="shared" si="13" ref="D45:R45">D46+D47+D48+D49+D50+D51+D52+D53</f>
        <v>206298</v>
      </c>
      <c r="E45" s="498">
        <f t="shared" si="13"/>
        <v>0</v>
      </c>
      <c r="F45" s="498">
        <f t="shared" si="13"/>
        <v>0</v>
      </c>
      <c r="G45" s="498">
        <f t="shared" si="13"/>
        <v>0</v>
      </c>
      <c r="H45" s="498">
        <f t="shared" si="13"/>
        <v>134800</v>
      </c>
      <c r="I45" s="498">
        <f t="shared" si="13"/>
        <v>0</v>
      </c>
      <c r="J45" s="498">
        <f t="shared" si="13"/>
        <v>0</v>
      </c>
      <c r="K45" s="498">
        <f t="shared" si="13"/>
        <v>0</v>
      </c>
      <c r="L45" s="498">
        <f t="shared" si="13"/>
        <v>139183</v>
      </c>
      <c r="M45" s="498">
        <f t="shared" si="13"/>
        <v>60212</v>
      </c>
      <c r="N45" s="498">
        <f t="shared" si="13"/>
        <v>199395</v>
      </c>
      <c r="O45" s="498">
        <f t="shared" si="13"/>
        <v>67115</v>
      </c>
      <c r="P45" s="498">
        <f t="shared" si="13"/>
        <v>74588</v>
      </c>
      <c r="Q45" s="498">
        <f t="shared" si="13"/>
        <v>0</v>
      </c>
      <c r="R45" s="498">
        <f t="shared" si="13"/>
        <v>-53423</v>
      </c>
    </row>
    <row r="46" spans="1:18" ht="19.5" customHeight="1">
      <c r="A46" s="464"/>
      <c r="B46" s="405" t="s">
        <v>1462</v>
      </c>
      <c r="C46" s="498">
        <v>235121</v>
      </c>
      <c r="D46" s="502">
        <v>201440</v>
      </c>
      <c r="E46" s="328"/>
      <c r="F46" s="328"/>
      <c r="G46" s="415"/>
      <c r="H46" s="502">
        <v>118208</v>
      </c>
      <c r="I46" s="328"/>
      <c r="J46" s="328"/>
      <c r="K46" s="415"/>
      <c r="L46" s="502">
        <v>136800</v>
      </c>
      <c r="M46" s="328">
        <v>46938</v>
      </c>
      <c r="N46" s="415">
        <f t="shared" si="2"/>
        <v>183738</v>
      </c>
      <c r="O46" s="502">
        <f>D46+E46-L46</f>
        <v>64640</v>
      </c>
      <c r="P46" s="415">
        <f>H46+I46-M46</f>
        <v>71270</v>
      </c>
      <c r="Q46" s="414"/>
      <c r="R46" s="414">
        <f t="shared" si="5"/>
        <v>-84527</v>
      </c>
    </row>
    <row r="47" spans="1:18" ht="19.5" customHeight="1">
      <c r="A47" s="464"/>
      <c r="B47" s="405" t="s">
        <v>1458</v>
      </c>
      <c r="C47" s="498">
        <v>17875</v>
      </c>
      <c r="D47" s="502">
        <v>2475</v>
      </c>
      <c r="E47" s="328"/>
      <c r="F47" s="328"/>
      <c r="G47" s="415"/>
      <c r="H47" s="502">
        <v>6600</v>
      </c>
      <c r="I47" s="328"/>
      <c r="J47" s="328"/>
      <c r="K47" s="415"/>
      <c r="L47" s="502"/>
      <c r="M47" s="328">
        <v>6600</v>
      </c>
      <c r="N47" s="415">
        <f t="shared" si="2"/>
        <v>6600</v>
      </c>
      <c r="O47" s="502">
        <f t="shared" si="3"/>
        <v>2475</v>
      </c>
      <c r="P47" s="415">
        <f t="shared" si="4"/>
        <v>0</v>
      </c>
      <c r="Q47" s="414"/>
      <c r="R47" s="414">
        <f t="shared" si="5"/>
        <v>8800</v>
      </c>
    </row>
    <row r="48" spans="1:18" ht="19.5" customHeight="1">
      <c r="A48" s="464"/>
      <c r="B48" s="405" t="s">
        <v>1459</v>
      </c>
      <c r="C48" s="498">
        <v>17794</v>
      </c>
      <c r="D48" s="502"/>
      <c r="E48" s="328"/>
      <c r="F48" s="328"/>
      <c r="G48" s="415"/>
      <c r="H48" s="502">
        <v>7545</v>
      </c>
      <c r="I48" s="328"/>
      <c r="J48" s="328"/>
      <c r="K48" s="415"/>
      <c r="L48" s="502"/>
      <c r="M48" s="328">
        <v>4227</v>
      </c>
      <c r="N48" s="415">
        <f t="shared" si="2"/>
        <v>4227</v>
      </c>
      <c r="O48" s="502">
        <f t="shared" si="3"/>
        <v>0</v>
      </c>
      <c r="P48" s="415">
        <f t="shared" si="4"/>
        <v>3318</v>
      </c>
      <c r="Q48" s="414"/>
      <c r="R48" s="414">
        <f t="shared" si="5"/>
        <v>10249</v>
      </c>
    </row>
    <row r="49" spans="1:18" ht="19.5" customHeight="1">
      <c r="A49" s="464"/>
      <c r="B49" s="405" t="s">
        <v>1460</v>
      </c>
      <c r="C49" s="498">
        <v>9604</v>
      </c>
      <c r="D49" s="502"/>
      <c r="E49" s="328"/>
      <c r="F49" s="328"/>
      <c r="G49" s="415"/>
      <c r="H49" s="502">
        <v>1230</v>
      </c>
      <c r="I49" s="328"/>
      <c r="J49" s="328"/>
      <c r="K49" s="415"/>
      <c r="L49" s="502"/>
      <c r="M49" s="328">
        <v>1230</v>
      </c>
      <c r="N49" s="415">
        <f t="shared" si="2"/>
        <v>1230</v>
      </c>
      <c r="O49" s="502">
        <f t="shared" si="3"/>
        <v>0</v>
      </c>
      <c r="P49" s="415">
        <f t="shared" si="4"/>
        <v>0</v>
      </c>
      <c r="Q49" s="414"/>
      <c r="R49" s="414">
        <f t="shared" si="5"/>
        <v>8374</v>
      </c>
    </row>
    <row r="50" spans="1:18" ht="19.5" customHeight="1">
      <c r="A50" s="464"/>
      <c r="B50" s="405" t="s">
        <v>1461</v>
      </c>
      <c r="C50" s="498">
        <v>1064</v>
      </c>
      <c r="D50" s="502">
        <v>1064</v>
      </c>
      <c r="E50" s="328"/>
      <c r="F50" s="328"/>
      <c r="G50" s="415"/>
      <c r="H50" s="502"/>
      <c r="I50" s="328"/>
      <c r="J50" s="328"/>
      <c r="K50" s="415"/>
      <c r="L50" s="502">
        <v>1064</v>
      </c>
      <c r="M50" s="328"/>
      <c r="N50" s="415">
        <f t="shared" si="2"/>
        <v>1064</v>
      </c>
      <c r="O50" s="502">
        <f t="shared" si="3"/>
        <v>0</v>
      </c>
      <c r="P50" s="415">
        <f t="shared" si="4"/>
        <v>0</v>
      </c>
      <c r="Q50" s="414"/>
      <c r="R50" s="414">
        <f t="shared" si="5"/>
        <v>0</v>
      </c>
    </row>
    <row r="51" spans="1:18" ht="19.5" customHeight="1">
      <c r="A51" s="464"/>
      <c r="B51" s="405" t="s">
        <v>58</v>
      </c>
      <c r="C51" s="498">
        <v>1319</v>
      </c>
      <c r="D51" s="502">
        <v>1319</v>
      </c>
      <c r="E51" s="328"/>
      <c r="F51" s="328"/>
      <c r="G51" s="415"/>
      <c r="H51" s="502"/>
      <c r="I51" s="328"/>
      <c r="J51" s="328"/>
      <c r="K51" s="415"/>
      <c r="L51" s="502">
        <v>1319</v>
      </c>
      <c r="M51" s="328"/>
      <c r="N51" s="415">
        <f t="shared" si="2"/>
        <v>1319</v>
      </c>
      <c r="O51" s="502">
        <f t="shared" si="3"/>
        <v>0</v>
      </c>
      <c r="P51" s="415">
        <f t="shared" si="4"/>
        <v>0</v>
      </c>
      <c r="Q51" s="414"/>
      <c r="R51" s="414">
        <f t="shared" si="5"/>
        <v>0</v>
      </c>
    </row>
    <row r="52" spans="1:18" ht="19.5" customHeight="1">
      <c r="A52" s="464"/>
      <c r="B52" s="405" t="s">
        <v>59</v>
      </c>
      <c r="C52" s="498">
        <v>1064</v>
      </c>
      <c r="D52" s="502"/>
      <c r="E52" s="328"/>
      <c r="F52" s="328"/>
      <c r="G52" s="415"/>
      <c r="H52" s="502">
        <v>190</v>
      </c>
      <c r="I52" s="328"/>
      <c r="J52" s="328"/>
      <c r="K52" s="415"/>
      <c r="L52" s="502"/>
      <c r="M52" s="328">
        <v>190</v>
      </c>
      <c r="N52" s="415">
        <f t="shared" si="2"/>
        <v>190</v>
      </c>
      <c r="O52" s="502">
        <f t="shared" si="3"/>
        <v>0</v>
      </c>
      <c r="P52" s="415">
        <f t="shared" si="4"/>
        <v>0</v>
      </c>
      <c r="Q52" s="414"/>
      <c r="R52" s="414">
        <f t="shared" si="5"/>
        <v>874</v>
      </c>
    </row>
    <row r="53" spans="1:18" ht="19.5" customHeight="1">
      <c r="A53" s="464"/>
      <c r="B53" s="405" t="s">
        <v>60</v>
      </c>
      <c r="C53" s="498">
        <v>3834</v>
      </c>
      <c r="D53" s="502"/>
      <c r="E53" s="328"/>
      <c r="F53" s="328"/>
      <c r="G53" s="415"/>
      <c r="H53" s="502">
        <v>1027</v>
      </c>
      <c r="I53" s="328"/>
      <c r="J53" s="328"/>
      <c r="K53" s="415"/>
      <c r="L53" s="502"/>
      <c r="M53" s="328">
        <v>1027</v>
      </c>
      <c r="N53" s="415">
        <f t="shared" si="2"/>
        <v>1027</v>
      </c>
      <c r="O53" s="502">
        <f>D53+E53-L53</f>
        <v>0</v>
      </c>
      <c r="P53" s="415">
        <f>H53+I53-M53</f>
        <v>0</v>
      </c>
      <c r="Q53" s="414"/>
      <c r="R53" s="414">
        <f t="shared" si="5"/>
        <v>2807</v>
      </c>
    </row>
    <row r="54" spans="1:18" ht="19.5" customHeight="1">
      <c r="A54" s="464">
        <f>A45+1</f>
        <v>26</v>
      </c>
      <c r="B54" s="190" t="s">
        <v>1357</v>
      </c>
      <c r="C54" s="499">
        <f>C34+C40+C45</f>
        <v>296446</v>
      </c>
      <c r="D54" s="499">
        <f aca="true" t="shared" si="14" ref="D54:R54">D34+D40+D45</f>
        <v>207991</v>
      </c>
      <c r="E54" s="499">
        <f t="shared" si="14"/>
        <v>0</v>
      </c>
      <c r="F54" s="499">
        <f t="shared" si="14"/>
        <v>0</v>
      </c>
      <c r="G54" s="499">
        <f t="shared" si="14"/>
        <v>0</v>
      </c>
      <c r="H54" s="499">
        <f t="shared" si="14"/>
        <v>138342</v>
      </c>
      <c r="I54" s="499">
        <f t="shared" si="14"/>
        <v>0</v>
      </c>
      <c r="J54" s="499">
        <f t="shared" si="14"/>
        <v>354</v>
      </c>
      <c r="K54" s="499">
        <f t="shared" si="14"/>
        <v>0</v>
      </c>
      <c r="L54" s="499">
        <f t="shared" si="14"/>
        <v>140876</v>
      </c>
      <c r="M54" s="499">
        <f t="shared" si="14"/>
        <v>63754</v>
      </c>
      <c r="N54" s="499">
        <f t="shared" si="14"/>
        <v>204630</v>
      </c>
      <c r="O54" s="499">
        <f t="shared" si="14"/>
        <v>67115</v>
      </c>
      <c r="P54" s="499">
        <f t="shared" si="14"/>
        <v>74588</v>
      </c>
      <c r="Q54" s="499">
        <f t="shared" si="14"/>
        <v>0</v>
      </c>
      <c r="R54" s="499">
        <f t="shared" si="14"/>
        <v>-49887</v>
      </c>
    </row>
    <row r="55" spans="1:18" ht="24.75" customHeight="1">
      <c r="A55" s="464">
        <f t="shared" si="6"/>
        <v>27</v>
      </c>
      <c r="B55" s="495" t="s">
        <v>1358</v>
      </c>
      <c r="C55" s="498"/>
      <c r="D55" s="502"/>
      <c r="E55" s="328"/>
      <c r="F55" s="328"/>
      <c r="G55" s="415"/>
      <c r="H55" s="502"/>
      <c r="I55" s="328"/>
      <c r="J55" s="328"/>
      <c r="K55" s="415"/>
      <c r="L55" s="502"/>
      <c r="M55" s="328"/>
      <c r="N55" s="415">
        <f t="shared" si="2"/>
        <v>0</v>
      </c>
      <c r="O55" s="502">
        <f t="shared" si="3"/>
        <v>0</v>
      </c>
      <c r="P55" s="415">
        <f t="shared" si="4"/>
        <v>0</v>
      </c>
      <c r="Q55" s="414"/>
      <c r="R55" s="414">
        <f t="shared" si="5"/>
        <v>0</v>
      </c>
    </row>
    <row r="56" spans="1:18" ht="24.75" customHeight="1">
      <c r="A56" s="464">
        <f t="shared" si="6"/>
        <v>28</v>
      </c>
      <c r="B56" s="495" t="s">
        <v>1359</v>
      </c>
      <c r="C56" s="498"/>
      <c r="D56" s="502"/>
      <c r="E56" s="328"/>
      <c r="F56" s="328"/>
      <c r="G56" s="415"/>
      <c r="H56" s="502"/>
      <c r="I56" s="328"/>
      <c r="J56" s="328"/>
      <c r="K56" s="415"/>
      <c r="L56" s="502"/>
      <c r="M56" s="328"/>
      <c r="N56" s="415">
        <f t="shared" si="2"/>
        <v>0</v>
      </c>
      <c r="O56" s="502">
        <f t="shared" si="3"/>
        <v>0</v>
      </c>
      <c r="P56" s="415">
        <f t="shared" si="4"/>
        <v>0</v>
      </c>
      <c r="Q56" s="414"/>
      <c r="R56" s="414">
        <f t="shared" si="5"/>
        <v>0</v>
      </c>
    </row>
    <row r="57" spans="1:18" ht="24.75" customHeight="1">
      <c r="A57" s="464">
        <f t="shared" si="6"/>
        <v>29</v>
      </c>
      <c r="B57" s="496" t="s">
        <v>1374</v>
      </c>
      <c r="C57" s="499">
        <f>SUM(C55:C56)</f>
        <v>0</v>
      </c>
      <c r="D57" s="503">
        <f aca="true" t="shared" si="15" ref="D57:R57">SUM(D55:D56)</f>
        <v>0</v>
      </c>
      <c r="E57" s="465">
        <f t="shared" si="15"/>
        <v>0</v>
      </c>
      <c r="F57" s="465">
        <f t="shared" si="15"/>
        <v>0</v>
      </c>
      <c r="G57" s="466">
        <f t="shared" si="15"/>
        <v>0</v>
      </c>
      <c r="H57" s="503">
        <f t="shared" si="15"/>
        <v>0</v>
      </c>
      <c r="I57" s="465">
        <f t="shared" si="15"/>
        <v>0</v>
      </c>
      <c r="J57" s="465">
        <f t="shared" si="15"/>
        <v>0</v>
      </c>
      <c r="K57" s="466">
        <f t="shared" si="15"/>
        <v>0</v>
      </c>
      <c r="L57" s="503">
        <f t="shared" si="15"/>
        <v>0</v>
      </c>
      <c r="M57" s="465">
        <f t="shared" si="15"/>
        <v>0</v>
      </c>
      <c r="N57" s="466">
        <f t="shared" si="15"/>
        <v>0</v>
      </c>
      <c r="O57" s="503">
        <f t="shared" si="15"/>
        <v>0</v>
      </c>
      <c r="P57" s="466">
        <f t="shared" si="15"/>
        <v>0</v>
      </c>
      <c r="Q57" s="505">
        <f t="shared" si="15"/>
        <v>0</v>
      </c>
      <c r="R57" s="505">
        <f t="shared" si="15"/>
        <v>0</v>
      </c>
    </row>
    <row r="58" spans="1:18" ht="19.5" customHeight="1">
      <c r="A58" s="464">
        <f t="shared" si="6"/>
        <v>30</v>
      </c>
      <c r="B58" s="405" t="s">
        <v>1375</v>
      </c>
      <c r="C58" s="498"/>
      <c r="D58" s="502"/>
      <c r="E58" s="328"/>
      <c r="F58" s="328"/>
      <c r="G58" s="415"/>
      <c r="H58" s="502"/>
      <c r="I58" s="328"/>
      <c r="J58" s="328"/>
      <c r="K58" s="415"/>
      <c r="L58" s="502"/>
      <c r="M58" s="328"/>
      <c r="N58" s="415">
        <f>L58+M58</f>
        <v>0</v>
      </c>
      <c r="O58" s="502">
        <f t="shared" si="3"/>
        <v>0</v>
      </c>
      <c r="P58" s="415">
        <f t="shared" si="4"/>
        <v>0</v>
      </c>
      <c r="Q58" s="414"/>
      <c r="R58" s="414">
        <f t="shared" si="5"/>
        <v>0</v>
      </c>
    </row>
    <row r="59" spans="1:18" ht="19.5" customHeight="1">
      <c r="A59" s="464">
        <f t="shared" si="6"/>
        <v>31</v>
      </c>
      <c r="B59" s="405" t="s">
        <v>1360</v>
      </c>
      <c r="C59" s="498"/>
      <c r="D59" s="502"/>
      <c r="E59" s="328"/>
      <c r="F59" s="328"/>
      <c r="G59" s="415"/>
      <c r="H59" s="502"/>
      <c r="I59" s="328"/>
      <c r="J59" s="328"/>
      <c r="K59" s="415"/>
      <c r="L59" s="502"/>
      <c r="M59" s="328"/>
      <c r="N59" s="415">
        <f>L59+M59</f>
        <v>0</v>
      </c>
      <c r="O59" s="502">
        <f t="shared" si="3"/>
        <v>0</v>
      </c>
      <c r="P59" s="415">
        <f t="shared" si="4"/>
        <v>0</v>
      </c>
      <c r="Q59" s="414"/>
      <c r="R59" s="414">
        <f t="shared" si="5"/>
        <v>0</v>
      </c>
    </row>
    <row r="60" spans="1:18" ht="19.5" customHeight="1">
      <c r="A60" s="464">
        <f t="shared" si="6"/>
        <v>32</v>
      </c>
      <c r="B60" s="405" t="s">
        <v>1361</v>
      </c>
      <c r="C60" s="498"/>
      <c r="D60" s="502"/>
      <c r="E60" s="328"/>
      <c r="F60" s="328"/>
      <c r="G60" s="415"/>
      <c r="H60" s="502"/>
      <c r="I60" s="328"/>
      <c r="J60" s="328"/>
      <c r="K60" s="415"/>
      <c r="L60" s="502"/>
      <c r="M60" s="328"/>
      <c r="N60" s="415">
        <f>L60+M60</f>
        <v>0</v>
      </c>
      <c r="O60" s="502">
        <f t="shared" si="3"/>
        <v>0</v>
      </c>
      <c r="P60" s="415">
        <f t="shared" si="4"/>
        <v>0</v>
      </c>
      <c r="Q60" s="414"/>
      <c r="R60" s="414">
        <f t="shared" si="5"/>
        <v>0</v>
      </c>
    </row>
    <row r="61" spans="1:18" ht="24.75" customHeight="1">
      <c r="A61" s="464">
        <f t="shared" si="6"/>
        <v>33</v>
      </c>
      <c r="B61" s="496" t="s">
        <v>1362</v>
      </c>
      <c r="C61" s="499">
        <f>SUM(C58:C60)</f>
        <v>0</v>
      </c>
      <c r="D61" s="503">
        <f aca="true" t="shared" si="16" ref="D61:R61">SUM(D58:D60)</f>
        <v>0</v>
      </c>
      <c r="E61" s="465">
        <f t="shared" si="16"/>
        <v>0</v>
      </c>
      <c r="F61" s="465">
        <f t="shared" si="16"/>
        <v>0</v>
      </c>
      <c r="G61" s="466">
        <f t="shared" si="16"/>
        <v>0</v>
      </c>
      <c r="H61" s="503">
        <f t="shared" si="16"/>
        <v>0</v>
      </c>
      <c r="I61" s="465">
        <f t="shared" si="16"/>
        <v>0</v>
      </c>
      <c r="J61" s="465">
        <f t="shared" si="16"/>
        <v>0</v>
      </c>
      <c r="K61" s="466">
        <f t="shared" si="16"/>
        <v>0</v>
      </c>
      <c r="L61" s="503">
        <f t="shared" si="16"/>
        <v>0</v>
      </c>
      <c r="M61" s="465">
        <f t="shared" si="16"/>
        <v>0</v>
      </c>
      <c r="N61" s="466">
        <f>L61+M61</f>
        <v>0</v>
      </c>
      <c r="O61" s="503">
        <f t="shared" si="16"/>
        <v>0</v>
      </c>
      <c r="P61" s="466">
        <f t="shared" si="16"/>
        <v>0</v>
      </c>
      <c r="Q61" s="505">
        <f t="shared" si="16"/>
        <v>0</v>
      </c>
      <c r="R61" s="505">
        <f t="shared" si="16"/>
        <v>0</v>
      </c>
    </row>
    <row r="62" spans="1:18" ht="19.5" customHeight="1">
      <c r="A62" s="464">
        <f t="shared" si="6"/>
        <v>34</v>
      </c>
      <c r="B62" s="190" t="s">
        <v>1363</v>
      </c>
      <c r="C62" s="499">
        <f>C19+C33+C54+C57+C61</f>
        <v>546138</v>
      </c>
      <c r="D62" s="499">
        <f aca="true" t="shared" si="17" ref="D62:R62">D19+D33+D54+D57+D61</f>
        <v>262864</v>
      </c>
      <c r="E62" s="499">
        <f t="shared" si="17"/>
        <v>0</v>
      </c>
      <c r="F62" s="499">
        <f t="shared" si="17"/>
        <v>0</v>
      </c>
      <c r="G62" s="499">
        <f t="shared" si="17"/>
        <v>0</v>
      </c>
      <c r="H62" s="499">
        <f t="shared" si="17"/>
        <v>150985</v>
      </c>
      <c r="I62" s="499">
        <f t="shared" si="17"/>
        <v>0</v>
      </c>
      <c r="J62" s="499">
        <f t="shared" si="17"/>
        <v>354</v>
      </c>
      <c r="K62" s="499">
        <f t="shared" si="17"/>
        <v>0</v>
      </c>
      <c r="L62" s="499">
        <f t="shared" si="17"/>
        <v>195749</v>
      </c>
      <c r="M62" s="499">
        <f t="shared" si="17"/>
        <v>70314</v>
      </c>
      <c r="N62" s="499">
        <f t="shared" si="17"/>
        <v>266063</v>
      </c>
      <c r="O62" s="499">
        <f t="shared" si="17"/>
        <v>67115</v>
      </c>
      <c r="P62" s="499">
        <f t="shared" si="17"/>
        <v>80671</v>
      </c>
      <c r="Q62" s="499">
        <f t="shared" si="17"/>
        <v>0</v>
      </c>
      <c r="R62" s="499">
        <f t="shared" si="17"/>
        <v>132289</v>
      </c>
    </row>
  </sheetData>
  <sheetProtection/>
  <mergeCells count="27">
    <mergeCell ref="L3:L5"/>
    <mergeCell ref="M3:M5"/>
    <mergeCell ref="H4:H5"/>
    <mergeCell ref="Q3:Q5"/>
    <mergeCell ref="R3:R5"/>
    <mergeCell ref="O4:O5"/>
    <mergeCell ref="P4:P5"/>
    <mergeCell ref="H6:K6"/>
    <mergeCell ref="L6:N6"/>
    <mergeCell ref="O6:P6"/>
    <mergeCell ref="N3:N5"/>
    <mergeCell ref="O3:P3"/>
    <mergeCell ref="H3:I3"/>
    <mergeCell ref="I4:I5"/>
    <mergeCell ref="J4:J5"/>
    <mergeCell ref="K4:K5"/>
    <mergeCell ref="J3:K3"/>
    <mergeCell ref="A3:A6"/>
    <mergeCell ref="B3:B6"/>
    <mergeCell ref="C3:C6"/>
    <mergeCell ref="D3:G3"/>
    <mergeCell ref="D4:E4"/>
    <mergeCell ref="F4:G4"/>
    <mergeCell ref="D5:D6"/>
    <mergeCell ref="E5:E6"/>
    <mergeCell ref="F5:F6"/>
    <mergeCell ref="G5:G6"/>
  </mergeCells>
  <printOptions/>
  <pageMargins left="0.3937007874015748" right="0.1968503937007874" top="0.3937007874015748" bottom="0.1968503937007874" header="0.31496062992125984" footer="0.11811023622047245"/>
  <pageSetup horizontalDpi="600" verticalDpi="600" orientation="landscape" paperSize="9" scale="60" r:id="rId1"/>
  <headerFooter alignWithMargins="0">
    <oddHeader>&amp;R2009. évi beszámoló kiegészítő  mellékletének számszrű kimutatása
Rendelet tervezet  9/13.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G5" sqref="G5"/>
    </sheetView>
  </sheetViews>
  <sheetFormatPr defaultColWidth="9.140625" defaultRowHeight="12.75"/>
  <cols>
    <col min="1" max="1" width="74.57421875" style="0" customWidth="1"/>
    <col min="2" max="2" width="12.140625" style="0" customWidth="1"/>
    <col min="3" max="3" width="19.00390625" style="0" customWidth="1"/>
    <col min="4" max="4" width="12.140625" style="0" hidden="1" customWidth="1"/>
    <col min="5" max="5" width="16.7109375" style="0" hidden="1" customWidth="1"/>
    <col min="6" max="6" width="12.140625" style="0" customWidth="1"/>
    <col min="7" max="7" width="19.00390625" style="0" customWidth="1"/>
    <col min="8" max="8" width="12.140625" style="0" customWidth="1"/>
    <col min="9" max="9" width="19.00390625" style="0" customWidth="1"/>
    <col min="10" max="13" width="12.140625" style="0" hidden="1" customWidth="1"/>
  </cols>
  <sheetData>
    <row r="1" ht="12.75">
      <c r="A1" t="s">
        <v>773</v>
      </c>
    </row>
    <row r="3" spans="1:9" ht="15.75">
      <c r="A3" s="627" t="s">
        <v>1463</v>
      </c>
      <c r="B3" s="627"/>
      <c r="C3" s="627"/>
      <c r="D3" s="627"/>
      <c r="E3" s="627"/>
      <c r="F3" s="627"/>
      <c r="G3" s="627"/>
      <c r="H3" s="627"/>
      <c r="I3" s="627"/>
    </row>
    <row r="4" spans="1:9" ht="15.75">
      <c r="A4" s="627" t="s">
        <v>582</v>
      </c>
      <c r="B4" s="627"/>
      <c r="C4" s="627"/>
      <c r="D4" s="627"/>
      <c r="E4" s="627"/>
      <c r="F4" s="627"/>
      <c r="G4" s="627"/>
      <c r="H4" s="627"/>
      <c r="I4" s="627"/>
    </row>
    <row r="5" ht="16.5" thickBot="1">
      <c r="A5" s="211"/>
    </row>
    <row r="6" spans="1:13" ht="12.75">
      <c r="A6" s="176"/>
      <c r="B6" s="212" t="s">
        <v>235</v>
      </c>
      <c r="C6" s="213"/>
      <c r="D6" s="203"/>
      <c r="E6" s="177"/>
      <c r="F6" s="203"/>
      <c r="G6" s="177"/>
      <c r="H6" s="203"/>
      <c r="I6" s="177"/>
      <c r="J6" s="212" t="s">
        <v>236</v>
      </c>
      <c r="K6" s="214"/>
      <c r="L6" s="177"/>
      <c r="M6" s="177"/>
    </row>
    <row r="7" spans="1:13" ht="12.75">
      <c r="A7" s="183"/>
      <c r="B7" s="215" t="s">
        <v>237</v>
      </c>
      <c r="C7" s="216"/>
      <c r="D7" s="628" t="s">
        <v>238</v>
      </c>
      <c r="E7" s="629"/>
      <c r="F7" s="630" t="s">
        <v>239</v>
      </c>
      <c r="G7" s="631"/>
      <c r="H7" s="215" t="s">
        <v>240</v>
      </c>
      <c r="I7" s="217"/>
      <c r="J7" s="215" t="s">
        <v>241</v>
      </c>
      <c r="K7" s="218"/>
      <c r="L7" s="178"/>
      <c r="M7" s="219" t="s">
        <v>242</v>
      </c>
    </row>
    <row r="8" spans="1:13" ht="15">
      <c r="A8" s="205"/>
      <c r="B8" s="632" t="s">
        <v>243</v>
      </c>
      <c r="C8" s="633"/>
      <c r="D8" s="220"/>
      <c r="E8" s="221"/>
      <c r="F8" s="220"/>
      <c r="G8" s="221"/>
      <c r="H8" s="222" t="s">
        <v>244</v>
      </c>
      <c r="I8" s="223"/>
      <c r="J8" s="175"/>
      <c r="K8" s="178"/>
      <c r="L8" s="219" t="s">
        <v>245</v>
      </c>
      <c r="M8" s="224" t="s">
        <v>294</v>
      </c>
    </row>
    <row r="9" spans="1:13" ht="15" customHeight="1">
      <c r="A9" s="193" t="s">
        <v>295</v>
      </c>
      <c r="B9" s="634" t="s">
        <v>296</v>
      </c>
      <c r="C9" s="635"/>
      <c r="D9" s="634" t="s">
        <v>79</v>
      </c>
      <c r="E9" s="635"/>
      <c r="F9" s="225"/>
      <c r="G9" s="218"/>
      <c r="H9" s="222"/>
      <c r="I9" s="223"/>
      <c r="J9" s="226" t="s">
        <v>80</v>
      </c>
      <c r="K9" s="227" t="s">
        <v>81</v>
      </c>
      <c r="L9" s="228" t="s">
        <v>82</v>
      </c>
      <c r="M9" s="224" t="s">
        <v>83</v>
      </c>
    </row>
    <row r="10" spans="1:21" ht="15" customHeight="1">
      <c r="A10" s="193" t="s">
        <v>84</v>
      </c>
      <c r="B10" s="623" t="s">
        <v>85</v>
      </c>
      <c r="C10" s="626" t="s">
        <v>86</v>
      </c>
      <c r="D10" s="229"/>
      <c r="E10" s="230"/>
      <c r="F10" s="623" t="s">
        <v>85</v>
      </c>
      <c r="G10" s="626" t="s">
        <v>86</v>
      </c>
      <c r="H10" s="623" t="s">
        <v>85</v>
      </c>
      <c r="I10" s="626" t="s">
        <v>86</v>
      </c>
      <c r="J10" s="228" t="s">
        <v>87</v>
      </c>
      <c r="K10" s="224" t="s">
        <v>174</v>
      </c>
      <c r="L10" s="224" t="s">
        <v>175</v>
      </c>
      <c r="M10" s="224" t="s">
        <v>176</v>
      </c>
      <c r="N10" s="175"/>
      <c r="O10" s="175"/>
      <c r="P10" s="175"/>
      <c r="Q10" s="175"/>
      <c r="R10" s="175"/>
      <c r="S10" s="175"/>
      <c r="T10" s="175"/>
      <c r="U10" s="175"/>
    </row>
    <row r="11" spans="1:21" ht="15" customHeight="1">
      <c r="A11" s="193"/>
      <c r="B11" s="624"/>
      <c r="C11" s="533"/>
      <c r="D11" s="178"/>
      <c r="E11" s="224" t="s">
        <v>177</v>
      </c>
      <c r="F11" s="624"/>
      <c r="G11" s="533"/>
      <c r="H11" s="624"/>
      <c r="I11" s="533"/>
      <c r="J11" s="224" t="s">
        <v>178</v>
      </c>
      <c r="K11" s="224" t="s">
        <v>179</v>
      </c>
      <c r="L11" s="224" t="s">
        <v>180</v>
      </c>
      <c r="M11" s="224" t="s">
        <v>181</v>
      </c>
      <c r="N11" s="175"/>
      <c r="O11" s="175"/>
      <c r="P11" s="175"/>
      <c r="Q11" s="175"/>
      <c r="R11" s="175"/>
      <c r="S11" s="175"/>
      <c r="T11" s="175"/>
      <c r="U11" s="175"/>
    </row>
    <row r="12" spans="1:25" ht="15" customHeight="1" thickBot="1">
      <c r="A12" s="231"/>
      <c r="B12" s="625"/>
      <c r="C12" s="534"/>
      <c r="D12" s="232" t="s">
        <v>85</v>
      </c>
      <c r="E12" s="232" t="s">
        <v>391</v>
      </c>
      <c r="F12" s="625"/>
      <c r="G12" s="534"/>
      <c r="H12" s="625"/>
      <c r="I12" s="534"/>
      <c r="J12" s="232" t="s">
        <v>392</v>
      </c>
      <c r="K12" s="232" t="s">
        <v>392</v>
      </c>
      <c r="L12" s="232" t="s">
        <v>393</v>
      </c>
      <c r="M12" s="232" t="s">
        <v>394</v>
      </c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</row>
    <row r="13" spans="1:25" ht="13.5" thickBot="1">
      <c r="A13" s="194" t="s">
        <v>547</v>
      </c>
      <c r="B13" s="233" t="s">
        <v>385</v>
      </c>
      <c r="C13" s="194" t="s">
        <v>395</v>
      </c>
      <c r="D13" s="233" t="s">
        <v>396</v>
      </c>
      <c r="E13" s="194" t="s">
        <v>397</v>
      </c>
      <c r="F13" s="194" t="s">
        <v>398</v>
      </c>
      <c r="G13" s="194" t="s">
        <v>399</v>
      </c>
      <c r="H13" s="233" t="s">
        <v>400</v>
      </c>
      <c r="I13" s="194" t="s">
        <v>401</v>
      </c>
      <c r="J13" s="233" t="s">
        <v>402</v>
      </c>
      <c r="K13" s="194" t="s">
        <v>403</v>
      </c>
      <c r="L13" s="194" t="s">
        <v>404</v>
      </c>
      <c r="M13" s="210" t="s">
        <v>405</v>
      </c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</row>
    <row r="14" spans="1:25" ht="3.75" customHeight="1" thickBot="1">
      <c r="A14" s="192"/>
      <c r="B14" s="234"/>
      <c r="C14" s="235"/>
      <c r="D14" s="234"/>
      <c r="E14" s="235"/>
      <c r="F14" s="235"/>
      <c r="G14" s="235"/>
      <c r="H14" s="234"/>
      <c r="I14" s="235"/>
      <c r="J14" s="236"/>
      <c r="K14" s="237"/>
      <c r="L14" s="237"/>
      <c r="M14" s="207">
        <f>L14+I14</f>
        <v>0</v>
      </c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</row>
    <row r="15" spans="1:13" ht="19.5" customHeight="1">
      <c r="A15" s="275" t="s">
        <v>2</v>
      </c>
      <c r="B15" s="271">
        <v>72924</v>
      </c>
      <c r="C15" s="270">
        <v>39623</v>
      </c>
      <c r="D15" s="276"/>
      <c r="E15" s="197"/>
      <c r="F15" s="271">
        <v>72924</v>
      </c>
      <c r="G15" s="270">
        <v>39623</v>
      </c>
      <c r="H15" s="271">
        <f aca="true" t="shared" si="0" ref="H15:I32">F15-B15</f>
        <v>0</v>
      </c>
      <c r="I15" s="270">
        <f t="shared" si="0"/>
        <v>0</v>
      </c>
      <c r="J15" s="238"/>
      <c r="K15" s="208"/>
      <c r="L15" s="208"/>
      <c r="M15" s="209">
        <f>L15+I15</f>
        <v>0</v>
      </c>
    </row>
    <row r="16" spans="1:13" ht="19.5" customHeight="1">
      <c r="A16" s="267" t="s">
        <v>904</v>
      </c>
      <c r="B16" s="272">
        <v>72924</v>
      </c>
      <c r="C16" s="269">
        <v>18743</v>
      </c>
      <c r="D16" s="272"/>
      <c r="E16" s="269"/>
      <c r="F16" s="272">
        <v>72924</v>
      </c>
      <c r="G16" s="269">
        <v>18743</v>
      </c>
      <c r="H16" s="272">
        <f t="shared" si="0"/>
        <v>0</v>
      </c>
      <c r="I16" s="269">
        <f t="shared" si="0"/>
        <v>0</v>
      </c>
      <c r="J16" s="238"/>
      <c r="K16" s="208"/>
      <c r="L16" s="208"/>
      <c r="M16" s="209"/>
    </row>
    <row r="17" spans="1:13" ht="19.5" customHeight="1">
      <c r="A17" s="267" t="s">
        <v>3</v>
      </c>
      <c r="B17" s="272">
        <v>72924</v>
      </c>
      <c r="C17" s="269">
        <v>24794</v>
      </c>
      <c r="D17" s="272"/>
      <c r="E17" s="269"/>
      <c r="F17" s="272">
        <v>72924</v>
      </c>
      <c r="G17" s="269">
        <v>24794</v>
      </c>
      <c r="H17" s="272">
        <f t="shared" si="0"/>
        <v>0</v>
      </c>
      <c r="I17" s="269">
        <f t="shared" si="0"/>
        <v>0</v>
      </c>
      <c r="J17" s="238"/>
      <c r="K17" s="208"/>
      <c r="L17" s="208"/>
      <c r="M17" s="209"/>
    </row>
    <row r="18" spans="1:13" ht="19.5" customHeight="1">
      <c r="A18" s="267" t="s">
        <v>905</v>
      </c>
      <c r="B18" s="268">
        <v>157528</v>
      </c>
      <c r="C18" s="269">
        <v>51039</v>
      </c>
      <c r="D18" s="272"/>
      <c r="E18" s="269"/>
      <c r="F18" s="272">
        <v>157528</v>
      </c>
      <c r="G18" s="269">
        <v>51039</v>
      </c>
      <c r="H18" s="272">
        <f t="shared" si="0"/>
        <v>0</v>
      </c>
      <c r="I18" s="269">
        <f t="shared" si="0"/>
        <v>0</v>
      </c>
      <c r="J18" s="238"/>
      <c r="K18" s="208"/>
      <c r="L18" s="208"/>
      <c r="M18" s="209"/>
    </row>
    <row r="19" spans="1:13" ht="19.5" customHeight="1">
      <c r="A19" s="267" t="s">
        <v>4</v>
      </c>
      <c r="B19" s="272">
        <v>1</v>
      </c>
      <c r="C19" s="269">
        <v>3300</v>
      </c>
      <c r="D19" s="272"/>
      <c r="E19" s="269"/>
      <c r="F19" s="272">
        <v>1</v>
      </c>
      <c r="G19" s="269">
        <v>3300</v>
      </c>
      <c r="H19" s="272">
        <f t="shared" si="0"/>
        <v>0</v>
      </c>
      <c r="I19" s="269">
        <f t="shared" si="0"/>
        <v>0</v>
      </c>
      <c r="J19" s="238"/>
      <c r="K19" s="208"/>
      <c r="L19" s="208">
        <f>J19+K19-G19</f>
        <v>-3300</v>
      </c>
      <c r="M19" s="209">
        <f>L19+I19</f>
        <v>-3300</v>
      </c>
    </row>
    <row r="20" spans="1:13" ht="19.5" customHeight="1">
      <c r="A20" s="267" t="s">
        <v>187</v>
      </c>
      <c r="B20" s="269">
        <v>1305</v>
      </c>
      <c r="C20" s="269">
        <v>10097</v>
      </c>
      <c r="D20" s="272"/>
      <c r="E20" s="269"/>
      <c r="F20" s="269">
        <v>1305</v>
      </c>
      <c r="G20" s="269">
        <v>10097</v>
      </c>
      <c r="H20" s="272">
        <f t="shared" si="0"/>
        <v>0</v>
      </c>
      <c r="I20" s="269">
        <f t="shared" si="0"/>
        <v>0</v>
      </c>
      <c r="J20" s="238"/>
      <c r="K20" s="208"/>
      <c r="L20" s="208"/>
      <c r="M20" s="209"/>
    </row>
    <row r="21" spans="1:13" ht="19.5" customHeight="1">
      <c r="A21" s="267" t="s">
        <v>5</v>
      </c>
      <c r="B21" s="272">
        <v>72924</v>
      </c>
      <c r="C21" s="269">
        <v>77372</v>
      </c>
      <c r="D21" s="272"/>
      <c r="E21" s="269"/>
      <c r="F21" s="272">
        <v>72924</v>
      </c>
      <c r="G21" s="269">
        <v>77372</v>
      </c>
      <c r="H21" s="272">
        <f t="shared" si="0"/>
        <v>0</v>
      </c>
      <c r="I21" s="269">
        <f t="shared" si="0"/>
        <v>0</v>
      </c>
      <c r="J21" s="238"/>
      <c r="K21" s="208"/>
      <c r="L21" s="208"/>
      <c r="M21" s="209"/>
    </row>
    <row r="22" spans="1:13" ht="19.5" customHeight="1">
      <c r="A22" s="267" t="s">
        <v>729</v>
      </c>
      <c r="B22" s="272"/>
      <c r="C22" s="269">
        <v>446586</v>
      </c>
      <c r="D22" s="272"/>
      <c r="E22" s="269"/>
      <c r="F22" s="272"/>
      <c r="G22" s="269">
        <v>446586</v>
      </c>
      <c r="H22" s="272">
        <f t="shared" si="0"/>
        <v>0</v>
      </c>
      <c r="I22" s="269">
        <f t="shared" si="0"/>
        <v>0</v>
      </c>
      <c r="J22" s="238"/>
      <c r="K22" s="208"/>
      <c r="L22" s="208"/>
      <c r="M22" s="209"/>
    </row>
    <row r="23" spans="1:13" ht="19.5" customHeight="1">
      <c r="A23" s="267" t="s">
        <v>6</v>
      </c>
      <c r="B23" s="272">
        <v>121540</v>
      </c>
      <c r="C23" s="269">
        <v>48008</v>
      </c>
      <c r="D23" s="272"/>
      <c r="E23" s="269"/>
      <c r="F23" s="272">
        <v>121540</v>
      </c>
      <c r="G23" s="269">
        <v>48008</v>
      </c>
      <c r="H23" s="272">
        <f t="shared" si="0"/>
        <v>0</v>
      </c>
      <c r="I23" s="269">
        <f t="shared" si="0"/>
        <v>0</v>
      </c>
      <c r="J23" s="238"/>
      <c r="K23" s="208"/>
      <c r="L23" s="208"/>
      <c r="M23" s="209"/>
    </row>
    <row r="24" spans="1:13" ht="19.5" customHeight="1">
      <c r="A24" s="267" t="s">
        <v>7</v>
      </c>
      <c r="B24" s="272">
        <v>800</v>
      </c>
      <c r="C24" s="269">
        <v>66174</v>
      </c>
      <c r="D24" s="272"/>
      <c r="E24" s="269"/>
      <c r="F24" s="272">
        <v>831</v>
      </c>
      <c r="G24" s="269">
        <v>68301</v>
      </c>
      <c r="H24" s="272">
        <f t="shared" si="0"/>
        <v>31</v>
      </c>
      <c r="I24" s="269">
        <f t="shared" si="0"/>
        <v>2127</v>
      </c>
      <c r="J24" s="238"/>
      <c r="K24" s="208"/>
      <c r="L24" s="208"/>
      <c r="M24" s="209"/>
    </row>
    <row r="25" spans="1:13" ht="19.5" customHeight="1">
      <c r="A25" s="267" t="s">
        <v>8</v>
      </c>
      <c r="B25" s="272">
        <v>70</v>
      </c>
      <c r="C25" s="269">
        <v>12967</v>
      </c>
      <c r="D25" s="272"/>
      <c r="E25" s="269"/>
      <c r="F25" s="272">
        <v>79</v>
      </c>
      <c r="G25" s="269">
        <v>14307</v>
      </c>
      <c r="H25" s="272">
        <f t="shared" si="0"/>
        <v>9</v>
      </c>
      <c r="I25" s="269">
        <f t="shared" si="0"/>
        <v>1340</v>
      </c>
      <c r="J25" s="238"/>
      <c r="K25" s="208"/>
      <c r="L25" s="208"/>
      <c r="M25" s="209"/>
    </row>
    <row r="26" spans="1:13" ht="19.5" customHeight="1">
      <c r="A26" s="267" t="s">
        <v>9</v>
      </c>
      <c r="B26" s="272">
        <v>55</v>
      </c>
      <c r="C26" s="269">
        <v>1623</v>
      </c>
      <c r="D26" s="272"/>
      <c r="E26" s="269"/>
      <c r="F26" s="272">
        <v>55</v>
      </c>
      <c r="G26" s="269">
        <v>1623</v>
      </c>
      <c r="H26" s="272">
        <f t="shared" si="0"/>
        <v>0</v>
      </c>
      <c r="I26" s="269">
        <f t="shared" si="0"/>
        <v>0</v>
      </c>
      <c r="J26" s="238"/>
      <c r="K26" s="208"/>
      <c r="L26" s="208"/>
      <c r="M26" s="209"/>
    </row>
    <row r="27" spans="1:13" ht="19.5" customHeight="1">
      <c r="A27" s="267" t="s">
        <v>10</v>
      </c>
      <c r="B27" s="272">
        <v>249</v>
      </c>
      <c r="C27" s="269">
        <v>36404</v>
      </c>
      <c r="D27" s="272"/>
      <c r="E27" s="269"/>
      <c r="F27" s="272">
        <v>251</v>
      </c>
      <c r="G27" s="269">
        <v>36696</v>
      </c>
      <c r="H27" s="272">
        <f t="shared" si="0"/>
        <v>2</v>
      </c>
      <c r="I27" s="269">
        <f t="shared" si="0"/>
        <v>292</v>
      </c>
      <c r="J27" s="238"/>
      <c r="K27" s="208"/>
      <c r="L27" s="208"/>
      <c r="M27" s="209"/>
    </row>
    <row r="28" spans="1:13" ht="19.5" customHeight="1">
      <c r="A28" s="267" t="s">
        <v>11</v>
      </c>
      <c r="B28" s="272">
        <v>47</v>
      </c>
      <c r="C28" s="269">
        <v>10089</v>
      </c>
      <c r="D28" s="272"/>
      <c r="E28" s="269"/>
      <c r="F28" s="269">
        <v>47</v>
      </c>
      <c r="G28" s="269">
        <v>10089</v>
      </c>
      <c r="H28" s="272">
        <f t="shared" si="0"/>
        <v>0</v>
      </c>
      <c r="I28" s="324">
        <f t="shared" si="0"/>
        <v>0</v>
      </c>
      <c r="J28" s="238"/>
      <c r="K28" s="208"/>
      <c r="L28" s="208"/>
      <c r="M28" s="209"/>
    </row>
    <row r="29" spans="1:13" ht="19.5" customHeight="1">
      <c r="A29" s="267" t="s">
        <v>12</v>
      </c>
      <c r="B29" s="272">
        <v>11</v>
      </c>
      <c r="C29" s="269">
        <v>4995</v>
      </c>
      <c r="D29" s="272"/>
      <c r="E29" s="269"/>
      <c r="F29" s="269">
        <v>13</v>
      </c>
      <c r="G29" s="269">
        <v>5903</v>
      </c>
      <c r="H29" s="272">
        <f t="shared" si="0"/>
        <v>2</v>
      </c>
      <c r="I29" s="269">
        <f t="shared" si="0"/>
        <v>908</v>
      </c>
      <c r="J29" s="238"/>
      <c r="K29" s="208"/>
      <c r="L29" s="208"/>
      <c r="M29" s="209"/>
    </row>
    <row r="30" spans="1:13" ht="19.5" customHeight="1">
      <c r="A30" s="267" t="s">
        <v>13</v>
      </c>
      <c r="B30" s="272">
        <v>29</v>
      </c>
      <c r="C30" s="269">
        <v>19981</v>
      </c>
      <c r="D30" s="272"/>
      <c r="E30" s="269"/>
      <c r="F30" s="269">
        <v>28</v>
      </c>
      <c r="G30" s="269">
        <v>19292</v>
      </c>
      <c r="H30" s="272">
        <f t="shared" si="0"/>
        <v>-1</v>
      </c>
      <c r="I30" s="269">
        <f t="shared" si="0"/>
        <v>-689</v>
      </c>
      <c r="J30" s="238"/>
      <c r="K30" s="208"/>
      <c r="L30" s="208"/>
      <c r="M30" s="209"/>
    </row>
    <row r="31" spans="1:13" ht="19.5" customHeight="1">
      <c r="A31" s="267" t="s">
        <v>14</v>
      </c>
      <c r="B31" s="272">
        <v>294</v>
      </c>
      <c r="C31" s="269">
        <v>158804</v>
      </c>
      <c r="D31" s="272"/>
      <c r="E31" s="269"/>
      <c r="F31" s="269">
        <v>301</v>
      </c>
      <c r="G31" s="269">
        <v>162585</v>
      </c>
      <c r="H31" s="272">
        <f t="shared" si="0"/>
        <v>7</v>
      </c>
      <c r="I31" s="269">
        <f t="shared" si="0"/>
        <v>3781</v>
      </c>
      <c r="J31" s="238"/>
      <c r="K31" s="208"/>
      <c r="L31" s="208"/>
      <c r="M31" s="209"/>
    </row>
    <row r="32" spans="1:13" ht="19.5" customHeight="1">
      <c r="A32" s="267" t="s">
        <v>15</v>
      </c>
      <c r="B32" s="272">
        <v>36</v>
      </c>
      <c r="C32" s="269">
        <v>2340</v>
      </c>
      <c r="D32" s="272"/>
      <c r="E32" s="269"/>
      <c r="F32" s="269">
        <v>46</v>
      </c>
      <c r="G32" s="269">
        <v>2990</v>
      </c>
      <c r="H32" s="272">
        <f t="shared" si="0"/>
        <v>10</v>
      </c>
      <c r="I32" s="269">
        <f t="shared" si="0"/>
        <v>650</v>
      </c>
      <c r="J32" s="238"/>
      <c r="K32" s="208"/>
      <c r="L32" s="208"/>
      <c r="M32" s="209"/>
    </row>
    <row r="33" spans="1:13" ht="19.5" customHeight="1">
      <c r="A33" s="267" t="s">
        <v>16</v>
      </c>
      <c r="B33" s="272"/>
      <c r="C33" s="269">
        <v>321676</v>
      </c>
      <c r="D33" s="272"/>
      <c r="E33" s="269"/>
      <c r="F33" s="269"/>
      <c r="G33" s="269">
        <v>323709</v>
      </c>
      <c r="H33" s="272">
        <f aca="true" t="shared" si="1" ref="H33:I55">F33-B33</f>
        <v>0</v>
      </c>
      <c r="I33" s="269">
        <f t="shared" si="1"/>
        <v>2033</v>
      </c>
      <c r="J33" s="238"/>
      <c r="K33" s="208"/>
      <c r="L33" s="208"/>
      <c r="M33" s="209"/>
    </row>
    <row r="34" spans="1:13" ht="19.5" customHeight="1">
      <c r="A34" s="267" t="s">
        <v>695</v>
      </c>
      <c r="B34" s="272"/>
      <c r="C34" s="269">
        <v>504713</v>
      </c>
      <c r="D34" s="272"/>
      <c r="E34" s="269"/>
      <c r="F34" s="269"/>
      <c r="G34" s="269">
        <v>505725</v>
      </c>
      <c r="H34" s="272">
        <f t="shared" si="1"/>
        <v>0</v>
      </c>
      <c r="I34" s="269">
        <f t="shared" si="1"/>
        <v>1012</v>
      </c>
      <c r="J34" s="238"/>
      <c r="K34" s="208"/>
      <c r="L34" s="208"/>
      <c r="M34" s="209"/>
    </row>
    <row r="35" spans="1:13" ht="19.5" customHeight="1">
      <c r="A35" s="267" t="s">
        <v>17</v>
      </c>
      <c r="B35" s="272"/>
      <c r="C35" s="269">
        <v>39645</v>
      </c>
      <c r="D35" s="272"/>
      <c r="E35" s="269"/>
      <c r="F35" s="269"/>
      <c r="G35" s="269">
        <v>41762</v>
      </c>
      <c r="H35" s="272">
        <f t="shared" si="1"/>
        <v>0</v>
      </c>
      <c r="I35" s="269">
        <f t="shared" si="1"/>
        <v>2117</v>
      </c>
      <c r="J35" s="238"/>
      <c r="K35" s="208"/>
      <c r="L35" s="208"/>
      <c r="M35" s="209"/>
    </row>
    <row r="36" spans="1:13" ht="19.5" customHeight="1">
      <c r="A36" s="267" t="s">
        <v>18</v>
      </c>
      <c r="B36" s="272"/>
      <c r="C36" s="269">
        <v>29626</v>
      </c>
      <c r="D36" s="272"/>
      <c r="E36" s="269"/>
      <c r="F36" s="269"/>
      <c r="G36" s="269">
        <v>29626</v>
      </c>
      <c r="H36" s="272">
        <f t="shared" si="1"/>
        <v>0</v>
      </c>
      <c r="I36" s="269">
        <f t="shared" si="1"/>
        <v>0</v>
      </c>
      <c r="J36" s="238"/>
      <c r="K36" s="208"/>
      <c r="L36" s="208"/>
      <c r="M36" s="209"/>
    </row>
    <row r="37" spans="1:13" ht="19.5" customHeight="1">
      <c r="A37" s="267" t="s">
        <v>19</v>
      </c>
      <c r="B37" s="272"/>
      <c r="C37" s="269">
        <v>32257</v>
      </c>
      <c r="D37" s="272"/>
      <c r="E37" s="269"/>
      <c r="F37" s="269"/>
      <c r="G37" s="269">
        <v>32333</v>
      </c>
      <c r="H37" s="272">
        <f t="shared" si="1"/>
        <v>0</v>
      </c>
      <c r="I37" s="269">
        <f t="shared" si="1"/>
        <v>76</v>
      </c>
      <c r="J37" s="238"/>
      <c r="K37" s="208"/>
      <c r="L37" s="208"/>
      <c r="M37" s="209"/>
    </row>
    <row r="38" spans="1:13" ht="19.5" customHeight="1">
      <c r="A38" s="267" t="s">
        <v>20</v>
      </c>
      <c r="B38" s="272"/>
      <c r="C38" s="269">
        <v>3645</v>
      </c>
      <c r="D38" s="272"/>
      <c r="E38" s="269"/>
      <c r="F38" s="269"/>
      <c r="G38" s="269">
        <v>3932</v>
      </c>
      <c r="H38" s="272">
        <f t="shared" si="1"/>
        <v>0</v>
      </c>
      <c r="I38" s="269">
        <f t="shared" si="1"/>
        <v>287</v>
      </c>
      <c r="J38" s="238"/>
      <c r="K38" s="208"/>
      <c r="L38" s="208"/>
      <c r="M38" s="209"/>
    </row>
    <row r="39" spans="1:13" ht="19.5" customHeight="1">
      <c r="A39" s="267" t="s">
        <v>21</v>
      </c>
      <c r="B39" s="272"/>
      <c r="C39" s="269">
        <v>40664</v>
      </c>
      <c r="D39" s="272"/>
      <c r="E39" s="269"/>
      <c r="F39" s="269"/>
      <c r="G39" s="269">
        <v>38216</v>
      </c>
      <c r="H39" s="272">
        <f t="shared" si="1"/>
        <v>0</v>
      </c>
      <c r="I39" s="269">
        <f t="shared" si="1"/>
        <v>-2448</v>
      </c>
      <c r="J39" s="238"/>
      <c r="K39" s="208"/>
      <c r="L39" s="208"/>
      <c r="M39" s="209"/>
    </row>
    <row r="40" spans="1:13" ht="19.5" customHeight="1">
      <c r="A40" s="267" t="s">
        <v>22</v>
      </c>
      <c r="B40" s="272"/>
      <c r="C40" s="269">
        <v>64</v>
      </c>
      <c r="D40" s="272"/>
      <c r="E40" s="269"/>
      <c r="F40" s="269"/>
      <c r="G40" s="269">
        <v>64</v>
      </c>
      <c r="H40" s="272">
        <f t="shared" si="1"/>
        <v>0</v>
      </c>
      <c r="I40" s="269">
        <f t="shared" si="1"/>
        <v>0</v>
      </c>
      <c r="J40" s="238"/>
      <c r="K40" s="208"/>
      <c r="L40" s="208"/>
      <c r="M40" s="209"/>
    </row>
    <row r="41" spans="1:13" ht="19.5" customHeight="1">
      <c r="A41" s="267" t="s">
        <v>23</v>
      </c>
      <c r="B41" s="272">
        <v>226</v>
      </c>
      <c r="C41" s="269">
        <v>10620</v>
      </c>
      <c r="D41" s="272"/>
      <c r="E41" s="269"/>
      <c r="F41" s="269">
        <v>254</v>
      </c>
      <c r="G41" s="269">
        <v>11021</v>
      </c>
      <c r="H41" s="272">
        <f t="shared" si="1"/>
        <v>28</v>
      </c>
      <c r="I41" s="269">
        <f t="shared" si="1"/>
        <v>401</v>
      </c>
      <c r="J41" s="238"/>
      <c r="K41" s="208"/>
      <c r="L41" s="208"/>
      <c r="M41" s="209"/>
    </row>
    <row r="42" spans="1:13" ht="19.5" customHeight="1">
      <c r="A42" s="267" t="s">
        <v>24</v>
      </c>
      <c r="B42" s="272">
        <v>544</v>
      </c>
      <c r="C42" s="269">
        <v>26216</v>
      </c>
      <c r="D42" s="272"/>
      <c r="E42" s="269"/>
      <c r="F42" s="269">
        <v>551</v>
      </c>
      <c r="G42" s="269">
        <v>26317</v>
      </c>
      <c r="H42" s="272">
        <f t="shared" si="1"/>
        <v>7</v>
      </c>
      <c r="I42" s="269">
        <f t="shared" si="1"/>
        <v>101</v>
      </c>
      <c r="J42" s="238"/>
      <c r="K42" s="208"/>
      <c r="L42" s="208"/>
      <c r="M42" s="209"/>
    </row>
    <row r="43" spans="1:13" ht="19.5" customHeight="1">
      <c r="A43" s="267" t="s">
        <v>25</v>
      </c>
      <c r="B43" s="272">
        <v>34</v>
      </c>
      <c r="C43" s="269">
        <v>2094</v>
      </c>
      <c r="D43" s="272"/>
      <c r="E43" s="269"/>
      <c r="F43" s="269">
        <v>34</v>
      </c>
      <c r="G43" s="269">
        <v>2094</v>
      </c>
      <c r="H43" s="272">
        <f t="shared" si="1"/>
        <v>0</v>
      </c>
      <c r="I43" s="269">
        <f>G43-C43</f>
        <v>0</v>
      </c>
      <c r="J43" s="238"/>
      <c r="K43" s="208"/>
      <c r="L43" s="208"/>
      <c r="M43" s="209"/>
    </row>
    <row r="44" spans="1:13" ht="19.5" customHeight="1">
      <c r="A44" s="267" t="s">
        <v>26</v>
      </c>
      <c r="B44" s="272">
        <v>570</v>
      </c>
      <c r="C44" s="269">
        <v>27417</v>
      </c>
      <c r="D44" s="272"/>
      <c r="E44" s="269"/>
      <c r="F44" s="269">
        <v>571</v>
      </c>
      <c r="G44" s="269">
        <v>27430</v>
      </c>
      <c r="H44" s="272">
        <f t="shared" si="1"/>
        <v>1</v>
      </c>
      <c r="I44" s="269">
        <f t="shared" si="1"/>
        <v>13</v>
      </c>
      <c r="J44" s="238"/>
      <c r="K44" s="208"/>
      <c r="L44" s="208"/>
      <c r="M44" s="209"/>
    </row>
    <row r="45" spans="1:13" ht="19.5" customHeight="1">
      <c r="A45" s="459" t="s">
        <v>27</v>
      </c>
      <c r="B45" s="272">
        <v>38</v>
      </c>
      <c r="C45" s="269">
        <v>684</v>
      </c>
      <c r="D45" s="272"/>
      <c r="E45" s="269"/>
      <c r="F45" s="269">
        <v>37</v>
      </c>
      <c r="G45" s="269">
        <v>678</v>
      </c>
      <c r="H45" s="272">
        <f t="shared" si="1"/>
        <v>-1</v>
      </c>
      <c r="I45" s="269">
        <f t="shared" si="1"/>
        <v>-6</v>
      </c>
      <c r="J45" s="238"/>
      <c r="K45" s="208"/>
      <c r="L45" s="208"/>
      <c r="M45" s="209"/>
    </row>
    <row r="46" spans="1:13" ht="19.5" customHeight="1">
      <c r="A46" s="267" t="s">
        <v>28</v>
      </c>
      <c r="B46" s="272">
        <v>546</v>
      </c>
      <c r="C46" s="269">
        <v>35490</v>
      </c>
      <c r="D46" s="272"/>
      <c r="E46" s="269"/>
      <c r="F46" s="269">
        <v>623</v>
      </c>
      <c r="G46" s="269">
        <v>40495</v>
      </c>
      <c r="H46" s="272">
        <f t="shared" si="1"/>
        <v>77</v>
      </c>
      <c r="I46" s="269">
        <f t="shared" si="1"/>
        <v>5005</v>
      </c>
      <c r="J46" s="238"/>
      <c r="K46" s="208"/>
      <c r="L46" s="208"/>
      <c r="M46" s="209"/>
    </row>
    <row r="47" spans="1:13" ht="19.5" customHeight="1">
      <c r="A47" s="267" t="s">
        <v>29</v>
      </c>
      <c r="B47" s="272">
        <v>1022</v>
      </c>
      <c r="C47" s="269">
        <v>66430</v>
      </c>
      <c r="D47" s="272"/>
      <c r="E47" s="269"/>
      <c r="F47" s="269">
        <v>1104</v>
      </c>
      <c r="G47" s="269">
        <v>71760</v>
      </c>
      <c r="H47" s="272">
        <f t="shared" si="1"/>
        <v>82</v>
      </c>
      <c r="I47" s="269">
        <f t="shared" si="1"/>
        <v>5330</v>
      </c>
      <c r="J47" s="238"/>
      <c r="K47" s="208"/>
      <c r="L47" s="208"/>
      <c r="M47" s="209"/>
    </row>
    <row r="48" spans="1:13" ht="19.5" customHeight="1">
      <c r="A48" s="267" t="s">
        <v>30</v>
      </c>
      <c r="B48" s="269">
        <v>231</v>
      </c>
      <c r="C48" s="272">
        <v>4620</v>
      </c>
      <c r="D48" s="272"/>
      <c r="E48" s="272"/>
      <c r="F48" s="269">
        <v>210</v>
      </c>
      <c r="G48" s="269">
        <v>4200</v>
      </c>
      <c r="H48" s="272">
        <f t="shared" si="1"/>
        <v>-21</v>
      </c>
      <c r="I48" s="269">
        <f t="shared" si="1"/>
        <v>-420</v>
      </c>
      <c r="J48" s="238"/>
      <c r="K48" s="208"/>
      <c r="L48" s="208"/>
      <c r="M48" s="209"/>
    </row>
    <row r="49" spans="1:13" ht="19.5" customHeight="1">
      <c r="A49" s="267" t="s">
        <v>31</v>
      </c>
      <c r="B49" s="269">
        <v>1727</v>
      </c>
      <c r="C49" s="272">
        <v>17270</v>
      </c>
      <c r="D49" s="272"/>
      <c r="E49" s="272"/>
      <c r="F49" s="269">
        <v>1741</v>
      </c>
      <c r="G49" s="269">
        <v>17410</v>
      </c>
      <c r="H49" s="272">
        <f t="shared" si="1"/>
        <v>14</v>
      </c>
      <c r="I49" s="269">
        <f t="shared" si="1"/>
        <v>140</v>
      </c>
      <c r="J49" s="238"/>
      <c r="K49" s="208"/>
      <c r="L49" s="208"/>
      <c r="M49" s="209"/>
    </row>
    <row r="50" spans="1:13" ht="19.5" customHeight="1">
      <c r="A50" s="267" t="s">
        <v>32</v>
      </c>
      <c r="B50" s="269">
        <v>2729</v>
      </c>
      <c r="C50" s="272">
        <v>2729</v>
      </c>
      <c r="D50" s="272"/>
      <c r="E50" s="272"/>
      <c r="F50" s="269">
        <v>2761</v>
      </c>
      <c r="G50" s="269">
        <v>2761</v>
      </c>
      <c r="H50" s="272">
        <f t="shared" si="1"/>
        <v>32</v>
      </c>
      <c r="I50" s="269">
        <f t="shared" si="1"/>
        <v>32</v>
      </c>
      <c r="J50" s="238"/>
      <c r="K50" s="208"/>
      <c r="L50" s="208"/>
      <c r="M50" s="209"/>
    </row>
    <row r="51" spans="1:13" ht="19.5" customHeight="1">
      <c r="A51" s="413" t="s">
        <v>406</v>
      </c>
      <c r="B51" s="320">
        <f>SUM(B15:B50)</f>
        <v>581328</v>
      </c>
      <c r="C51" s="410">
        <f>SUM(C15:C50)</f>
        <v>2198799</v>
      </c>
      <c r="D51" s="410">
        <f>SUM(D15:D47)</f>
        <v>0</v>
      </c>
      <c r="E51" s="410">
        <f>SUM(E15:E47)</f>
        <v>0</v>
      </c>
      <c r="F51" s="320">
        <f>SUM(F15:F50)</f>
        <v>581607</v>
      </c>
      <c r="G51" s="320">
        <f>SUM(G15:G50)</f>
        <v>2220881</v>
      </c>
      <c r="H51" s="410">
        <f>SUM(H15:H50)</f>
        <v>279</v>
      </c>
      <c r="I51" s="320">
        <f>SUM(I15:I50)</f>
        <v>22082</v>
      </c>
      <c r="J51" s="238"/>
      <c r="K51" s="208"/>
      <c r="L51" s="208"/>
      <c r="M51" s="209"/>
    </row>
    <row r="52" spans="1:13" ht="19.5" customHeight="1">
      <c r="A52" s="267" t="s">
        <v>992</v>
      </c>
      <c r="B52" s="272">
        <v>193</v>
      </c>
      <c r="C52" s="269">
        <v>1814</v>
      </c>
      <c r="D52" s="272"/>
      <c r="E52" s="269"/>
      <c r="F52" s="269">
        <v>192</v>
      </c>
      <c r="G52" s="269">
        <v>1805</v>
      </c>
      <c r="H52" s="272">
        <f t="shared" si="1"/>
        <v>-1</v>
      </c>
      <c r="I52" s="269">
        <f t="shared" si="1"/>
        <v>-9</v>
      </c>
      <c r="J52" s="238"/>
      <c r="K52" s="208"/>
      <c r="L52" s="208"/>
      <c r="M52" s="209"/>
    </row>
    <row r="53" spans="1:13" ht="19.5" customHeight="1">
      <c r="A53" s="267" t="s">
        <v>649</v>
      </c>
      <c r="B53" s="272">
        <v>606</v>
      </c>
      <c r="C53" s="269">
        <v>7106</v>
      </c>
      <c r="D53" s="272"/>
      <c r="E53" s="269"/>
      <c r="F53" s="269">
        <v>608</v>
      </c>
      <c r="G53" s="269">
        <v>7114</v>
      </c>
      <c r="H53" s="272">
        <f t="shared" si="1"/>
        <v>2</v>
      </c>
      <c r="I53" s="269">
        <f t="shared" si="1"/>
        <v>8</v>
      </c>
      <c r="J53" s="238"/>
      <c r="K53" s="208"/>
      <c r="L53" s="208"/>
      <c r="M53" s="209"/>
    </row>
    <row r="54" spans="1:13" ht="19.5" customHeight="1">
      <c r="A54" s="267" t="s">
        <v>650</v>
      </c>
      <c r="B54" s="272">
        <v>37</v>
      </c>
      <c r="C54" s="269">
        <v>36213</v>
      </c>
      <c r="D54" s="272"/>
      <c r="E54" s="269"/>
      <c r="F54" s="269">
        <v>37</v>
      </c>
      <c r="G54" s="269">
        <v>36213</v>
      </c>
      <c r="H54" s="272">
        <f t="shared" si="1"/>
        <v>0</v>
      </c>
      <c r="I54" s="269">
        <f t="shared" si="1"/>
        <v>0</v>
      </c>
      <c r="J54" s="238"/>
      <c r="K54" s="208"/>
      <c r="L54" s="208"/>
      <c r="M54" s="209"/>
    </row>
    <row r="55" spans="1:13" ht="20.25" customHeight="1">
      <c r="A55" s="460" t="s">
        <v>33</v>
      </c>
      <c r="B55" s="461">
        <v>2822</v>
      </c>
      <c r="C55" s="462">
        <v>1227</v>
      </c>
      <c r="D55" s="273"/>
      <c r="E55" s="180"/>
      <c r="F55" s="462">
        <v>2848</v>
      </c>
      <c r="G55" s="462">
        <v>1230</v>
      </c>
      <c r="H55" s="461">
        <f t="shared" si="1"/>
        <v>26</v>
      </c>
      <c r="I55" s="462">
        <f t="shared" si="1"/>
        <v>3</v>
      </c>
      <c r="J55" s="238"/>
      <c r="K55" s="208"/>
      <c r="L55" s="208"/>
      <c r="M55" s="209"/>
    </row>
    <row r="56" spans="1:13" ht="21.75" customHeight="1">
      <c r="A56" s="274" t="s">
        <v>967</v>
      </c>
      <c r="B56" s="277">
        <f>B51+B52+B53+B54+B55</f>
        <v>584986</v>
      </c>
      <c r="C56" s="277">
        <f>C51+C52+C53+C54+C55</f>
        <v>2245159</v>
      </c>
      <c r="D56" s="277">
        <f>D51+D52+D53+D54</f>
        <v>0</v>
      </c>
      <c r="E56" s="277">
        <f>E51+E52+E53+E54</f>
        <v>0</v>
      </c>
      <c r="F56" s="277">
        <f>F51+F52+F53+F54+F55</f>
        <v>585292</v>
      </c>
      <c r="G56" s="277">
        <f>G51+G52+G53+G54+G55</f>
        <v>2267243</v>
      </c>
      <c r="H56" s="277">
        <f>H51+H52+H53+H54+H55</f>
        <v>306</v>
      </c>
      <c r="I56" s="277">
        <f>I51+I52+I53+I54+I55</f>
        <v>22084</v>
      </c>
      <c r="J56" s="238"/>
      <c r="K56" s="208"/>
      <c r="L56" s="208"/>
      <c r="M56" s="209"/>
    </row>
    <row r="57" spans="1:13" ht="3.75" customHeight="1" thickBot="1">
      <c r="A57" s="325"/>
      <c r="B57" s="326"/>
      <c r="C57" s="263"/>
      <c r="D57" s="326"/>
      <c r="E57" s="263"/>
      <c r="F57" s="263"/>
      <c r="G57" s="263"/>
      <c r="H57" s="326"/>
      <c r="I57" s="263"/>
      <c r="J57" s="238"/>
      <c r="K57" s="208"/>
      <c r="L57" s="208"/>
      <c r="M57" s="209"/>
    </row>
  </sheetData>
  <sheetProtection/>
  <mergeCells count="13">
    <mergeCell ref="A3:I3"/>
    <mergeCell ref="A4:I4"/>
    <mergeCell ref="D7:E7"/>
    <mergeCell ref="F7:G7"/>
    <mergeCell ref="B8:C8"/>
    <mergeCell ref="B9:C9"/>
    <mergeCell ref="D9:E9"/>
    <mergeCell ref="B10:B12"/>
    <mergeCell ref="C10:C12"/>
    <mergeCell ref="F10:F12"/>
    <mergeCell ref="G10:G12"/>
    <mergeCell ref="H10:H12"/>
    <mergeCell ref="I10:I12"/>
  </mergeCells>
  <printOptions/>
  <pageMargins left="0.3937007874015748" right="0.1968503937007874" top="1.1811023622047245" bottom="0.3937007874015748" header="0.7086614173228347" footer="0.11811023622047245"/>
  <pageSetup horizontalDpi="600" verticalDpi="600" orientation="portrait" paperSize="9" scale="55" r:id="rId1"/>
  <headerFooter alignWithMargins="0">
    <oddHeader>&amp;R2009. évi beszámoló kiegészítő mellékletének számszerű kimutatása
Rendelet tervezet 9/14. sz.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9.00390625" style="0" customWidth="1"/>
    <col min="2" max="2" width="6.28125" style="0" customWidth="1"/>
    <col min="3" max="3" width="12.57421875" style="0" customWidth="1"/>
    <col min="4" max="4" width="11.28125" style="0" customWidth="1"/>
    <col min="5" max="5" width="12.00390625" style="0" customWidth="1"/>
  </cols>
  <sheetData>
    <row r="1" spans="1:6" ht="18.75">
      <c r="A1" s="636" t="s">
        <v>753</v>
      </c>
      <c r="B1" s="636"/>
      <c r="C1" s="636"/>
      <c r="D1" s="636"/>
      <c r="E1" s="636"/>
      <c r="F1" s="636"/>
    </row>
    <row r="2" spans="1:6" ht="18.75">
      <c r="A2" s="636" t="s">
        <v>754</v>
      </c>
      <c r="B2" s="636"/>
      <c r="C2" s="636"/>
      <c r="D2" s="636"/>
      <c r="E2" s="636"/>
      <c r="F2" s="636"/>
    </row>
    <row r="3" spans="1:6" ht="18.75">
      <c r="A3" s="636" t="s">
        <v>526</v>
      </c>
      <c r="B3" s="636"/>
      <c r="C3" s="636"/>
      <c r="D3" s="636"/>
      <c r="E3" s="636"/>
      <c r="F3" s="636"/>
    </row>
    <row r="4" spans="1:6" ht="18.75">
      <c r="A4" s="204"/>
      <c r="B4" s="204"/>
      <c r="C4" s="204"/>
      <c r="D4" s="204"/>
      <c r="E4" s="206" t="s">
        <v>988</v>
      </c>
      <c r="F4" s="204"/>
    </row>
    <row r="5" ht="13.5" thickBot="1"/>
    <row r="6" spans="1:6" ht="15.75" thickBot="1">
      <c r="A6" s="239"/>
      <c r="B6" s="637" t="s">
        <v>755</v>
      </c>
      <c r="C6" s="637" t="s">
        <v>328</v>
      </c>
      <c r="D6" s="240" t="s">
        <v>329</v>
      </c>
      <c r="E6" s="241"/>
      <c r="F6" s="265"/>
    </row>
    <row r="7" spans="1:6" ht="69.75" customHeight="1" thickBot="1">
      <c r="A7" s="266" t="s">
        <v>330</v>
      </c>
      <c r="B7" s="638"/>
      <c r="C7" s="638"/>
      <c r="D7" s="242" t="s">
        <v>1311</v>
      </c>
      <c r="E7" s="242" t="s">
        <v>1312</v>
      </c>
      <c r="F7" s="243" t="s">
        <v>986</v>
      </c>
    </row>
    <row r="8" spans="1:6" ht="13.5" thickBot="1">
      <c r="A8" s="244">
        <v>1</v>
      </c>
      <c r="B8" s="244">
        <v>2</v>
      </c>
      <c r="C8" s="244">
        <v>3</v>
      </c>
      <c r="D8" s="244">
        <v>4</v>
      </c>
      <c r="E8" s="244">
        <v>5</v>
      </c>
      <c r="F8" s="244">
        <v>6</v>
      </c>
    </row>
    <row r="9" spans="1:6" ht="18.75" customHeight="1">
      <c r="A9" s="245" t="s">
        <v>1313</v>
      </c>
      <c r="B9" s="246">
        <v>1</v>
      </c>
      <c r="C9" s="247"/>
      <c r="D9" s="247"/>
      <c r="E9" s="247"/>
      <c r="F9" s="181">
        <f>D9+E9-C9</f>
        <v>0</v>
      </c>
    </row>
    <row r="10" spans="1:6" ht="18.75" customHeight="1">
      <c r="A10" s="248" t="s">
        <v>1314</v>
      </c>
      <c r="B10" s="249">
        <f>B9+1</f>
        <v>2</v>
      </c>
      <c r="C10" s="173"/>
      <c r="D10" s="173"/>
      <c r="E10" s="173"/>
      <c r="F10" s="173">
        <f aca="true" t="shared" si="0" ref="F10:F50">D10+E10-C10</f>
        <v>0</v>
      </c>
    </row>
    <row r="11" spans="1:6" ht="18.75" customHeight="1">
      <c r="A11" s="248" t="s">
        <v>607</v>
      </c>
      <c r="B11" s="249">
        <f aca="true" t="shared" si="1" ref="B11:B39">B10+1</f>
        <v>3</v>
      </c>
      <c r="C11" s="173"/>
      <c r="D11" s="173"/>
      <c r="E11" s="173"/>
      <c r="F11" s="173">
        <f t="shared" si="0"/>
        <v>0</v>
      </c>
    </row>
    <row r="12" spans="1:6" ht="18.75" customHeight="1">
      <c r="A12" s="248" t="s">
        <v>608</v>
      </c>
      <c r="B12" s="249">
        <f t="shared" si="1"/>
        <v>4</v>
      </c>
      <c r="C12" s="173"/>
      <c r="D12" s="173"/>
      <c r="E12" s="173"/>
      <c r="F12" s="173">
        <f t="shared" si="0"/>
        <v>0</v>
      </c>
    </row>
    <row r="13" spans="1:6" ht="18.75" customHeight="1">
      <c r="A13" s="248" t="s">
        <v>482</v>
      </c>
      <c r="B13" s="249">
        <f t="shared" si="1"/>
        <v>5</v>
      </c>
      <c r="C13" s="173">
        <v>7847</v>
      </c>
      <c r="D13" s="173">
        <v>7847</v>
      </c>
      <c r="E13" s="173"/>
      <c r="F13" s="173">
        <f t="shared" si="0"/>
        <v>0</v>
      </c>
    </row>
    <row r="14" spans="1:6" ht="18.75" customHeight="1">
      <c r="A14" s="250" t="s">
        <v>609</v>
      </c>
      <c r="B14" s="249">
        <f t="shared" si="1"/>
        <v>6</v>
      </c>
      <c r="C14" s="173"/>
      <c r="D14" s="173"/>
      <c r="E14" s="173"/>
      <c r="F14" s="173">
        <f t="shared" si="0"/>
        <v>0</v>
      </c>
    </row>
    <row r="15" spans="1:6" ht="18.75" customHeight="1">
      <c r="A15" s="248" t="s">
        <v>89</v>
      </c>
      <c r="B15" s="249">
        <f t="shared" si="1"/>
        <v>7</v>
      </c>
      <c r="C15" s="173"/>
      <c r="D15" s="173"/>
      <c r="E15" s="173"/>
      <c r="F15" s="173">
        <f t="shared" si="0"/>
        <v>0</v>
      </c>
    </row>
    <row r="16" spans="1:6" ht="18.75" customHeight="1">
      <c r="A16" s="248" t="s">
        <v>90</v>
      </c>
      <c r="B16" s="249">
        <f t="shared" si="1"/>
        <v>8</v>
      </c>
      <c r="C16" s="173"/>
      <c r="D16" s="173"/>
      <c r="E16" s="173"/>
      <c r="F16" s="173">
        <f t="shared" si="0"/>
        <v>0</v>
      </c>
    </row>
    <row r="17" spans="1:6" ht="18.75" customHeight="1">
      <c r="A17" s="248" t="s">
        <v>1291</v>
      </c>
      <c r="B17" s="249">
        <f t="shared" si="1"/>
        <v>9</v>
      </c>
      <c r="C17" s="173">
        <v>23353</v>
      </c>
      <c r="D17" s="173">
        <v>23353</v>
      </c>
      <c r="E17" s="173"/>
      <c r="F17" s="181">
        <f t="shared" si="0"/>
        <v>0</v>
      </c>
    </row>
    <row r="18" spans="1:6" ht="18.75" customHeight="1">
      <c r="A18" s="251" t="s">
        <v>61</v>
      </c>
      <c r="B18" s="249">
        <f t="shared" si="1"/>
        <v>10</v>
      </c>
      <c r="C18" s="173"/>
      <c r="D18" s="173"/>
      <c r="E18" s="173"/>
      <c r="F18" s="173">
        <f t="shared" si="0"/>
        <v>0</v>
      </c>
    </row>
    <row r="19" spans="1:6" ht="25.5" customHeight="1">
      <c r="A19" s="253" t="s">
        <v>483</v>
      </c>
      <c r="B19" s="249">
        <f t="shared" si="1"/>
        <v>11</v>
      </c>
      <c r="C19" s="173"/>
      <c r="D19" s="173"/>
      <c r="E19" s="173"/>
      <c r="F19" s="173">
        <f t="shared" si="0"/>
        <v>0</v>
      </c>
    </row>
    <row r="20" spans="1:6" ht="18.75" customHeight="1">
      <c r="A20" s="252" t="s">
        <v>994</v>
      </c>
      <c r="B20" s="249">
        <f t="shared" si="1"/>
        <v>12</v>
      </c>
      <c r="C20" s="173"/>
      <c r="D20" s="173"/>
      <c r="E20" s="173"/>
      <c r="F20" s="173">
        <f t="shared" si="0"/>
        <v>0</v>
      </c>
    </row>
    <row r="21" spans="1:6" ht="18.75" customHeight="1">
      <c r="A21" s="254" t="s">
        <v>551</v>
      </c>
      <c r="B21" s="249">
        <f t="shared" si="1"/>
        <v>13</v>
      </c>
      <c r="C21" s="180"/>
      <c r="D21" s="180"/>
      <c r="E21" s="180"/>
      <c r="F21" s="173">
        <f t="shared" si="0"/>
        <v>0</v>
      </c>
    </row>
    <row r="22" spans="1:6" ht="27.75" customHeight="1">
      <c r="A22" s="256" t="s">
        <v>622</v>
      </c>
      <c r="B22" s="249">
        <f t="shared" si="1"/>
        <v>14</v>
      </c>
      <c r="C22" s="180"/>
      <c r="D22" s="180"/>
      <c r="E22" s="180"/>
      <c r="F22" s="173">
        <f t="shared" si="0"/>
        <v>0</v>
      </c>
    </row>
    <row r="23" spans="1:6" ht="18.75" customHeight="1">
      <c r="A23" s="254" t="s">
        <v>484</v>
      </c>
      <c r="B23" s="249">
        <f t="shared" si="1"/>
        <v>15</v>
      </c>
      <c r="C23" s="180">
        <v>422</v>
      </c>
      <c r="D23" s="180">
        <v>422</v>
      </c>
      <c r="E23" s="180"/>
      <c r="F23" s="173">
        <f t="shared" si="0"/>
        <v>0</v>
      </c>
    </row>
    <row r="24" spans="1:6" ht="18.75" customHeight="1">
      <c r="A24" s="254" t="s">
        <v>536</v>
      </c>
      <c r="B24" s="249">
        <f t="shared" si="1"/>
        <v>16</v>
      </c>
      <c r="C24" s="180">
        <v>23326</v>
      </c>
      <c r="D24" s="180">
        <v>21246</v>
      </c>
      <c r="E24" s="180">
        <v>1696</v>
      </c>
      <c r="F24" s="173">
        <f t="shared" si="0"/>
        <v>-384</v>
      </c>
    </row>
    <row r="25" spans="1:6" ht="18.75" customHeight="1">
      <c r="A25" s="256" t="s">
        <v>537</v>
      </c>
      <c r="B25" s="249">
        <f t="shared" si="1"/>
        <v>17</v>
      </c>
      <c r="C25" s="180">
        <v>28458</v>
      </c>
      <c r="D25" s="180">
        <v>23665</v>
      </c>
      <c r="E25" s="180">
        <v>4717</v>
      </c>
      <c r="F25" s="173">
        <f t="shared" si="0"/>
        <v>-76</v>
      </c>
    </row>
    <row r="26" spans="1:6" ht="18.75" customHeight="1">
      <c r="A26" s="256" t="s">
        <v>539</v>
      </c>
      <c r="B26" s="249">
        <f t="shared" si="1"/>
        <v>18</v>
      </c>
      <c r="C26" s="180">
        <v>7091</v>
      </c>
      <c r="D26" s="180"/>
      <c r="E26" s="180">
        <v>7091</v>
      </c>
      <c r="F26" s="173">
        <f t="shared" si="0"/>
        <v>0</v>
      </c>
    </row>
    <row r="27" spans="1:6" ht="19.5" customHeight="1">
      <c r="A27" s="256" t="s">
        <v>540</v>
      </c>
      <c r="B27" s="249">
        <f t="shared" si="1"/>
        <v>19</v>
      </c>
      <c r="C27" s="180">
        <v>4433</v>
      </c>
      <c r="D27" s="180">
        <v>4433</v>
      </c>
      <c r="E27" s="180"/>
      <c r="F27" s="173">
        <f t="shared" si="0"/>
        <v>0</v>
      </c>
    </row>
    <row r="28" spans="1:6" ht="19.5" customHeight="1">
      <c r="A28" s="256" t="s">
        <v>485</v>
      </c>
      <c r="B28" s="249">
        <f t="shared" si="1"/>
        <v>20</v>
      </c>
      <c r="C28" s="180"/>
      <c r="D28" s="180"/>
      <c r="E28" s="180"/>
      <c r="F28" s="173">
        <f t="shared" si="0"/>
        <v>0</v>
      </c>
    </row>
    <row r="29" spans="1:6" ht="19.5" customHeight="1">
      <c r="A29" s="256" t="s">
        <v>486</v>
      </c>
      <c r="B29" s="249">
        <f t="shared" si="1"/>
        <v>21</v>
      </c>
      <c r="C29" s="180">
        <v>5002</v>
      </c>
      <c r="D29" s="180">
        <v>5002</v>
      </c>
      <c r="E29" s="180"/>
      <c r="F29" s="173">
        <f t="shared" si="0"/>
        <v>0</v>
      </c>
    </row>
    <row r="30" spans="1:6" ht="19.5" customHeight="1">
      <c r="A30" s="256" t="s">
        <v>541</v>
      </c>
      <c r="B30" s="249">
        <f t="shared" si="1"/>
        <v>22</v>
      </c>
      <c r="C30" s="180"/>
      <c r="D30" s="180"/>
      <c r="E30" s="180"/>
      <c r="F30" s="180">
        <f t="shared" si="0"/>
        <v>0</v>
      </c>
    </row>
    <row r="31" spans="1:6" ht="19.5" customHeight="1">
      <c r="A31" s="256" t="s">
        <v>487</v>
      </c>
      <c r="B31" s="249">
        <f t="shared" si="1"/>
        <v>23</v>
      </c>
      <c r="C31" s="180">
        <v>154447</v>
      </c>
      <c r="D31" s="180">
        <v>154447</v>
      </c>
      <c r="E31" s="180"/>
      <c r="F31" s="180"/>
    </row>
    <row r="32" spans="1:6" ht="19.5" customHeight="1">
      <c r="A32" s="256" t="s">
        <v>488</v>
      </c>
      <c r="B32" s="249">
        <f t="shared" si="1"/>
        <v>24</v>
      </c>
      <c r="C32" s="180">
        <v>35166</v>
      </c>
      <c r="D32" s="180">
        <v>33275</v>
      </c>
      <c r="E32" s="180">
        <v>1891</v>
      </c>
      <c r="F32" s="180"/>
    </row>
    <row r="33" spans="1:6" ht="19.5" customHeight="1">
      <c r="A33" s="256" t="s">
        <v>489</v>
      </c>
      <c r="B33" s="249">
        <f t="shared" si="1"/>
        <v>25</v>
      </c>
      <c r="C33" s="180"/>
      <c r="D33" s="180"/>
      <c r="E33" s="180"/>
      <c r="F33" s="180"/>
    </row>
    <row r="34" spans="1:6" ht="19.5" customHeight="1">
      <c r="A34" s="256" t="s">
        <v>490</v>
      </c>
      <c r="B34" s="249">
        <f t="shared" si="1"/>
        <v>26</v>
      </c>
      <c r="C34" s="180"/>
      <c r="D34" s="180"/>
      <c r="E34" s="180"/>
      <c r="F34" s="180"/>
    </row>
    <row r="35" spans="1:6" ht="19.5" customHeight="1">
      <c r="A35" s="256" t="s">
        <v>902</v>
      </c>
      <c r="B35" s="249">
        <f t="shared" si="1"/>
        <v>27</v>
      </c>
      <c r="C35" s="180">
        <v>660</v>
      </c>
      <c r="D35" s="180">
        <v>660</v>
      </c>
      <c r="E35" s="180"/>
      <c r="F35" s="180"/>
    </row>
    <row r="36" spans="1:6" ht="19.5" customHeight="1">
      <c r="A36" s="256" t="s">
        <v>491</v>
      </c>
      <c r="B36" s="249">
        <f t="shared" si="1"/>
        <v>28</v>
      </c>
      <c r="C36" s="180"/>
      <c r="D36" s="180"/>
      <c r="E36" s="180"/>
      <c r="F36" s="180"/>
    </row>
    <row r="37" spans="1:6" ht="19.5" customHeight="1">
      <c r="A37" s="256" t="s">
        <v>903</v>
      </c>
      <c r="B37" s="249">
        <f t="shared" si="1"/>
        <v>29</v>
      </c>
      <c r="C37" s="180"/>
      <c r="D37" s="180"/>
      <c r="E37" s="180"/>
      <c r="F37" s="180"/>
    </row>
    <row r="38" spans="1:6" ht="19.5" customHeight="1">
      <c r="A38" s="256" t="s">
        <v>492</v>
      </c>
      <c r="B38" s="249">
        <f t="shared" si="1"/>
        <v>30</v>
      </c>
      <c r="C38" s="180"/>
      <c r="D38" s="180"/>
      <c r="E38" s="180"/>
      <c r="F38" s="180"/>
    </row>
    <row r="39" spans="1:6" ht="18.75" customHeight="1" thickBot="1">
      <c r="A39" s="254" t="s">
        <v>552</v>
      </c>
      <c r="B39" s="249">
        <f t="shared" si="1"/>
        <v>31</v>
      </c>
      <c r="C39" s="180"/>
      <c r="D39" s="180"/>
      <c r="E39" s="180"/>
      <c r="F39" s="263">
        <f t="shared" si="0"/>
        <v>0</v>
      </c>
    </row>
    <row r="40" spans="1:6" ht="25.5" customHeight="1" thickBot="1">
      <c r="A40" s="257" t="s">
        <v>646</v>
      </c>
      <c r="B40" s="244">
        <v>32</v>
      </c>
      <c r="C40" s="182">
        <f>SUM(C9:C39)</f>
        <v>290205</v>
      </c>
      <c r="D40" s="182">
        <f>SUM(D9:D39)</f>
        <v>274350</v>
      </c>
      <c r="E40" s="182">
        <f>SUM(E9:E39)</f>
        <v>15395</v>
      </c>
      <c r="F40" s="258">
        <f>SUM(F9:F39)</f>
        <v>-460</v>
      </c>
    </row>
    <row r="41" spans="1:6" ht="18.75" customHeight="1">
      <c r="A41" s="259" t="s">
        <v>62</v>
      </c>
      <c r="B41" s="260">
        <v>33</v>
      </c>
      <c r="C41" s="195">
        <v>778422</v>
      </c>
      <c r="D41" s="195">
        <v>778422</v>
      </c>
      <c r="E41" s="195"/>
      <c r="F41" s="180">
        <f t="shared" si="0"/>
        <v>0</v>
      </c>
    </row>
    <row r="42" spans="1:6" ht="18.75" customHeight="1" thickBot="1">
      <c r="A42" s="262" t="s">
        <v>507</v>
      </c>
      <c r="B42" s="260">
        <v>34</v>
      </c>
      <c r="C42" s="263"/>
      <c r="D42" s="263"/>
      <c r="E42" s="263"/>
      <c r="F42" s="179">
        <f t="shared" si="0"/>
        <v>0</v>
      </c>
    </row>
    <row r="43" spans="1:6" ht="25.5" customHeight="1" thickBot="1">
      <c r="A43" s="264" t="s">
        <v>647</v>
      </c>
      <c r="B43" s="244">
        <v>35</v>
      </c>
      <c r="C43" s="182">
        <f>SUM(C41:C41)</f>
        <v>778422</v>
      </c>
      <c r="D43" s="182">
        <f>SUM(D41:D41)</f>
        <v>778422</v>
      </c>
      <c r="E43" s="182">
        <f>SUM(E41:E41)</f>
        <v>0</v>
      </c>
      <c r="F43" s="258">
        <f>SUM(F41:F41)</f>
        <v>0</v>
      </c>
    </row>
    <row r="44" spans="1:6" ht="18.75" customHeight="1">
      <c r="A44" s="259" t="s">
        <v>1451</v>
      </c>
      <c r="B44" s="260">
        <v>36</v>
      </c>
      <c r="C44" s="195">
        <v>195100</v>
      </c>
      <c r="D44" s="195">
        <v>195100</v>
      </c>
      <c r="E44" s="195"/>
      <c r="F44" s="180">
        <f t="shared" si="0"/>
        <v>0</v>
      </c>
    </row>
    <row r="45" spans="1:6" ht="18.75" customHeight="1">
      <c r="A45" s="259" t="s">
        <v>849</v>
      </c>
      <c r="B45" s="260">
        <v>37</v>
      </c>
      <c r="C45" s="195">
        <v>17200</v>
      </c>
      <c r="D45" s="195">
        <v>17200</v>
      </c>
      <c r="E45" s="195"/>
      <c r="F45" s="180"/>
    </row>
    <row r="46" spans="1:6" ht="18.75" customHeight="1">
      <c r="A46" s="261" t="s">
        <v>985</v>
      </c>
      <c r="B46" s="249">
        <v>38</v>
      </c>
      <c r="C46" s="173"/>
      <c r="D46" s="173"/>
      <c r="E46" s="173"/>
      <c r="F46" s="173">
        <f t="shared" si="0"/>
        <v>0</v>
      </c>
    </row>
    <row r="47" spans="1:6" ht="18.75" customHeight="1">
      <c r="A47" s="261" t="s">
        <v>850</v>
      </c>
      <c r="B47" s="255">
        <v>39</v>
      </c>
      <c r="C47" s="180"/>
      <c r="D47" s="180"/>
      <c r="E47" s="180"/>
      <c r="F47" s="173">
        <f t="shared" si="0"/>
        <v>0</v>
      </c>
    </row>
    <row r="48" spans="1:6" ht="18.75" customHeight="1">
      <c r="A48" s="254" t="s">
        <v>898</v>
      </c>
      <c r="B48" s="255">
        <v>40</v>
      </c>
      <c r="C48" s="180"/>
      <c r="D48" s="180"/>
      <c r="E48" s="180"/>
      <c r="F48" s="173">
        <f t="shared" si="0"/>
        <v>0</v>
      </c>
    </row>
    <row r="49" spans="1:6" ht="18.75" customHeight="1">
      <c r="A49" s="254" t="s">
        <v>899</v>
      </c>
      <c r="B49" s="255">
        <v>41</v>
      </c>
      <c r="C49" s="180">
        <v>17250</v>
      </c>
      <c r="D49" s="180">
        <v>11000</v>
      </c>
      <c r="E49" s="180">
        <v>6250</v>
      </c>
      <c r="F49" s="173">
        <f t="shared" si="0"/>
        <v>0</v>
      </c>
    </row>
    <row r="50" spans="1:6" ht="18.75" customHeight="1" thickBot="1">
      <c r="A50" s="254" t="s">
        <v>900</v>
      </c>
      <c r="B50" s="255">
        <v>42</v>
      </c>
      <c r="C50" s="180"/>
      <c r="D50" s="180"/>
      <c r="E50" s="180"/>
      <c r="F50" s="179">
        <f t="shared" si="0"/>
        <v>0</v>
      </c>
    </row>
    <row r="51" spans="1:6" ht="25.5" customHeight="1" thickBot="1">
      <c r="A51" s="257" t="s">
        <v>648</v>
      </c>
      <c r="B51" s="244">
        <v>43</v>
      </c>
      <c r="C51" s="182">
        <f>SUM(C44:C50)</f>
        <v>229550</v>
      </c>
      <c r="D51" s="182">
        <f>SUM(D44:D50)</f>
        <v>223300</v>
      </c>
      <c r="E51" s="182">
        <f>SUM(E44:E50)</f>
        <v>6250</v>
      </c>
      <c r="F51" s="258">
        <f>SUM(F44:F50)</f>
        <v>0</v>
      </c>
    </row>
    <row r="52" spans="1:6" ht="18.75" customHeight="1">
      <c r="A52" s="316" t="s">
        <v>901</v>
      </c>
      <c r="B52" s="317">
        <v>44</v>
      </c>
      <c r="C52" s="318"/>
      <c r="D52" s="318"/>
      <c r="E52" s="318"/>
      <c r="F52" s="319"/>
    </row>
    <row r="53" spans="1:6" ht="18.75" customHeight="1" thickBot="1">
      <c r="A53" s="407" t="s">
        <v>542</v>
      </c>
      <c r="B53" s="455">
        <v>45</v>
      </c>
      <c r="C53" s="456"/>
      <c r="D53" s="456"/>
      <c r="E53" s="456"/>
      <c r="F53" s="263">
        <f>D53+E53-C53</f>
        <v>0</v>
      </c>
    </row>
    <row r="54" spans="1:6" ht="18.75" customHeight="1">
      <c r="A54" s="451"/>
      <c r="B54" s="37"/>
      <c r="C54" s="452"/>
      <c r="D54" s="452"/>
      <c r="E54" s="452"/>
      <c r="F54" s="174"/>
    </row>
    <row r="55" spans="1:6" ht="30" customHeight="1">
      <c r="A55" s="453"/>
      <c r="B55" s="37"/>
      <c r="C55" s="452"/>
      <c r="D55" s="452"/>
      <c r="E55" s="452"/>
      <c r="F55" s="174"/>
    </row>
    <row r="56" spans="1:6" ht="18.75" customHeight="1">
      <c r="A56" s="453"/>
      <c r="B56" s="454"/>
      <c r="C56" s="174"/>
      <c r="D56" s="174"/>
      <c r="E56" s="174"/>
      <c r="F56" s="174"/>
    </row>
    <row r="57" spans="1:6" ht="18.75" customHeight="1">
      <c r="A57" s="453"/>
      <c r="B57" s="454"/>
      <c r="C57" s="174"/>
      <c r="D57" s="174"/>
      <c r="E57" s="174"/>
      <c r="F57" s="174"/>
    </row>
    <row r="58" spans="1:6" ht="18.75" customHeight="1">
      <c r="A58" s="453"/>
      <c r="B58" s="454"/>
      <c r="C58" s="174"/>
      <c r="D58" s="174"/>
      <c r="E58" s="174"/>
      <c r="F58" s="174"/>
    </row>
    <row r="59" spans="1:6" ht="18.75" customHeight="1">
      <c r="A59" s="453"/>
      <c r="B59" s="454"/>
      <c r="C59" s="174"/>
      <c r="D59" s="174"/>
      <c r="E59" s="174"/>
      <c r="F59" s="174"/>
    </row>
    <row r="60" spans="1:6" ht="18.75" customHeight="1">
      <c r="A60" s="453"/>
      <c r="B60" s="454"/>
      <c r="C60" s="39"/>
      <c r="D60" s="39"/>
      <c r="E60" s="39"/>
      <c r="F60" s="174"/>
    </row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</sheetData>
  <sheetProtection/>
  <mergeCells count="5">
    <mergeCell ref="A1:F1"/>
    <mergeCell ref="A2:F2"/>
    <mergeCell ref="A3:F3"/>
    <mergeCell ref="B6:B7"/>
    <mergeCell ref="C6:C7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70" r:id="rId1"/>
  <headerFooter alignWithMargins="0">
    <oddHeader>&amp;R2009. évi beszámoló kiegészítő mellékletének számszerű kimutatása
Rendelet tervezet 9/15. sz.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9.00390625" style="0" customWidth="1"/>
    <col min="2" max="2" width="6.28125" style="0" customWidth="1"/>
    <col min="3" max="3" width="12.57421875" style="0" customWidth="1"/>
    <col min="4" max="4" width="11.28125" style="0" customWidth="1"/>
    <col min="5" max="5" width="12.00390625" style="0" customWidth="1"/>
  </cols>
  <sheetData>
    <row r="1" spans="1:6" ht="18.75">
      <c r="A1" s="636" t="s">
        <v>199</v>
      </c>
      <c r="B1" s="636"/>
      <c r="C1" s="636"/>
      <c r="D1" s="636"/>
      <c r="E1" s="636"/>
      <c r="F1" s="636"/>
    </row>
    <row r="2" spans="1:6" ht="18.75">
      <c r="A2" s="636" t="s">
        <v>200</v>
      </c>
      <c r="B2" s="636"/>
      <c r="C2" s="636"/>
      <c r="D2" s="636"/>
      <c r="E2" s="636"/>
      <c r="F2" s="636"/>
    </row>
    <row r="3" spans="1:6" ht="18.75">
      <c r="A3" s="636" t="s">
        <v>582</v>
      </c>
      <c r="B3" s="636"/>
      <c r="C3" s="636"/>
      <c r="D3" s="636"/>
      <c r="E3" s="636"/>
      <c r="F3" s="636"/>
    </row>
    <row r="4" spans="1:6" ht="18.75">
      <c r="A4" s="204"/>
      <c r="B4" s="204"/>
      <c r="C4" s="204"/>
      <c r="D4" s="204"/>
      <c r="E4" s="206" t="s">
        <v>988</v>
      </c>
      <c r="F4" s="204"/>
    </row>
    <row r="5" ht="13.5" thickBot="1"/>
    <row r="6" spans="1:6" ht="15.75" thickBot="1">
      <c r="A6" s="239"/>
      <c r="B6" s="637" t="s">
        <v>755</v>
      </c>
      <c r="C6" s="637" t="s">
        <v>863</v>
      </c>
      <c r="D6" s="240" t="s">
        <v>329</v>
      </c>
      <c r="E6" s="241"/>
      <c r="F6" s="265"/>
    </row>
    <row r="7" spans="1:6" ht="69.75" customHeight="1" thickBot="1">
      <c r="A7" s="266" t="s">
        <v>330</v>
      </c>
      <c r="B7" s="638"/>
      <c r="C7" s="638"/>
      <c r="D7" s="242" t="s">
        <v>1311</v>
      </c>
      <c r="E7" s="242" t="s">
        <v>1312</v>
      </c>
      <c r="F7" s="243" t="s">
        <v>986</v>
      </c>
    </row>
    <row r="8" spans="1:6" ht="13.5" thickBot="1">
      <c r="A8" s="244">
        <v>1</v>
      </c>
      <c r="B8" s="244">
        <v>2</v>
      </c>
      <c r="C8" s="244">
        <v>3</v>
      </c>
      <c r="D8" s="244">
        <v>4</v>
      </c>
      <c r="E8" s="244">
        <v>5</v>
      </c>
      <c r="F8" s="244">
        <v>6</v>
      </c>
    </row>
    <row r="9" spans="1:6" ht="18.75" customHeight="1">
      <c r="A9" s="245" t="s">
        <v>1313</v>
      </c>
      <c r="B9" s="246">
        <v>1</v>
      </c>
      <c r="C9" s="247"/>
      <c r="D9" s="247"/>
      <c r="E9" s="247"/>
      <c r="F9" s="181">
        <f>D9+E9-C9</f>
        <v>0</v>
      </c>
    </row>
    <row r="10" spans="1:6" ht="18.75" customHeight="1">
      <c r="A10" s="248" t="s">
        <v>1314</v>
      </c>
      <c r="B10" s="249">
        <f>B9+1</f>
        <v>2</v>
      </c>
      <c r="C10" s="173"/>
      <c r="D10" s="173"/>
      <c r="E10" s="173"/>
      <c r="F10" s="173">
        <f aca="true" t="shared" si="0" ref="F10:F45">D10+E10-C10</f>
        <v>0</v>
      </c>
    </row>
    <row r="11" spans="1:6" ht="18.75" customHeight="1">
      <c r="A11" s="248" t="s">
        <v>607</v>
      </c>
      <c r="B11" s="249">
        <f aca="true" t="shared" si="1" ref="B11:B37">B10+1</f>
        <v>3</v>
      </c>
      <c r="C11" s="173"/>
      <c r="D11" s="173"/>
      <c r="E11" s="173"/>
      <c r="F11" s="173">
        <f t="shared" si="0"/>
        <v>0</v>
      </c>
    </row>
    <row r="12" spans="1:6" ht="18.75" customHeight="1">
      <c r="A12" s="248" t="s">
        <v>608</v>
      </c>
      <c r="B12" s="249">
        <f t="shared" si="1"/>
        <v>4</v>
      </c>
      <c r="C12" s="173"/>
      <c r="D12" s="173"/>
      <c r="E12" s="173"/>
      <c r="F12" s="173">
        <f t="shared" si="0"/>
        <v>0</v>
      </c>
    </row>
    <row r="13" spans="1:6" ht="18.75" customHeight="1">
      <c r="A13" s="248" t="s">
        <v>864</v>
      </c>
      <c r="B13" s="249">
        <f t="shared" si="1"/>
        <v>5</v>
      </c>
      <c r="C13" s="173"/>
      <c r="D13" s="173"/>
      <c r="E13" s="173"/>
      <c r="F13" s="173">
        <f t="shared" si="0"/>
        <v>0</v>
      </c>
    </row>
    <row r="14" spans="1:6" ht="18.75" customHeight="1">
      <c r="A14" s="250" t="s">
        <v>865</v>
      </c>
      <c r="B14" s="249">
        <f t="shared" si="1"/>
        <v>6</v>
      </c>
      <c r="C14" s="173"/>
      <c r="D14" s="173"/>
      <c r="E14" s="173"/>
      <c r="F14" s="173">
        <f t="shared" si="0"/>
        <v>0</v>
      </c>
    </row>
    <row r="15" spans="1:6" ht="18.75" customHeight="1">
      <c r="A15" s="248" t="s">
        <v>866</v>
      </c>
      <c r="B15" s="249">
        <f t="shared" si="1"/>
        <v>7</v>
      </c>
      <c r="C15" s="173"/>
      <c r="D15" s="173"/>
      <c r="E15" s="173"/>
      <c r="F15" s="173">
        <f t="shared" si="0"/>
        <v>0</v>
      </c>
    </row>
    <row r="16" spans="1:6" ht="18.75" customHeight="1">
      <c r="A16" s="248" t="s">
        <v>90</v>
      </c>
      <c r="B16" s="249">
        <f t="shared" si="1"/>
        <v>8</v>
      </c>
      <c r="C16" s="173"/>
      <c r="D16" s="173"/>
      <c r="E16" s="173"/>
      <c r="F16" s="173">
        <f t="shared" si="0"/>
        <v>0</v>
      </c>
    </row>
    <row r="17" spans="1:6" ht="18.75" customHeight="1">
      <c r="A17" s="248" t="s">
        <v>1291</v>
      </c>
      <c r="B17" s="249">
        <f t="shared" si="1"/>
        <v>9</v>
      </c>
      <c r="C17" s="173"/>
      <c r="D17" s="173"/>
      <c r="E17" s="173"/>
      <c r="F17" s="181">
        <f t="shared" si="0"/>
        <v>0</v>
      </c>
    </row>
    <row r="18" spans="1:6" ht="18.75" customHeight="1">
      <c r="A18" s="251" t="s">
        <v>61</v>
      </c>
      <c r="B18" s="249">
        <f t="shared" si="1"/>
        <v>10</v>
      </c>
      <c r="C18" s="173"/>
      <c r="D18" s="173"/>
      <c r="E18" s="173"/>
      <c r="F18" s="173">
        <f t="shared" si="0"/>
        <v>0</v>
      </c>
    </row>
    <row r="19" spans="1:6" ht="25.5" customHeight="1">
      <c r="A19" s="253" t="s">
        <v>867</v>
      </c>
      <c r="B19" s="249">
        <f t="shared" si="1"/>
        <v>11</v>
      </c>
      <c r="C19" s="173"/>
      <c r="D19" s="173"/>
      <c r="E19" s="173"/>
      <c r="F19" s="173">
        <f t="shared" si="0"/>
        <v>0</v>
      </c>
    </row>
    <row r="20" spans="1:6" ht="18.75" customHeight="1">
      <c r="A20" s="252" t="s">
        <v>994</v>
      </c>
      <c r="B20" s="249">
        <f t="shared" si="1"/>
        <v>12</v>
      </c>
      <c r="C20" s="173"/>
      <c r="D20" s="173"/>
      <c r="E20" s="173"/>
      <c r="F20" s="173">
        <f t="shared" si="0"/>
        <v>0</v>
      </c>
    </row>
    <row r="21" spans="1:6" ht="18.75" customHeight="1">
      <c r="A21" s="254" t="s">
        <v>868</v>
      </c>
      <c r="B21" s="249">
        <f t="shared" si="1"/>
        <v>13</v>
      </c>
      <c r="C21" s="180"/>
      <c r="D21" s="180"/>
      <c r="E21" s="180"/>
      <c r="F21" s="173">
        <f t="shared" si="0"/>
        <v>0</v>
      </c>
    </row>
    <row r="22" spans="1:6" ht="27.75" customHeight="1">
      <c r="A22" s="256" t="s">
        <v>622</v>
      </c>
      <c r="B22" s="249">
        <f t="shared" si="1"/>
        <v>14</v>
      </c>
      <c r="C22" s="180">
        <v>23150</v>
      </c>
      <c r="D22" s="180">
        <v>23150</v>
      </c>
      <c r="E22" s="180"/>
      <c r="F22" s="173">
        <f t="shared" si="0"/>
        <v>0</v>
      </c>
    </row>
    <row r="23" spans="1:6" ht="18.75" customHeight="1">
      <c r="A23" s="254" t="s">
        <v>1303</v>
      </c>
      <c r="B23" s="249">
        <f t="shared" si="1"/>
        <v>15</v>
      </c>
      <c r="C23" s="180"/>
      <c r="D23" s="180"/>
      <c r="E23" s="180"/>
      <c r="F23" s="173">
        <f t="shared" si="0"/>
        <v>0</v>
      </c>
    </row>
    <row r="24" spans="1:6" ht="18.75" customHeight="1">
      <c r="A24" s="254" t="s">
        <v>536</v>
      </c>
      <c r="B24" s="249">
        <f t="shared" si="1"/>
        <v>16</v>
      </c>
      <c r="C24" s="180">
        <v>20574</v>
      </c>
      <c r="D24" s="180">
        <v>20434</v>
      </c>
      <c r="E24" s="180"/>
      <c r="F24" s="173">
        <f t="shared" si="0"/>
        <v>-140</v>
      </c>
    </row>
    <row r="25" spans="1:6" ht="18.75" customHeight="1">
      <c r="A25" s="256" t="s">
        <v>690</v>
      </c>
      <c r="B25" s="249">
        <f t="shared" si="1"/>
        <v>17</v>
      </c>
      <c r="C25" s="180"/>
      <c r="D25" s="180"/>
      <c r="E25" s="180"/>
      <c r="F25" s="173">
        <f t="shared" si="0"/>
        <v>0</v>
      </c>
    </row>
    <row r="26" spans="1:6" ht="18.75" customHeight="1">
      <c r="A26" s="256" t="s">
        <v>537</v>
      </c>
      <c r="B26" s="249">
        <f t="shared" si="1"/>
        <v>18</v>
      </c>
      <c r="C26" s="180">
        <v>5119</v>
      </c>
      <c r="D26" s="180">
        <v>5119</v>
      </c>
      <c r="E26" s="180"/>
      <c r="F26" s="173">
        <f t="shared" si="0"/>
        <v>0</v>
      </c>
    </row>
    <row r="27" spans="1:6" ht="18.75" customHeight="1">
      <c r="A27" s="256" t="s">
        <v>538</v>
      </c>
      <c r="B27" s="249">
        <f t="shared" si="1"/>
        <v>19</v>
      </c>
      <c r="C27" s="180"/>
      <c r="D27" s="180"/>
      <c r="E27" s="180"/>
      <c r="F27" s="173">
        <f t="shared" si="0"/>
        <v>0</v>
      </c>
    </row>
    <row r="28" spans="1:6" ht="18.75" customHeight="1">
      <c r="A28" s="256" t="s">
        <v>539</v>
      </c>
      <c r="B28" s="249">
        <f t="shared" si="1"/>
        <v>20</v>
      </c>
      <c r="C28" s="180">
        <v>5431</v>
      </c>
      <c r="D28" s="180">
        <v>5431</v>
      </c>
      <c r="E28" s="180"/>
      <c r="F28" s="173">
        <f t="shared" si="0"/>
        <v>0</v>
      </c>
    </row>
    <row r="29" spans="1:6" ht="19.5" customHeight="1">
      <c r="A29" s="256" t="s">
        <v>543</v>
      </c>
      <c r="B29" s="249">
        <f t="shared" si="1"/>
        <v>21</v>
      </c>
      <c r="C29" s="180"/>
      <c r="D29" s="180"/>
      <c r="E29" s="180"/>
      <c r="F29" s="173">
        <f t="shared" si="0"/>
        <v>0</v>
      </c>
    </row>
    <row r="30" spans="1:6" ht="19.5" customHeight="1">
      <c r="A30" s="256" t="s">
        <v>540</v>
      </c>
      <c r="B30" s="249">
        <f t="shared" si="1"/>
        <v>22</v>
      </c>
      <c r="C30" s="180"/>
      <c r="D30" s="180"/>
      <c r="E30" s="180"/>
      <c r="F30" s="173">
        <f t="shared" si="0"/>
        <v>0</v>
      </c>
    </row>
    <row r="31" spans="1:6" ht="19.5" customHeight="1">
      <c r="A31" s="256" t="s">
        <v>869</v>
      </c>
      <c r="B31" s="249">
        <f t="shared" si="1"/>
        <v>23</v>
      </c>
      <c r="C31" s="180"/>
      <c r="D31" s="180"/>
      <c r="E31" s="180"/>
      <c r="F31" s="173"/>
    </row>
    <row r="32" spans="1:6" ht="19.5" customHeight="1">
      <c r="A32" s="256" t="s">
        <v>870</v>
      </c>
      <c r="B32" s="249">
        <f t="shared" si="1"/>
        <v>24</v>
      </c>
      <c r="C32" s="180"/>
      <c r="D32" s="180"/>
      <c r="E32" s="180"/>
      <c r="F32" s="173"/>
    </row>
    <row r="33" spans="1:6" ht="19.5" customHeight="1">
      <c r="A33" s="256" t="s">
        <v>871</v>
      </c>
      <c r="B33" s="249">
        <f t="shared" si="1"/>
        <v>25</v>
      </c>
      <c r="C33" s="180"/>
      <c r="D33" s="180"/>
      <c r="E33" s="180"/>
      <c r="F33" s="173"/>
    </row>
    <row r="34" spans="1:6" ht="19.5" customHeight="1">
      <c r="A34" s="256" t="s">
        <v>872</v>
      </c>
      <c r="B34" s="249">
        <f t="shared" si="1"/>
        <v>26</v>
      </c>
      <c r="C34" s="180"/>
      <c r="D34" s="180"/>
      <c r="E34" s="180"/>
      <c r="F34" s="173"/>
    </row>
    <row r="35" spans="1:6" ht="19.5" customHeight="1">
      <c r="A35" s="256" t="s">
        <v>541</v>
      </c>
      <c r="B35" s="249">
        <f t="shared" si="1"/>
        <v>27</v>
      </c>
      <c r="C35" s="180"/>
      <c r="D35" s="180"/>
      <c r="E35" s="180"/>
      <c r="F35" s="173">
        <f t="shared" si="0"/>
        <v>0</v>
      </c>
    </row>
    <row r="36" spans="1:6" ht="19.5" customHeight="1">
      <c r="A36" s="256" t="s">
        <v>873</v>
      </c>
      <c r="B36" s="249">
        <f t="shared" si="1"/>
        <v>28</v>
      </c>
      <c r="C36" s="180"/>
      <c r="D36" s="180"/>
      <c r="E36" s="180"/>
      <c r="F36" s="180"/>
    </row>
    <row r="37" spans="1:6" ht="18.75" customHeight="1" thickBot="1">
      <c r="A37" s="254" t="s">
        <v>552</v>
      </c>
      <c r="B37" s="249">
        <f t="shared" si="1"/>
        <v>29</v>
      </c>
      <c r="C37" s="180"/>
      <c r="D37" s="180"/>
      <c r="E37" s="180"/>
      <c r="F37" s="263">
        <f t="shared" si="0"/>
        <v>0</v>
      </c>
    </row>
    <row r="38" spans="1:6" ht="25.5" customHeight="1" thickBot="1">
      <c r="A38" s="257" t="s">
        <v>201</v>
      </c>
      <c r="B38" s="244">
        <v>30</v>
      </c>
      <c r="C38" s="182">
        <f>SUM(C9:C37)</f>
        <v>54274</v>
      </c>
      <c r="D38" s="182">
        <f>SUM(D9:D37)</f>
        <v>54134</v>
      </c>
      <c r="E38" s="182">
        <f>SUM(E9:E37)</f>
        <v>0</v>
      </c>
      <c r="F38" s="258">
        <f>SUM(F9:F37)</f>
        <v>-140</v>
      </c>
    </row>
    <row r="39" spans="1:6" ht="18.75" customHeight="1">
      <c r="A39" s="259" t="s">
        <v>62</v>
      </c>
      <c r="B39" s="260">
        <v>31</v>
      </c>
      <c r="C39" s="195"/>
      <c r="D39" s="195"/>
      <c r="E39" s="195"/>
      <c r="F39" s="180">
        <f t="shared" si="0"/>
        <v>0</v>
      </c>
    </row>
    <row r="40" spans="1:6" ht="18.75" customHeight="1">
      <c r="A40" s="254" t="s">
        <v>63</v>
      </c>
      <c r="B40" s="260">
        <v>32</v>
      </c>
      <c r="C40" s="180"/>
      <c r="D40" s="180"/>
      <c r="E40" s="180"/>
      <c r="F40" s="173">
        <f t="shared" si="0"/>
        <v>0</v>
      </c>
    </row>
    <row r="41" spans="1:6" ht="18.75" customHeight="1" thickBot="1">
      <c r="A41" s="254" t="s">
        <v>874</v>
      </c>
      <c r="B41" s="260">
        <v>33</v>
      </c>
      <c r="C41" s="180"/>
      <c r="D41" s="180"/>
      <c r="E41" s="180"/>
      <c r="F41" s="173"/>
    </row>
    <row r="42" spans="1:6" ht="25.5" customHeight="1" thickBot="1">
      <c r="A42" s="264" t="s">
        <v>188</v>
      </c>
      <c r="B42" s="244">
        <v>34</v>
      </c>
      <c r="C42" s="182">
        <f>SUM(C39:C40)</f>
        <v>0</v>
      </c>
      <c r="D42" s="182">
        <f>SUM(D39:D40)</f>
        <v>0</v>
      </c>
      <c r="E42" s="182">
        <f>SUM(E39:E40)</f>
        <v>0</v>
      </c>
      <c r="F42" s="258">
        <f>SUM(F39:F40)</f>
        <v>0</v>
      </c>
    </row>
    <row r="43" spans="1:6" ht="18.75" customHeight="1">
      <c r="A43" s="259" t="s">
        <v>1451</v>
      </c>
      <c r="B43" s="260">
        <v>35</v>
      </c>
      <c r="C43" s="195"/>
      <c r="D43" s="195"/>
      <c r="E43" s="195"/>
      <c r="F43" s="180">
        <f t="shared" si="0"/>
        <v>0</v>
      </c>
    </row>
    <row r="44" spans="1:6" ht="18.75" customHeight="1">
      <c r="A44" s="261" t="s">
        <v>985</v>
      </c>
      <c r="B44" s="249">
        <v>36</v>
      </c>
      <c r="C44" s="173"/>
      <c r="D44" s="173"/>
      <c r="E44" s="173"/>
      <c r="F44" s="173">
        <f t="shared" si="0"/>
        <v>0</v>
      </c>
    </row>
    <row r="45" spans="1:6" ht="18.75" customHeight="1" thickBot="1">
      <c r="A45" s="254" t="s">
        <v>64</v>
      </c>
      <c r="B45" s="255">
        <v>37</v>
      </c>
      <c r="C45" s="180"/>
      <c r="D45" s="180"/>
      <c r="E45" s="180"/>
      <c r="F45" s="179">
        <f t="shared" si="0"/>
        <v>0</v>
      </c>
    </row>
    <row r="46" spans="1:6" ht="25.5" customHeight="1" thickBot="1">
      <c r="A46" s="257" t="s">
        <v>189</v>
      </c>
      <c r="B46" s="244">
        <v>38</v>
      </c>
      <c r="C46" s="182">
        <f>SUM(C43:C45)</f>
        <v>0</v>
      </c>
      <c r="D46" s="182">
        <f>SUM(D43:D45)</f>
        <v>0</v>
      </c>
      <c r="E46" s="182">
        <f>SUM(E43:E45)</f>
        <v>0</v>
      </c>
      <c r="F46" s="258">
        <f>SUM(F43:F45)</f>
        <v>0</v>
      </c>
    </row>
    <row r="47" spans="1:6" ht="18.75" customHeight="1">
      <c r="A47" s="316" t="s">
        <v>875</v>
      </c>
      <c r="B47" s="317">
        <v>39</v>
      </c>
      <c r="C47" s="270"/>
      <c r="D47" s="270"/>
      <c r="E47" s="318"/>
      <c r="F47" s="319"/>
    </row>
    <row r="48" spans="1:6" ht="18.75" customHeight="1">
      <c r="A48" s="261" t="s">
        <v>876</v>
      </c>
      <c r="B48" s="249">
        <v>40</v>
      </c>
      <c r="C48" s="320"/>
      <c r="D48" s="320"/>
      <c r="E48" s="320"/>
      <c r="F48" s="173">
        <f aca="true" t="shared" si="2" ref="F48:F58">D48+E48-C48</f>
        <v>0</v>
      </c>
    </row>
    <row r="49" spans="1:6" ht="18.75" customHeight="1">
      <c r="A49" s="321" t="s">
        <v>877</v>
      </c>
      <c r="B49" s="249">
        <v>41</v>
      </c>
      <c r="C49" s="320"/>
      <c r="D49" s="320"/>
      <c r="E49" s="320"/>
      <c r="F49" s="173">
        <f t="shared" si="2"/>
        <v>0</v>
      </c>
    </row>
    <row r="50" spans="1:6" ht="18.75" customHeight="1">
      <c r="A50" s="321" t="s">
        <v>878</v>
      </c>
      <c r="B50" s="322">
        <v>42</v>
      </c>
      <c r="C50" s="173"/>
      <c r="D50" s="173"/>
      <c r="E50" s="173"/>
      <c r="F50" s="173">
        <f t="shared" si="2"/>
        <v>0</v>
      </c>
    </row>
    <row r="51" spans="1:6" ht="18.75" customHeight="1">
      <c r="A51" s="321" t="s">
        <v>879</v>
      </c>
      <c r="B51" s="322">
        <v>43</v>
      </c>
      <c r="C51" s="173"/>
      <c r="D51" s="173"/>
      <c r="E51" s="173"/>
      <c r="F51" s="173">
        <f t="shared" si="2"/>
        <v>0</v>
      </c>
    </row>
    <row r="52" spans="1:6" ht="18.75" customHeight="1">
      <c r="A52" s="321" t="s">
        <v>880</v>
      </c>
      <c r="B52" s="322">
        <v>44</v>
      </c>
      <c r="C52" s="173"/>
      <c r="D52" s="173"/>
      <c r="E52" s="173"/>
      <c r="F52" s="173">
        <f t="shared" si="2"/>
        <v>0</v>
      </c>
    </row>
    <row r="53" spans="1:6" ht="18.75" customHeight="1">
      <c r="A53" s="321" t="s">
        <v>881</v>
      </c>
      <c r="B53" s="322">
        <v>45</v>
      </c>
      <c r="C53" s="173"/>
      <c r="D53" s="173"/>
      <c r="E53" s="173"/>
      <c r="F53" s="173"/>
    </row>
    <row r="54" spans="1:6" ht="18.75" customHeight="1">
      <c r="A54" s="321" t="s">
        <v>882</v>
      </c>
      <c r="B54" s="322">
        <v>46</v>
      </c>
      <c r="C54" s="173"/>
      <c r="D54" s="173"/>
      <c r="E54" s="173"/>
      <c r="F54" s="173"/>
    </row>
    <row r="55" spans="1:6" ht="18.75" customHeight="1">
      <c r="A55" s="321" t="s">
        <v>883</v>
      </c>
      <c r="B55" s="322">
        <v>47</v>
      </c>
      <c r="C55" s="173"/>
      <c r="D55" s="173"/>
      <c r="E55" s="173"/>
      <c r="F55" s="173">
        <f t="shared" si="2"/>
        <v>0</v>
      </c>
    </row>
    <row r="56" spans="1:6" ht="18.75" customHeight="1">
      <c r="A56" s="411" t="s">
        <v>542</v>
      </c>
      <c r="B56" s="412">
        <v>48</v>
      </c>
      <c r="C56" s="180"/>
      <c r="D56" s="180"/>
      <c r="E56" s="180"/>
      <c r="F56" s="180"/>
    </row>
    <row r="57" spans="1:6" ht="18.75" customHeight="1">
      <c r="A57" s="411" t="s">
        <v>884</v>
      </c>
      <c r="B57" s="412">
        <v>49</v>
      </c>
      <c r="C57" s="180"/>
      <c r="D57" s="180"/>
      <c r="E57" s="180"/>
      <c r="F57" s="180"/>
    </row>
    <row r="58" spans="1:6" ht="18.75" customHeight="1" thickBot="1">
      <c r="A58" s="407" t="s">
        <v>885</v>
      </c>
      <c r="B58" s="408">
        <v>50</v>
      </c>
      <c r="C58" s="409"/>
      <c r="D58" s="409"/>
      <c r="E58" s="409"/>
      <c r="F58" s="263">
        <f t="shared" si="2"/>
        <v>0</v>
      </c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</sheetData>
  <sheetProtection/>
  <mergeCells count="5">
    <mergeCell ref="A1:F1"/>
    <mergeCell ref="A2:F2"/>
    <mergeCell ref="A3:F3"/>
    <mergeCell ref="B6:B7"/>
    <mergeCell ref="C6:C7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 scale="65" r:id="rId1"/>
  <headerFooter alignWithMargins="0">
    <oddHeader>&amp;R2009. évi beszámoló kiegészítő melléletének számszerű kimutatása
Rendelet tervezet 9/16. sz.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9.00390625" style="14" customWidth="1"/>
    <col min="2" max="2" width="24.28125" style="14" customWidth="1"/>
    <col min="3" max="3" width="17.7109375" style="14" customWidth="1"/>
    <col min="4" max="4" width="14.8515625" style="14" customWidth="1"/>
    <col min="5" max="16384" width="9.140625" style="14" customWidth="1"/>
  </cols>
  <sheetData>
    <row r="1" spans="1:4" ht="15.75">
      <c r="A1" s="519" t="s">
        <v>419</v>
      </c>
      <c r="B1" s="519"/>
      <c r="C1" s="519"/>
      <c r="D1" s="519"/>
    </row>
    <row r="2" spans="1:4" ht="15.75">
      <c r="A2" s="278" t="s">
        <v>773</v>
      </c>
      <c r="B2" s="278" t="s">
        <v>582</v>
      </c>
      <c r="C2" s="278"/>
      <c r="D2" s="278"/>
    </row>
    <row r="4" ht="15.75">
      <c r="D4" s="138" t="s">
        <v>746</v>
      </c>
    </row>
    <row r="5" ht="15.75">
      <c r="D5" s="138"/>
    </row>
    <row r="6" ht="13.5" thickBot="1"/>
    <row r="7" spans="1:4" ht="84.75" customHeight="1" thickBot="1">
      <c r="A7" s="280" t="s">
        <v>420</v>
      </c>
      <c r="B7" s="280" t="s">
        <v>861</v>
      </c>
      <c r="C7" s="280" t="s">
        <v>862</v>
      </c>
      <c r="D7" s="280" t="s">
        <v>744</v>
      </c>
    </row>
    <row r="8" spans="1:4" ht="4.5" customHeight="1" thickBot="1">
      <c r="A8" s="196"/>
      <c r="B8" s="196"/>
      <c r="C8" s="196"/>
      <c r="D8" s="242"/>
    </row>
    <row r="9" spans="1:4" ht="15" customHeight="1" thickBot="1">
      <c r="A9" s="281">
        <v>1</v>
      </c>
      <c r="B9" s="281">
        <v>2</v>
      </c>
      <c r="C9" s="281">
        <v>3</v>
      </c>
      <c r="D9" s="281" t="s">
        <v>745</v>
      </c>
    </row>
    <row r="10" spans="1:4" ht="4.5" customHeight="1" thickBot="1">
      <c r="A10" s="196"/>
      <c r="B10" s="196"/>
      <c r="C10" s="196"/>
      <c r="D10" s="196"/>
    </row>
    <row r="11" spans="1:4" ht="37.5" customHeight="1" thickBot="1">
      <c r="A11" s="323" t="s">
        <v>418</v>
      </c>
      <c r="B11" s="269">
        <v>454900</v>
      </c>
      <c r="C11" s="269">
        <v>454900</v>
      </c>
      <c r="D11" s="269">
        <f>B11-C11</f>
        <v>0</v>
      </c>
    </row>
    <row r="12" spans="1:4" ht="4.5" customHeight="1" thickBot="1">
      <c r="A12" s="282"/>
      <c r="B12" s="282"/>
      <c r="C12" s="282"/>
      <c r="D12" s="282">
        <f>B12-C12</f>
        <v>0</v>
      </c>
    </row>
    <row r="13" spans="1:4" ht="19.5" customHeight="1" thickBot="1">
      <c r="A13" s="182" t="s">
        <v>406</v>
      </c>
      <c r="B13" s="182">
        <f>SUM(B11:B12)</f>
        <v>454900</v>
      </c>
      <c r="C13" s="182">
        <f>SUM(C11:C12)</f>
        <v>454900</v>
      </c>
      <c r="D13" s="182">
        <f>SUM(D11:D12)</f>
        <v>0</v>
      </c>
    </row>
    <row r="14" spans="1:4" ht="19.5" customHeight="1">
      <c r="A14" s="279"/>
      <c r="B14" s="279"/>
      <c r="C14" s="279"/>
      <c r="D14" s="279"/>
    </row>
    <row r="15" spans="1:4" ht="19.5" customHeight="1">
      <c r="A15" s="279"/>
      <c r="B15" s="279"/>
      <c r="C15" s="279"/>
      <c r="D15" s="279"/>
    </row>
    <row r="16" spans="1:4" ht="19.5" customHeight="1">
      <c r="A16" s="279"/>
      <c r="B16" s="279"/>
      <c r="C16" s="279"/>
      <c r="D16" s="279"/>
    </row>
    <row r="17" spans="1:4" ht="19.5" customHeight="1">
      <c r="A17" s="279"/>
      <c r="B17" s="279"/>
      <c r="C17" s="279"/>
      <c r="D17" s="279"/>
    </row>
    <row r="18" spans="1:4" ht="19.5" customHeight="1">
      <c r="A18" s="279"/>
      <c r="B18" s="279"/>
      <c r="C18" s="279"/>
      <c r="D18" s="279"/>
    </row>
    <row r="19" spans="1:4" ht="19.5" customHeight="1">
      <c r="A19" s="279"/>
      <c r="B19" s="279"/>
      <c r="C19" s="279"/>
      <c r="D19" s="279"/>
    </row>
    <row r="20" spans="1:4" ht="19.5" customHeight="1">
      <c r="A20" s="137"/>
      <c r="B20" s="137"/>
      <c r="C20" s="137"/>
      <c r="D20" s="137"/>
    </row>
    <row r="21" spans="1:4" ht="19.5" customHeight="1">
      <c r="A21" s="137"/>
      <c r="B21" s="137"/>
      <c r="C21" s="137"/>
      <c r="D21" s="137"/>
    </row>
    <row r="22" spans="1:4" ht="19.5" customHeight="1">
      <c r="A22" s="137"/>
      <c r="B22" s="137"/>
      <c r="C22" s="137"/>
      <c r="D22" s="137"/>
    </row>
    <row r="23" spans="1:4" ht="19.5" customHeight="1">
      <c r="A23" s="137"/>
      <c r="B23" s="137"/>
      <c r="C23" s="137"/>
      <c r="D23" s="137"/>
    </row>
    <row r="24" spans="1:4" ht="19.5" customHeight="1">
      <c r="A24" s="137"/>
      <c r="B24" s="137"/>
      <c r="C24" s="137"/>
      <c r="D24" s="137"/>
    </row>
    <row r="25" spans="1:4" ht="15.75">
      <c r="A25" s="137"/>
      <c r="B25" s="137"/>
      <c r="C25" s="137"/>
      <c r="D25" s="137"/>
    </row>
    <row r="26" spans="1:4" ht="19.5" customHeight="1">
      <c r="A26" s="137"/>
      <c r="B26" s="137"/>
      <c r="C26" s="137"/>
      <c r="D26" s="137"/>
    </row>
    <row r="27" spans="1:4" ht="19.5" customHeight="1">
      <c r="A27" s="137"/>
      <c r="B27" s="137"/>
      <c r="C27" s="137"/>
      <c r="D27" s="137"/>
    </row>
    <row r="28" spans="1:4" ht="19.5" customHeight="1">
      <c r="A28" s="137"/>
      <c r="B28" s="137"/>
      <c r="C28" s="137"/>
      <c r="D28" s="137"/>
    </row>
    <row r="29" spans="1:4" ht="19.5" customHeight="1">
      <c r="A29" s="137"/>
      <c r="B29" s="137"/>
      <c r="C29" s="137"/>
      <c r="D29" s="137"/>
    </row>
    <row r="30" spans="1:4" ht="15.75">
      <c r="A30" s="137"/>
      <c r="B30" s="137"/>
      <c r="C30" s="137"/>
      <c r="D30" s="137"/>
    </row>
    <row r="31" spans="1:4" ht="19.5" customHeight="1">
      <c r="A31" s="137"/>
      <c r="B31" s="137"/>
      <c r="C31" s="137"/>
      <c r="D31" s="137"/>
    </row>
    <row r="32" spans="1:4" ht="19.5" customHeight="1">
      <c r="A32" s="137"/>
      <c r="B32" s="137"/>
      <c r="C32" s="137"/>
      <c r="D32" s="137"/>
    </row>
    <row r="33" spans="1:4" ht="19.5" customHeight="1">
      <c r="A33" s="137"/>
      <c r="B33" s="137"/>
      <c r="C33" s="137"/>
      <c r="D33" s="137"/>
    </row>
    <row r="34" spans="1:4" ht="19.5" customHeight="1">
      <c r="A34" s="137"/>
      <c r="B34" s="137"/>
      <c r="C34" s="137"/>
      <c r="D34" s="137"/>
    </row>
    <row r="35" spans="1:4" ht="19.5" customHeight="1">
      <c r="A35" s="137"/>
      <c r="B35" s="137"/>
      <c r="C35" s="137"/>
      <c r="D35" s="137"/>
    </row>
    <row r="36" ht="19.5" customHeight="1"/>
  </sheetData>
  <sheetProtection/>
  <mergeCells count="1">
    <mergeCell ref="A1:D1"/>
  </mergeCells>
  <printOptions/>
  <pageMargins left="0.3937007874015748" right="0.1968503937007874" top="1.5748031496062993" bottom="0.984251968503937" header="0.9055118110236221" footer="0.5118110236220472"/>
  <pageSetup horizontalDpi="600" verticalDpi="600" orientation="portrait" paperSize="9" scale="90" r:id="rId1"/>
  <headerFooter alignWithMargins="0">
    <oddHeader>&amp;R2009. évi beszámoló kiegészítő mellékletének számszerű kimutatása
Rendelet tervezet 9/17. sz.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3:D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140625" style="0" customWidth="1"/>
    <col min="2" max="3" width="13.57421875" style="0" customWidth="1"/>
    <col min="4" max="4" width="11.00390625" style="0" customWidth="1"/>
  </cols>
  <sheetData>
    <row r="3" spans="1:4" ht="15.75">
      <c r="A3" s="286" t="s">
        <v>637</v>
      </c>
      <c r="B3" s="285"/>
      <c r="C3" s="285"/>
      <c r="D3" s="285"/>
    </row>
    <row r="4" spans="1:4" ht="15.75">
      <c r="A4" s="286"/>
      <c r="B4" s="285"/>
      <c r="C4" s="285"/>
      <c r="D4" s="285"/>
    </row>
    <row r="5" spans="1:4" ht="15.75">
      <c r="A5" s="286" t="s">
        <v>776</v>
      </c>
      <c r="B5" s="285"/>
      <c r="C5" s="285"/>
      <c r="D5" s="285"/>
    </row>
    <row r="6" ht="12.75">
      <c r="C6" s="287" t="s">
        <v>988</v>
      </c>
    </row>
    <row r="7" ht="13.5" thickBot="1"/>
    <row r="8" spans="1:4" ht="51.75" thickBot="1">
      <c r="A8" s="416" t="s">
        <v>638</v>
      </c>
      <c r="B8" s="420" t="s">
        <v>170</v>
      </c>
      <c r="C8" s="288" t="s">
        <v>1290</v>
      </c>
      <c r="D8" s="288" t="s">
        <v>639</v>
      </c>
    </row>
    <row r="9" spans="1:4" ht="4.5" customHeight="1" thickBot="1">
      <c r="A9" s="416"/>
      <c r="B9" s="191"/>
      <c r="C9" s="289"/>
      <c r="D9" s="289"/>
    </row>
    <row r="10" spans="1:4" ht="19.5" customHeight="1">
      <c r="A10" s="417" t="s">
        <v>640</v>
      </c>
      <c r="B10" s="414">
        <v>93470</v>
      </c>
      <c r="C10" s="422">
        <v>97863</v>
      </c>
      <c r="D10" s="424">
        <v>99.73</v>
      </c>
    </row>
    <row r="11" spans="1:4" ht="19.5" customHeight="1">
      <c r="A11" s="417" t="s">
        <v>641</v>
      </c>
      <c r="B11" s="173"/>
      <c r="C11" s="422"/>
      <c r="D11" s="425"/>
    </row>
    <row r="12" spans="1:4" ht="19.5" customHeight="1">
      <c r="A12" s="417" t="s">
        <v>642</v>
      </c>
      <c r="B12" s="414">
        <v>161630</v>
      </c>
      <c r="C12" s="422">
        <v>126737</v>
      </c>
      <c r="D12" s="425">
        <v>100</v>
      </c>
    </row>
    <row r="13" spans="1:4" ht="19.5" customHeight="1">
      <c r="A13" s="457" t="s">
        <v>0</v>
      </c>
      <c r="B13" s="414">
        <v>3000</v>
      </c>
      <c r="C13" s="422">
        <v>3000</v>
      </c>
      <c r="D13" s="425">
        <v>100</v>
      </c>
    </row>
    <row r="14" spans="1:4" ht="19.5" customHeight="1">
      <c r="A14" s="417" t="s">
        <v>643</v>
      </c>
      <c r="B14" s="414">
        <v>60000</v>
      </c>
      <c r="C14" s="422">
        <v>40488</v>
      </c>
      <c r="D14" s="425">
        <v>60.9</v>
      </c>
    </row>
    <row r="15" spans="1:4" ht="19.5" customHeight="1">
      <c r="A15" s="458" t="s">
        <v>1</v>
      </c>
      <c r="B15" s="414">
        <v>3000</v>
      </c>
      <c r="C15" s="422">
        <v>89562</v>
      </c>
      <c r="D15" s="425">
        <v>100</v>
      </c>
    </row>
    <row r="16" spans="1:4" ht="19.5" customHeight="1">
      <c r="A16" s="417" t="s">
        <v>775</v>
      </c>
      <c r="B16" s="414">
        <v>3000</v>
      </c>
      <c r="C16" s="422">
        <v>3000</v>
      </c>
      <c r="D16" s="425">
        <v>100</v>
      </c>
    </row>
    <row r="17" spans="1:4" ht="19.5" customHeight="1">
      <c r="A17" s="417" t="s">
        <v>502</v>
      </c>
      <c r="B17" s="414">
        <v>3000</v>
      </c>
      <c r="C17" s="422">
        <v>846</v>
      </c>
      <c r="D17" s="425">
        <v>51</v>
      </c>
    </row>
    <row r="18" spans="1:4" ht="19.5" customHeight="1">
      <c r="A18" s="417" t="s">
        <v>624</v>
      </c>
      <c r="B18" s="414">
        <v>3000</v>
      </c>
      <c r="C18" s="422">
        <v>1310</v>
      </c>
      <c r="D18" s="425">
        <v>51</v>
      </c>
    </row>
    <row r="19" spans="1:4" ht="19.5" customHeight="1">
      <c r="A19" s="417" t="s">
        <v>625</v>
      </c>
      <c r="B19" s="414">
        <v>3000</v>
      </c>
      <c r="C19" s="422">
        <v>1480</v>
      </c>
      <c r="D19" s="425">
        <v>51</v>
      </c>
    </row>
    <row r="20" spans="1:4" ht="19.5" customHeight="1">
      <c r="A20" s="417" t="s">
        <v>626</v>
      </c>
      <c r="B20" s="414">
        <v>5000</v>
      </c>
      <c r="C20" s="422">
        <v>0</v>
      </c>
      <c r="D20" s="425">
        <v>5</v>
      </c>
    </row>
    <row r="21" spans="1:4" ht="19.5" customHeight="1">
      <c r="A21" s="417" t="s">
        <v>628</v>
      </c>
      <c r="B21" s="414">
        <v>3000</v>
      </c>
      <c r="C21" s="422">
        <v>1530</v>
      </c>
      <c r="D21" s="425">
        <v>51</v>
      </c>
    </row>
    <row r="22" spans="1:4" ht="19.5" customHeight="1">
      <c r="A22" s="417" t="s">
        <v>627</v>
      </c>
      <c r="B22" s="414">
        <v>18000</v>
      </c>
      <c r="C22" s="422">
        <v>9010</v>
      </c>
      <c r="D22" s="425">
        <v>50.05</v>
      </c>
    </row>
    <row r="23" spans="1:4" ht="19.5" customHeight="1">
      <c r="A23" s="417" t="s">
        <v>629</v>
      </c>
      <c r="B23" s="414">
        <v>4000</v>
      </c>
      <c r="C23" s="422">
        <v>2000</v>
      </c>
      <c r="D23" s="425">
        <v>50</v>
      </c>
    </row>
    <row r="24" spans="1:4" ht="19.5" customHeight="1">
      <c r="A24" s="417" t="s">
        <v>856</v>
      </c>
      <c r="B24" s="414">
        <v>3190</v>
      </c>
      <c r="C24" s="422">
        <v>0</v>
      </c>
      <c r="D24" s="425">
        <v>51</v>
      </c>
    </row>
    <row r="25" spans="1:4" ht="4.5" customHeight="1" thickBot="1">
      <c r="A25" s="418"/>
      <c r="B25" s="421"/>
      <c r="C25" s="273"/>
      <c r="D25" s="421"/>
    </row>
    <row r="26" spans="1:4" ht="19.5" customHeight="1" thickBot="1">
      <c r="A26" s="419" t="s">
        <v>406</v>
      </c>
      <c r="B26" s="182"/>
      <c r="C26" s="423">
        <f>SUM(C10:C25)</f>
        <v>376826</v>
      </c>
      <c r="D26" s="196"/>
    </row>
    <row r="27" spans="2:3" ht="12.75">
      <c r="B27" s="77"/>
      <c r="C27" s="77"/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&amp;R2009. évi beszámoló kiegészítő mellékletének számszerű kimutatása
Rendelet tervezet 9/18.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57421875" style="0" customWidth="1"/>
    <col min="2" max="2" width="35.00390625" style="0" customWidth="1"/>
    <col min="3" max="4" width="12.140625" style="0" customWidth="1"/>
    <col min="5" max="5" width="13.8515625" style="0" customWidth="1"/>
    <col min="6" max="6" width="11.8515625" style="0" customWidth="1"/>
    <col min="7" max="8" width="11.57421875" style="0" customWidth="1"/>
    <col min="9" max="9" width="11.421875" style="0" customWidth="1"/>
  </cols>
  <sheetData>
    <row r="1" spans="1:9" ht="15.75">
      <c r="A1" s="519" t="s">
        <v>913</v>
      </c>
      <c r="B1" s="519"/>
      <c r="C1" s="519"/>
      <c r="D1" s="519"/>
      <c r="E1" s="519"/>
      <c r="F1" s="519"/>
      <c r="G1" s="519"/>
      <c r="H1" s="519"/>
      <c r="I1" s="519"/>
    </row>
    <row r="2" ht="12.75">
      <c r="H2" s="294" t="s">
        <v>555</v>
      </c>
    </row>
    <row r="4" spans="1:9" ht="39.75" customHeight="1">
      <c r="A4" s="19" t="s">
        <v>662</v>
      </c>
      <c r="B4" s="19" t="s">
        <v>568</v>
      </c>
      <c r="C4" s="19" t="s">
        <v>854</v>
      </c>
      <c r="D4" s="19" t="s">
        <v>253</v>
      </c>
      <c r="E4" s="32" t="s">
        <v>1377</v>
      </c>
      <c r="F4" s="32" t="s">
        <v>1378</v>
      </c>
      <c r="G4" s="32" t="s">
        <v>1379</v>
      </c>
      <c r="H4" s="32" t="s">
        <v>1380</v>
      </c>
      <c r="I4" s="32" t="s">
        <v>1381</v>
      </c>
    </row>
    <row r="5" spans="1:9" ht="15" customHeight="1">
      <c r="A5" s="20">
        <v>1</v>
      </c>
      <c r="B5" s="83" t="s">
        <v>916</v>
      </c>
      <c r="C5" s="293"/>
      <c r="D5" s="293"/>
      <c r="E5" s="293"/>
      <c r="F5" s="186"/>
      <c r="G5" s="186"/>
      <c r="H5" s="186"/>
      <c r="I5" s="186"/>
    </row>
    <row r="6" spans="1:9" ht="15" customHeight="1">
      <c r="A6" s="20">
        <v>2</v>
      </c>
      <c r="B6" s="83" t="s">
        <v>254</v>
      </c>
      <c r="C6" s="293"/>
      <c r="D6" s="293"/>
      <c r="E6" s="293"/>
      <c r="F6" s="186"/>
      <c r="G6" s="186"/>
      <c r="H6" s="186"/>
      <c r="I6" s="186"/>
    </row>
    <row r="7" spans="1:9" ht="15" customHeight="1">
      <c r="A7" s="20">
        <v>3</v>
      </c>
      <c r="B7" s="83" t="s">
        <v>1308</v>
      </c>
      <c r="C7" s="293"/>
      <c r="D7" s="293"/>
      <c r="E7" s="293"/>
      <c r="F7" s="186"/>
      <c r="G7" s="186"/>
      <c r="H7" s="186"/>
      <c r="I7" s="186"/>
    </row>
    <row r="8" spans="1:9" ht="15" customHeight="1">
      <c r="A8" s="20">
        <v>4</v>
      </c>
      <c r="B8" s="83" t="s">
        <v>920</v>
      </c>
      <c r="C8" s="293"/>
      <c r="D8" s="293"/>
      <c r="E8" s="293"/>
      <c r="F8" s="186"/>
      <c r="G8" s="186"/>
      <c r="H8" s="186"/>
      <c r="I8" s="186"/>
    </row>
    <row r="9" spans="1:9" ht="33.75" customHeight="1">
      <c r="A9" s="20">
        <v>5</v>
      </c>
      <c r="B9" s="83" t="s">
        <v>652</v>
      </c>
      <c r="C9" s="293"/>
      <c r="D9" s="293"/>
      <c r="E9" s="293"/>
      <c r="F9" s="186"/>
      <c r="G9" s="186"/>
      <c r="H9" s="186"/>
      <c r="I9" s="186"/>
    </row>
    <row r="10" spans="1:9" ht="33.75" customHeight="1">
      <c r="A10" s="20">
        <v>6</v>
      </c>
      <c r="B10" s="83" t="s">
        <v>761</v>
      </c>
      <c r="C10" s="293"/>
      <c r="D10" s="293"/>
      <c r="E10" s="293"/>
      <c r="F10" s="186"/>
      <c r="G10" s="186"/>
      <c r="H10" s="186"/>
      <c r="I10" s="186"/>
    </row>
    <row r="11" spans="1:9" ht="21.75" customHeight="1">
      <c r="A11" s="20">
        <v>7</v>
      </c>
      <c r="B11" s="83" t="s">
        <v>197</v>
      </c>
      <c r="C11" s="293"/>
      <c r="D11" s="293"/>
      <c r="E11" s="293"/>
      <c r="F11" s="186"/>
      <c r="G11" s="186"/>
      <c r="H11" s="186"/>
      <c r="I11" s="186"/>
    </row>
    <row r="12" spans="1:9" ht="43.5" customHeight="1">
      <c r="A12" s="20">
        <v>8</v>
      </c>
      <c r="B12" s="33" t="s">
        <v>275</v>
      </c>
      <c r="C12" s="293"/>
      <c r="D12" s="293"/>
      <c r="E12" s="293"/>
      <c r="F12" s="564"/>
      <c r="G12" s="565"/>
      <c r="H12" s="565"/>
      <c r="I12" s="639"/>
    </row>
    <row r="13" spans="1:9" ht="33" customHeight="1">
      <c r="A13" s="20">
        <v>9</v>
      </c>
      <c r="B13" s="33" t="s">
        <v>782</v>
      </c>
      <c r="C13" s="293"/>
      <c r="D13" s="293"/>
      <c r="E13" s="293"/>
      <c r="F13" s="186"/>
      <c r="G13" s="186"/>
      <c r="H13" s="186"/>
      <c r="I13" s="186"/>
    </row>
    <row r="14" spans="1:9" ht="24" customHeight="1">
      <c r="A14" s="20">
        <v>10</v>
      </c>
      <c r="B14" s="33" t="s">
        <v>723</v>
      </c>
      <c r="C14" s="293"/>
      <c r="D14" s="293"/>
      <c r="E14" s="293"/>
      <c r="F14" s="186"/>
      <c r="G14" s="186"/>
      <c r="H14" s="186"/>
      <c r="I14" s="186"/>
    </row>
    <row r="15" spans="1:9" ht="32.25" customHeight="1">
      <c r="A15" s="20">
        <v>11</v>
      </c>
      <c r="B15" s="33" t="s">
        <v>557</v>
      </c>
      <c r="C15" s="293"/>
      <c r="D15" s="293"/>
      <c r="E15" s="293"/>
      <c r="F15" s="186"/>
      <c r="G15" s="186"/>
      <c r="H15" s="186"/>
      <c r="I15" s="186"/>
    </row>
    <row r="16" spans="1:9" ht="28.5" customHeight="1">
      <c r="A16" s="20">
        <v>12</v>
      </c>
      <c r="B16" s="33" t="s">
        <v>797</v>
      </c>
      <c r="C16" s="293"/>
      <c r="D16" s="293"/>
      <c r="E16" s="293"/>
      <c r="F16" s="186"/>
      <c r="G16" s="186"/>
      <c r="H16" s="186"/>
      <c r="I16" s="186"/>
    </row>
    <row r="17" spans="1:9" ht="15" customHeight="1">
      <c r="A17" s="20">
        <v>13</v>
      </c>
      <c r="B17" s="33" t="s">
        <v>798</v>
      </c>
      <c r="C17" s="293"/>
      <c r="D17" s="293"/>
      <c r="E17" s="293"/>
      <c r="F17" s="186"/>
      <c r="G17" s="186"/>
      <c r="H17" s="186"/>
      <c r="I17" s="186"/>
    </row>
    <row r="18" spans="1:9" ht="15" customHeight="1">
      <c r="A18" s="20">
        <v>14</v>
      </c>
      <c r="B18" s="33" t="s">
        <v>636</v>
      </c>
      <c r="C18" s="293"/>
      <c r="D18" s="293"/>
      <c r="E18" s="293"/>
      <c r="F18" s="186"/>
      <c r="G18" s="186"/>
      <c r="H18" s="186"/>
      <c r="I18" s="186"/>
    </row>
    <row r="19" spans="1:9" ht="15" customHeight="1">
      <c r="A19" s="20">
        <v>15</v>
      </c>
      <c r="B19" s="33" t="s">
        <v>558</v>
      </c>
      <c r="C19" s="293"/>
      <c r="D19" s="293"/>
      <c r="E19" s="293"/>
      <c r="F19" s="186"/>
      <c r="G19" s="186"/>
      <c r="H19" s="186"/>
      <c r="I19" s="186"/>
    </row>
    <row r="20" spans="1:9" ht="25.5">
      <c r="A20" s="20">
        <v>16</v>
      </c>
      <c r="B20" s="33" t="s">
        <v>535</v>
      </c>
      <c r="C20" s="293"/>
      <c r="D20" s="293"/>
      <c r="E20" s="293"/>
      <c r="F20" s="186"/>
      <c r="G20" s="186"/>
      <c r="H20" s="186"/>
      <c r="I20" s="186"/>
    </row>
    <row r="21" spans="1:9" ht="15" customHeight="1">
      <c r="A21" s="20">
        <v>17</v>
      </c>
      <c r="B21" s="33" t="s">
        <v>799</v>
      </c>
      <c r="C21" s="293"/>
      <c r="D21" s="293"/>
      <c r="E21" s="293"/>
      <c r="F21" s="186"/>
      <c r="G21" s="186"/>
      <c r="H21" s="186"/>
      <c r="I21" s="186"/>
    </row>
    <row r="22" spans="1:9" ht="15" customHeight="1">
      <c r="A22" s="20">
        <v>18</v>
      </c>
      <c r="B22" s="33" t="s">
        <v>614</v>
      </c>
      <c r="C22" s="293"/>
      <c r="D22" s="293"/>
      <c r="E22" s="293"/>
      <c r="F22" s="186"/>
      <c r="G22" s="186"/>
      <c r="H22" s="186"/>
      <c r="I22" s="186"/>
    </row>
    <row r="23" spans="1:9" ht="15" customHeight="1">
      <c r="A23" s="20">
        <v>19</v>
      </c>
      <c r="B23" s="33" t="s">
        <v>800</v>
      </c>
      <c r="C23" s="293"/>
      <c r="D23" s="293"/>
      <c r="E23" s="293"/>
      <c r="F23" s="186"/>
      <c r="G23" s="186"/>
      <c r="H23" s="186"/>
      <c r="I23" s="186"/>
    </row>
    <row r="24" spans="1:9" ht="15" customHeight="1">
      <c r="A24" s="20">
        <v>20</v>
      </c>
      <c r="B24" s="22" t="s">
        <v>70</v>
      </c>
      <c r="C24" s="293">
        <f aca="true" t="shared" si="0" ref="C24:I24">SUM(C4:C21)</f>
        <v>0</v>
      </c>
      <c r="D24" s="293">
        <f t="shared" si="0"/>
        <v>0</v>
      </c>
      <c r="E24" s="293">
        <f t="shared" si="0"/>
        <v>0</v>
      </c>
      <c r="F24" s="293">
        <f t="shared" si="0"/>
        <v>0</v>
      </c>
      <c r="G24" s="293">
        <f t="shared" si="0"/>
        <v>0</v>
      </c>
      <c r="H24" s="293">
        <f>SUM(H4:H21)</f>
        <v>0</v>
      </c>
      <c r="I24" s="293">
        <f t="shared" si="0"/>
        <v>0</v>
      </c>
    </row>
  </sheetData>
  <sheetProtection/>
  <mergeCells count="2">
    <mergeCell ref="A1:I1"/>
    <mergeCell ref="F12:I12"/>
  </mergeCells>
  <printOptions/>
  <pageMargins left="1.3779527559055118" right="0.1968503937007874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&amp;RTendelet 7. sz. táblázata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7"/>
  <sheetViews>
    <sheetView zoomScalePageLayoutView="0" workbookViewId="0" topLeftCell="A114">
      <selection activeCell="A1" sqref="A1:D134"/>
    </sheetView>
  </sheetViews>
  <sheetFormatPr defaultColWidth="9.140625" defaultRowHeight="12.75"/>
  <cols>
    <col min="1" max="1" width="9.421875" style="13" customWidth="1"/>
    <col min="2" max="2" width="11.421875" style="13" customWidth="1"/>
    <col min="3" max="3" width="33.8515625" style="46" customWidth="1"/>
    <col min="4" max="4" width="26.28125" style="48" customWidth="1"/>
    <col min="5" max="16384" width="9.140625" style="14" customWidth="1"/>
  </cols>
  <sheetData>
    <row r="1" ht="12.75">
      <c r="D1" s="49" t="s">
        <v>506</v>
      </c>
    </row>
    <row r="2" spans="1:9" ht="12.75">
      <c r="A2" s="85"/>
      <c r="B2" s="524" t="s">
        <v>503</v>
      </c>
      <c r="C2" s="524"/>
      <c r="D2" s="87"/>
      <c r="E2" s="47"/>
      <c r="F2" s="47"/>
      <c r="G2" s="47"/>
      <c r="H2" s="47"/>
      <c r="I2" s="47"/>
    </row>
    <row r="3" spans="1:4" ht="12.75">
      <c r="A3" s="85"/>
      <c r="B3" s="85"/>
      <c r="C3" s="88"/>
      <c r="D3" s="89"/>
    </row>
    <row r="4" spans="1:4" ht="12.75">
      <c r="A4" s="85"/>
      <c r="B4" s="85"/>
      <c r="C4" s="88"/>
      <c r="D4" s="89"/>
    </row>
    <row r="5" spans="1:4" ht="12.75">
      <c r="A5" s="524" t="s">
        <v>479</v>
      </c>
      <c r="B5" s="524"/>
      <c r="C5" s="90" t="s">
        <v>494</v>
      </c>
      <c r="D5" s="90" t="s">
        <v>122</v>
      </c>
    </row>
    <row r="6" spans="1:4" ht="12.75">
      <c r="A6" s="86"/>
      <c r="B6" s="86">
        <v>10000</v>
      </c>
      <c r="C6" s="90" t="s">
        <v>504</v>
      </c>
      <c r="D6" s="89"/>
    </row>
    <row r="7" spans="1:4" s="21" customFormat="1" ht="13.5">
      <c r="A7" s="86"/>
      <c r="B7" s="91">
        <v>11000</v>
      </c>
      <c r="C7" s="92" t="s">
        <v>505</v>
      </c>
      <c r="D7" s="87"/>
    </row>
    <row r="8" spans="1:4" s="21" customFormat="1" ht="13.5">
      <c r="A8" s="86"/>
      <c r="B8" s="91">
        <v>11100</v>
      </c>
      <c r="C8" s="92" t="s">
        <v>563</v>
      </c>
      <c r="D8" s="87"/>
    </row>
    <row r="9" spans="1:4" ht="51">
      <c r="A9" s="85"/>
      <c r="B9" s="93">
        <v>11101</v>
      </c>
      <c r="C9" s="88" t="s">
        <v>615</v>
      </c>
      <c r="D9" s="89" t="s">
        <v>616</v>
      </c>
    </row>
    <row r="10" spans="1:4" ht="25.5">
      <c r="A10" s="85"/>
      <c r="B10" s="93">
        <v>11102</v>
      </c>
      <c r="C10" s="88" t="s">
        <v>619</v>
      </c>
      <c r="D10" s="89" t="s">
        <v>620</v>
      </c>
    </row>
    <row r="11" spans="1:4" ht="12.75">
      <c r="A11" s="85"/>
      <c r="B11" s="93">
        <v>11103</v>
      </c>
      <c r="C11" s="88" t="s">
        <v>968</v>
      </c>
      <c r="D11" s="89" t="s">
        <v>780</v>
      </c>
    </row>
    <row r="12" spans="1:4" ht="63.75">
      <c r="A12" s="85"/>
      <c r="B12" s="93">
        <v>11104</v>
      </c>
      <c r="C12" s="88" t="s">
        <v>173</v>
      </c>
      <c r="D12" s="89" t="s">
        <v>781</v>
      </c>
    </row>
    <row r="13" spans="1:4" ht="25.5">
      <c r="A13" s="85"/>
      <c r="B13" s="93">
        <v>11105</v>
      </c>
      <c r="C13" s="88" t="s">
        <v>764</v>
      </c>
      <c r="D13" s="89" t="s">
        <v>781</v>
      </c>
    </row>
    <row r="14" spans="1:4" s="50" customFormat="1" ht="13.5">
      <c r="A14" s="91"/>
      <c r="B14" s="93">
        <v>11106</v>
      </c>
      <c r="C14" s="88" t="s">
        <v>564</v>
      </c>
      <c r="D14" s="94"/>
    </row>
    <row r="15" spans="1:4" s="50" customFormat="1" ht="13.5">
      <c r="A15" s="91"/>
      <c r="B15" s="93">
        <v>11107</v>
      </c>
      <c r="C15" s="88" t="s">
        <v>574</v>
      </c>
      <c r="D15" s="94"/>
    </row>
    <row r="16" spans="1:4" s="50" customFormat="1" ht="26.25">
      <c r="A16" s="91"/>
      <c r="B16" s="93">
        <v>11108</v>
      </c>
      <c r="C16" s="88" t="s">
        <v>914</v>
      </c>
      <c r="D16" s="94"/>
    </row>
    <row r="17" spans="1:4" s="50" customFormat="1" ht="27">
      <c r="A17" s="91"/>
      <c r="B17" s="95">
        <v>11200</v>
      </c>
      <c r="C17" s="92" t="s">
        <v>645</v>
      </c>
      <c r="D17" s="94"/>
    </row>
    <row r="18" spans="1:4" s="50" customFormat="1" ht="26.25">
      <c r="A18" s="91"/>
      <c r="B18" s="93">
        <v>11201</v>
      </c>
      <c r="C18" s="88" t="s">
        <v>102</v>
      </c>
      <c r="D18" s="89" t="s">
        <v>101</v>
      </c>
    </row>
    <row r="19" spans="1:4" s="50" customFormat="1" ht="26.25">
      <c r="A19" s="91"/>
      <c r="B19" s="93">
        <v>11202</v>
      </c>
      <c r="C19" s="88" t="s">
        <v>103</v>
      </c>
      <c r="D19" s="89" t="s">
        <v>101</v>
      </c>
    </row>
    <row r="20" spans="1:4" s="50" customFormat="1" ht="26.25">
      <c r="A20" s="91"/>
      <c r="B20" s="93">
        <v>11203</v>
      </c>
      <c r="C20" s="88" t="s">
        <v>104</v>
      </c>
      <c r="D20" s="89" t="s">
        <v>101</v>
      </c>
    </row>
    <row r="21" spans="1:4" s="50" customFormat="1" ht="26.25">
      <c r="A21" s="91"/>
      <c r="B21" s="93">
        <v>11204</v>
      </c>
      <c r="C21" s="88" t="s">
        <v>909</v>
      </c>
      <c r="D21" s="89" t="s">
        <v>101</v>
      </c>
    </row>
    <row r="22" spans="1:4" ht="12.75">
      <c r="A22" s="85"/>
      <c r="B22" s="93">
        <v>11205</v>
      </c>
      <c r="C22" s="88" t="s">
        <v>779</v>
      </c>
      <c r="D22" s="89" t="s">
        <v>780</v>
      </c>
    </row>
    <row r="23" spans="1:4" ht="13.5">
      <c r="A23" s="85"/>
      <c r="B23" s="95">
        <v>11300</v>
      </c>
      <c r="C23" s="92" t="s">
        <v>190</v>
      </c>
      <c r="D23" s="94"/>
    </row>
    <row r="24" spans="1:4" ht="25.5">
      <c r="A24" s="85"/>
      <c r="B24" s="93">
        <v>11301</v>
      </c>
      <c r="C24" s="88" t="s">
        <v>765</v>
      </c>
      <c r="D24" s="89" t="s">
        <v>766</v>
      </c>
    </row>
    <row r="25" spans="1:4" ht="25.5">
      <c r="A25" s="85"/>
      <c r="B25" s="93">
        <v>11302</v>
      </c>
      <c r="C25" s="88" t="s">
        <v>924</v>
      </c>
      <c r="D25" s="89" t="s">
        <v>766</v>
      </c>
    </row>
    <row r="26" spans="1:4" ht="13.5">
      <c r="A26" s="85"/>
      <c r="B26" s="95">
        <v>11400</v>
      </c>
      <c r="C26" s="92" t="s">
        <v>191</v>
      </c>
      <c r="D26" s="94"/>
    </row>
    <row r="27" spans="1:4" s="50" customFormat="1" ht="26.25">
      <c r="A27" s="91"/>
      <c r="B27" s="93">
        <v>11401</v>
      </c>
      <c r="C27" s="88" t="s">
        <v>778</v>
      </c>
      <c r="D27" s="89" t="s">
        <v>139</v>
      </c>
    </row>
    <row r="28" spans="1:4" ht="25.5">
      <c r="A28" s="85"/>
      <c r="B28" s="93">
        <v>11402</v>
      </c>
      <c r="C28" s="88" t="s">
        <v>136</v>
      </c>
      <c r="D28" s="89" t="s">
        <v>139</v>
      </c>
    </row>
    <row r="29" spans="1:4" ht="25.5">
      <c r="A29" s="85"/>
      <c r="B29" s="93">
        <v>11403</v>
      </c>
      <c r="C29" s="88" t="s">
        <v>137</v>
      </c>
      <c r="D29" s="89" t="s">
        <v>139</v>
      </c>
    </row>
    <row r="30" spans="1:4" s="50" customFormat="1" ht="64.5">
      <c r="A30" s="91"/>
      <c r="B30" s="93">
        <v>11404</v>
      </c>
      <c r="C30" s="88" t="s">
        <v>138</v>
      </c>
      <c r="D30" s="89" t="s">
        <v>510</v>
      </c>
    </row>
    <row r="31" spans="1:4" ht="25.5">
      <c r="A31" s="85"/>
      <c r="B31" s="93">
        <v>11405</v>
      </c>
      <c r="C31" s="88" t="s">
        <v>841</v>
      </c>
      <c r="D31" s="89" t="s">
        <v>139</v>
      </c>
    </row>
    <row r="32" spans="1:4" ht="25.5">
      <c r="A32" s="85"/>
      <c r="B32" s="93">
        <v>11406</v>
      </c>
      <c r="C32" s="88" t="s">
        <v>842</v>
      </c>
      <c r="D32" s="89" t="s">
        <v>139</v>
      </c>
    </row>
    <row r="33" spans="1:4" ht="13.5">
      <c r="A33" s="85"/>
      <c r="B33" s="95">
        <v>11500</v>
      </c>
      <c r="C33" s="92" t="s">
        <v>192</v>
      </c>
      <c r="D33" s="94"/>
    </row>
    <row r="34" spans="1:4" ht="38.25">
      <c r="A34" s="85"/>
      <c r="B34" s="93">
        <v>11501</v>
      </c>
      <c r="C34" s="88" t="s">
        <v>198</v>
      </c>
      <c r="D34" s="89" t="s">
        <v>135</v>
      </c>
    </row>
    <row r="35" spans="1:4" ht="25.5">
      <c r="A35" s="85"/>
      <c r="B35" s="85">
        <v>11502</v>
      </c>
      <c r="C35" s="88" t="s">
        <v>325</v>
      </c>
      <c r="D35" s="89" t="s">
        <v>326</v>
      </c>
    </row>
    <row r="36" spans="1:4" ht="27">
      <c r="A36" s="85"/>
      <c r="B36" s="95">
        <v>11600</v>
      </c>
      <c r="C36" s="92" t="s">
        <v>193</v>
      </c>
      <c r="D36" s="94"/>
    </row>
    <row r="37" spans="1:4" s="50" customFormat="1" ht="51.75">
      <c r="A37" s="91"/>
      <c r="B37" s="93">
        <v>11601</v>
      </c>
      <c r="C37" s="88" t="s">
        <v>204</v>
      </c>
      <c r="D37" s="89" t="s">
        <v>249</v>
      </c>
    </row>
    <row r="38" spans="1:4" ht="63.75">
      <c r="A38" s="85"/>
      <c r="B38" s="85">
        <v>11602</v>
      </c>
      <c r="C38" s="88" t="s">
        <v>250</v>
      </c>
      <c r="D38" s="89" t="s">
        <v>324</v>
      </c>
    </row>
    <row r="39" spans="1:4" ht="38.25">
      <c r="A39" s="85"/>
      <c r="B39" s="93">
        <v>11603</v>
      </c>
      <c r="C39" s="88" t="s">
        <v>293</v>
      </c>
      <c r="D39" s="89" t="s">
        <v>327</v>
      </c>
    </row>
    <row r="40" spans="1:4" s="50" customFormat="1" ht="26.25">
      <c r="A40" s="91"/>
      <c r="B40" s="85">
        <v>11604</v>
      </c>
      <c r="C40" s="88" t="s">
        <v>777</v>
      </c>
      <c r="D40" s="89" t="s">
        <v>327</v>
      </c>
    </row>
    <row r="41" spans="1:4" ht="51">
      <c r="A41" s="85"/>
      <c r="B41" s="93">
        <v>11605</v>
      </c>
      <c r="C41" s="88" t="s">
        <v>659</v>
      </c>
      <c r="D41" s="89" t="s">
        <v>249</v>
      </c>
    </row>
    <row r="42" spans="1:4" ht="13.5">
      <c r="A42" s="85"/>
      <c r="B42" s="95">
        <v>11700</v>
      </c>
      <c r="C42" s="92" t="s">
        <v>194</v>
      </c>
      <c r="D42" s="94"/>
    </row>
    <row r="43" spans="1:4" ht="25.5">
      <c r="A43" s="85"/>
      <c r="B43" s="93">
        <v>11701</v>
      </c>
      <c r="C43" s="88" t="s">
        <v>291</v>
      </c>
      <c r="D43" s="89" t="s">
        <v>617</v>
      </c>
    </row>
    <row r="44" spans="1:4" ht="25.5">
      <c r="A44" s="85"/>
      <c r="B44" s="93">
        <v>11702</v>
      </c>
      <c r="C44" s="88" t="s">
        <v>618</v>
      </c>
      <c r="D44" s="89"/>
    </row>
    <row r="45" spans="1:4" ht="38.25">
      <c r="A45" s="85"/>
      <c r="B45" s="93">
        <v>11703</v>
      </c>
      <c r="C45" s="88" t="s">
        <v>621</v>
      </c>
      <c r="D45" s="89"/>
    </row>
    <row r="46" spans="1:4" s="50" customFormat="1" ht="64.5">
      <c r="A46" s="91"/>
      <c r="B46" s="93">
        <v>11704</v>
      </c>
      <c r="C46" s="88" t="s">
        <v>133</v>
      </c>
      <c r="D46" s="89" t="s">
        <v>134</v>
      </c>
    </row>
    <row r="47" spans="1:4" ht="51">
      <c r="A47" s="85"/>
      <c r="B47" s="93">
        <v>11705</v>
      </c>
      <c r="C47" s="88" t="s">
        <v>140</v>
      </c>
      <c r="D47" s="89" t="s">
        <v>249</v>
      </c>
    </row>
    <row r="48" spans="1:4" ht="63.75">
      <c r="A48" s="85"/>
      <c r="B48" s="93">
        <v>11706</v>
      </c>
      <c r="C48" s="88" t="s">
        <v>763</v>
      </c>
      <c r="D48" s="89" t="s">
        <v>781</v>
      </c>
    </row>
    <row r="49" spans="1:4" s="50" customFormat="1" ht="13.5">
      <c r="A49" s="91"/>
      <c r="B49" s="91">
        <v>11800</v>
      </c>
      <c r="C49" s="92" t="s">
        <v>195</v>
      </c>
      <c r="D49" s="94"/>
    </row>
    <row r="50" spans="1:4" ht="38.25">
      <c r="A50" s="85"/>
      <c r="B50" s="85">
        <v>11801</v>
      </c>
      <c r="C50" s="88" t="s">
        <v>843</v>
      </c>
      <c r="D50" s="89" t="s">
        <v>844</v>
      </c>
    </row>
    <row r="51" spans="1:4" ht="63.75">
      <c r="A51" s="85"/>
      <c r="B51" s="93">
        <v>11802</v>
      </c>
      <c r="C51" s="88" t="s">
        <v>1306</v>
      </c>
      <c r="D51" s="89" t="s">
        <v>203</v>
      </c>
    </row>
    <row r="52" spans="1:4" ht="63.75">
      <c r="A52" s="85"/>
      <c r="B52" s="85">
        <v>11803</v>
      </c>
      <c r="C52" s="88" t="s">
        <v>1193</v>
      </c>
      <c r="D52" s="89" t="s">
        <v>203</v>
      </c>
    </row>
    <row r="53" spans="1:4" s="50" customFormat="1" ht="13.5">
      <c r="A53" s="91"/>
      <c r="B53" s="91">
        <v>12000</v>
      </c>
      <c r="C53" s="92" t="s">
        <v>767</v>
      </c>
      <c r="D53" s="94"/>
    </row>
    <row r="54" spans="1:4" ht="13.5">
      <c r="A54" s="85"/>
      <c r="B54" s="86">
        <v>12100</v>
      </c>
      <c r="C54" s="90" t="s">
        <v>205</v>
      </c>
      <c r="D54" s="94"/>
    </row>
    <row r="55" spans="1:4" ht="12.75">
      <c r="A55" s="85"/>
      <c r="B55" s="85">
        <v>12101</v>
      </c>
      <c r="C55" s="88" t="s">
        <v>1305</v>
      </c>
      <c r="D55" s="89" t="s">
        <v>780</v>
      </c>
    </row>
    <row r="56" spans="1:4" ht="12.75">
      <c r="A56" s="85"/>
      <c r="B56" s="85">
        <v>12102</v>
      </c>
      <c r="C56" s="88" t="s">
        <v>187</v>
      </c>
      <c r="D56" s="89"/>
    </row>
    <row r="57" spans="1:4" ht="25.5">
      <c r="A57" s="85"/>
      <c r="B57" s="85">
        <v>12103</v>
      </c>
      <c r="C57" s="88" t="s">
        <v>747</v>
      </c>
      <c r="D57" s="89" t="s">
        <v>169</v>
      </c>
    </row>
    <row r="58" spans="1:4" ht="12.75">
      <c r="A58" s="85"/>
      <c r="B58" s="85">
        <v>12104</v>
      </c>
      <c r="C58" s="88" t="s">
        <v>748</v>
      </c>
      <c r="D58" s="89"/>
    </row>
    <row r="59" spans="1:4" ht="12.75">
      <c r="A59" s="85"/>
      <c r="B59" s="85">
        <v>12105</v>
      </c>
      <c r="C59" s="88" t="s">
        <v>749</v>
      </c>
      <c r="D59" s="89"/>
    </row>
    <row r="60" spans="1:4" ht="12.75">
      <c r="A60" s="85"/>
      <c r="B60" s="85">
        <v>12106</v>
      </c>
      <c r="C60" s="88" t="s">
        <v>750</v>
      </c>
      <c r="D60" s="89"/>
    </row>
    <row r="61" spans="1:4" ht="25.5">
      <c r="A61" s="85"/>
      <c r="B61" s="85">
        <v>12107</v>
      </c>
      <c r="C61" s="88" t="s">
        <v>751</v>
      </c>
      <c r="D61" s="89"/>
    </row>
    <row r="62" spans="1:4" ht="12.75">
      <c r="A62" s="85"/>
      <c r="B62" s="86">
        <v>12200</v>
      </c>
      <c r="C62" s="90" t="s">
        <v>206</v>
      </c>
      <c r="D62" s="89"/>
    </row>
    <row r="63" spans="1:4" s="21" customFormat="1" ht="25.5">
      <c r="A63" s="86"/>
      <c r="B63" s="85">
        <v>12201</v>
      </c>
      <c r="C63" s="88" t="s">
        <v>752</v>
      </c>
      <c r="D63" s="89" t="s">
        <v>780</v>
      </c>
    </row>
    <row r="64" spans="1:4" s="21" customFormat="1" ht="38.25">
      <c r="A64" s="86"/>
      <c r="B64" s="85">
        <v>12202</v>
      </c>
      <c r="C64" s="88" t="s">
        <v>332</v>
      </c>
      <c r="D64" s="89" t="s">
        <v>334</v>
      </c>
    </row>
    <row r="65" spans="1:4" s="21" customFormat="1" ht="25.5">
      <c r="A65" s="86"/>
      <c r="B65" s="86" t="s">
        <v>207</v>
      </c>
      <c r="C65" s="90" t="s">
        <v>333</v>
      </c>
      <c r="D65" s="87" t="s">
        <v>335</v>
      </c>
    </row>
    <row r="66" spans="1:4" s="21" customFormat="1" ht="25.5">
      <c r="A66" s="86"/>
      <c r="B66" s="86" t="s">
        <v>208</v>
      </c>
      <c r="C66" s="90" t="s">
        <v>336</v>
      </c>
      <c r="D66" s="87" t="s">
        <v>335</v>
      </c>
    </row>
    <row r="67" spans="1:4" s="21" customFormat="1" ht="12.75">
      <c r="A67" s="86"/>
      <c r="B67" s="86">
        <v>20000</v>
      </c>
      <c r="C67" s="90" t="s">
        <v>196</v>
      </c>
      <c r="D67" s="87"/>
    </row>
    <row r="68" spans="1:4" s="21" customFormat="1" ht="12.75">
      <c r="A68" s="86"/>
      <c r="B68" s="86">
        <v>20100</v>
      </c>
      <c r="C68" s="90" t="s">
        <v>246</v>
      </c>
      <c r="D68" s="87"/>
    </row>
    <row r="69" spans="1:4" s="21" customFormat="1" ht="12.75">
      <c r="A69" s="86"/>
      <c r="B69" s="86">
        <v>20200</v>
      </c>
      <c r="C69" s="90" t="s">
        <v>216</v>
      </c>
      <c r="D69" s="87"/>
    </row>
    <row r="70" spans="1:4" s="21" customFormat="1" ht="12.75">
      <c r="A70" s="86"/>
      <c r="B70" s="86">
        <v>20300</v>
      </c>
      <c r="C70" s="90" t="s">
        <v>217</v>
      </c>
      <c r="D70" s="87"/>
    </row>
    <row r="71" spans="1:4" s="21" customFormat="1" ht="12.75">
      <c r="A71" s="86"/>
      <c r="B71" s="86">
        <v>20400</v>
      </c>
      <c r="C71" s="90" t="s">
        <v>218</v>
      </c>
      <c r="D71" s="87"/>
    </row>
    <row r="72" spans="1:4" s="21" customFormat="1" ht="12.75">
      <c r="A72" s="86"/>
      <c r="B72" s="86">
        <v>20500</v>
      </c>
      <c r="C72" s="90" t="s">
        <v>219</v>
      </c>
      <c r="D72" s="87"/>
    </row>
    <row r="73" spans="1:4" s="21" customFormat="1" ht="12.75">
      <c r="A73" s="86"/>
      <c r="B73" s="86">
        <v>20600</v>
      </c>
      <c r="C73" s="90" t="s">
        <v>220</v>
      </c>
      <c r="D73" s="87"/>
    </row>
    <row r="74" spans="1:4" s="21" customFormat="1" ht="12.75">
      <c r="A74" s="86"/>
      <c r="B74" s="86">
        <v>20700</v>
      </c>
      <c r="C74" s="90" t="s">
        <v>221</v>
      </c>
      <c r="D74" s="87"/>
    </row>
    <row r="75" spans="1:4" s="21" customFormat="1" ht="12.75">
      <c r="A75" s="86"/>
      <c r="B75" s="86">
        <v>20800</v>
      </c>
      <c r="C75" s="90" t="s">
        <v>222</v>
      </c>
      <c r="D75" s="87"/>
    </row>
    <row r="76" spans="1:4" s="21" customFormat="1" ht="12.75">
      <c r="A76" s="86"/>
      <c r="B76" s="86">
        <v>20900</v>
      </c>
      <c r="C76" s="90" t="s">
        <v>223</v>
      </c>
      <c r="D76" s="87"/>
    </row>
    <row r="77" spans="1:4" ht="12.75">
      <c r="A77" s="85"/>
      <c r="B77" s="86">
        <v>21000</v>
      </c>
      <c r="C77" s="90" t="s">
        <v>224</v>
      </c>
      <c r="D77" s="87"/>
    </row>
    <row r="78" spans="1:4" ht="13.5">
      <c r="A78" s="85"/>
      <c r="B78" s="86">
        <v>30000</v>
      </c>
      <c r="C78" s="92" t="s">
        <v>113</v>
      </c>
      <c r="D78" s="87"/>
    </row>
    <row r="79" spans="1:4" ht="12.75">
      <c r="A79" s="85"/>
      <c r="B79" s="85">
        <v>30001</v>
      </c>
      <c r="C79" s="88" t="s">
        <v>225</v>
      </c>
      <c r="D79" s="89"/>
    </row>
    <row r="80" spans="1:4" ht="12.75">
      <c r="A80" s="85"/>
      <c r="B80" s="85">
        <v>30002</v>
      </c>
      <c r="C80" s="88" t="s">
        <v>226</v>
      </c>
      <c r="D80" s="89"/>
    </row>
    <row r="81" spans="1:4" s="21" customFormat="1" ht="12.75">
      <c r="A81" s="86"/>
      <c r="B81" s="85">
        <v>30003</v>
      </c>
      <c r="C81" s="88" t="s">
        <v>227</v>
      </c>
      <c r="D81" s="89"/>
    </row>
    <row r="82" spans="1:4" s="21" customFormat="1" ht="12.75">
      <c r="A82" s="86"/>
      <c r="B82" s="85">
        <v>30004</v>
      </c>
      <c r="C82" s="88" t="s">
        <v>228</v>
      </c>
      <c r="D82" s="89"/>
    </row>
    <row r="83" spans="1:4" s="21" customFormat="1" ht="13.5">
      <c r="A83" s="86"/>
      <c r="B83" s="86">
        <v>40000</v>
      </c>
      <c r="C83" s="92" t="s">
        <v>1195</v>
      </c>
      <c r="D83" s="87"/>
    </row>
    <row r="84" spans="1:4" s="21" customFormat="1" ht="12.75">
      <c r="A84" s="86"/>
      <c r="B84" s="86">
        <v>40100</v>
      </c>
      <c r="C84" s="90" t="s">
        <v>229</v>
      </c>
      <c r="D84" s="87" t="s">
        <v>529</v>
      </c>
    </row>
    <row r="85" spans="1:4" s="21" customFormat="1" ht="25.5">
      <c r="A85" s="86"/>
      <c r="B85" s="86" t="s">
        <v>1196</v>
      </c>
      <c r="C85" s="90" t="s">
        <v>1299</v>
      </c>
      <c r="D85" s="87" t="s">
        <v>335</v>
      </c>
    </row>
    <row r="86" spans="1:4" s="21" customFormat="1" ht="25.5">
      <c r="A86" s="86"/>
      <c r="B86" s="86" t="s">
        <v>1197</v>
      </c>
      <c r="C86" s="90" t="s">
        <v>1298</v>
      </c>
      <c r="D86" s="87" t="s">
        <v>335</v>
      </c>
    </row>
    <row r="87" spans="1:4" s="21" customFormat="1" ht="25.5">
      <c r="A87" s="86"/>
      <c r="B87" s="86" t="s">
        <v>1198</v>
      </c>
      <c r="C87" s="90" t="s">
        <v>661</v>
      </c>
      <c r="D87" s="87" t="s">
        <v>335</v>
      </c>
    </row>
    <row r="88" spans="1:4" s="21" customFormat="1" ht="25.5">
      <c r="A88" s="86"/>
      <c r="B88" s="86" t="s">
        <v>1199</v>
      </c>
      <c r="C88" s="90" t="s">
        <v>160</v>
      </c>
      <c r="D88" s="87" t="s">
        <v>335</v>
      </c>
    </row>
    <row r="89" spans="1:4" s="21" customFormat="1" ht="12.75">
      <c r="A89" s="86"/>
      <c r="B89" s="86">
        <v>40200</v>
      </c>
      <c r="C89" s="90" t="s">
        <v>660</v>
      </c>
      <c r="D89" s="87" t="s">
        <v>529</v>
      </c>
    </row>
    <row r="90" spans="1:4" s="21" customFormat="1" ht="12.75">
      <c r="A90" s="86"/>
      <c r="B90" s="85">
        <v>40201</v>
      </c>
      <c r="C90" s="88" t="s">
        <v>910</v>
      </c>
      <c r="D90" s="87"/>
    </row>
    <row r="91" spans="1:4" s="21" customFormat="1" ht="25.5">
      <c r="A91" s="86"/>
      <c r="B91" s="85">
        <v>40202</v>
      </c>
      <c r="C91" s="88" t="s">
        <v>230</v>
      </c>
      <c r="D91" s="87"/>
    </row>
    <row r="92" spans="1:4" s="21" customFormat="1" ht="12.75">
      <c r="A92" s="86"/>
      <c r="B92" s="85">
        <v>40203</v>
      </c>
      <c r="C92" s="88" t="s">
        <v>508</v>
      </c>
      <c r="D92" s="87"/>
    </row>
    <row r="93" spans="1:4" s="21" customFormat="1" ht="13.5">
      <c r="A93" s="86"/>
      <c r="B93" s="91">
        <v>50000</v>
      </c>
      <c r="C93" s="92" t="s">
        <v>1200</v>
      </c>
      <c r="D93" s="87"/>
    </row>
    <row r="94" spans="1:4" s="21" customFormat="1" ht="12.75">
      <c r="A94" s="86"/>
      <c r="B94" s="86">
        <v>50100</v>
      </c>
      <c r="C94" s="90" t="s">
        <v>530</v>
      </c>
      <c r="D94" s="87" t="s">
        <v>529</v>
      </c>
    </row>
    <row r="95" spans="1:4" s="21" customFormat="1" ht="12.75">
      <c r="A95" s="86"/>
      <c r="B95" s="86">
        <v>60000</v>
      </c>
      <c r="C95" s="90" t="s">
        <v>1201</v>
      </c>
      <c r="D95" s="87"/>
    </row>
    <row r="96" spans="1:4" s="21" customFormat="1" ht="12.75">
      <c r="A96" s="86"/>
      <c r="B96" s="86">
        <v>60100</v>
      </c>
      <c r="C96" s="90" t="s">
        <v>679</v>
      </c>
      <c r="D96" s="87" t="s">
        <v>529</v>
      </c>
    </row>
    <row r="97" spans="1:4" s="21" customFormat="1" ht="25.5">
      <c r="A97" s="86"/>
      <c r="B97" s="86" t="s">
        <v>1202</v>
      </c>
      <c r="C97" s="90" t="s">
        <v>680</v>
      </c>
      <c r="D97" s="87" t="s">
        <v>335</v>
      </c>
    </row>
    <row r="98" spans="1:4" s="21" customFormat="1" ht="25.5">
      <c r="A98" s="86"/>
      <c r="B98" s="86" t="s">
        <v>282</v>
      </c>
      <c r="C98" s="90" t="s">
        <v>597</v>
      </c>
      <c r="D98" s="87" t="s">
        <v>335</v>
      </c>
    </row>
    <row r="99" spans="1:4" s="21" customFormat="1" ht="25.5">
      <c r="A99" s="86"/>
      <c r="B99" s="86" t="s">
        <v>283</v>
      </c>
      <c r="C99" s="90" t="s">
        <v>598</v>
      </c>
      <c r="D99" s="87" t="s">
        <v>335</v>
      </c>
    </row>
    <row r="100" spans="1:4" s="21" customFormat="1" ht="25.5">
      <c r="A100" s="86"/>
      <c r="B100" s="86" t="s">
        <v>284</v>
      </c>
      <c r="C100" s="90" t="s">
        <v>599</v>
      </c>
      <c r="D100" s="87" t="s">
        <v>335</v>
      </c>
    </row>
    <row r="101" spans="1:4" s="21" customFormat="1" ht="25.5">
      <c r="A101" s="86"/>
      <c r="B101" s="86" t="s">
        <v>285</v>
      </c>
      <c r="C101" s="90" t="s">
        <v>600</v>
      </c>
      <c r="D101" s="87" t="s">
        <v>335</v>
      </c>
    </row>
    <row r="102" spans="1:4" s="21" customFormat="1" ht="25.5">
      <c r="A102" s="86"/>
      <c r="B102" s="86" t="s">
        <v>286</v>
      </c>
      <c r="C102" s="90" t="s">
        <v>601</v>
      </c>
      <c r="D102" s="87" t="s">
        <v>335</v>
      </c>
    </row>
    <row r="103" spans="1:4" s="21" customFormat="1" ht="25.5">
      <c r="A103" s="86"/>
      <c r="B103" s="86" t="s">
        <v>287</v>
      </c>
      <c r="C103" s="90" t="s">
        <v>88</v>
      </c>
      <c r="D103" s="87" t="s">
        <v>335</v>
      </c>
    </row>
    <row r="104" spans="1:4" s="21" customFormat="1" ht="25.5">
      <c r="A104" s="86"/>
      <c r="B104" s="86" t="s">
        <v>288</v>
      </c>
      <c r="C104" s="90" t="s">
        <v>930</v>
      </c>
      <c r="D104" s="87" t="s">
        <v>335</v>
      </c>
    </row>
    <row r="105" spans="1:4" s="21" customFormat="1" ht="25.5">
      <c r="A105" s="86"/>
      <c r="B105" s="86" t="s">
        <v>289</v>
      </c>
      <c r="C105" s="90" t="s">
        <v>931</v>
      </c>
      <c r="D105" s="87" t="s">
        <v>335</v>
      </c>
    </row>
    <row r="106" spans="1:4" s="21" customFormat="1" ht="25.5">
      <c r="A106" s="86"/>
      <c r="B106" s="86" t="s">
        <v>290</v>
      </c>
      <c r="C106" s="90" t="s">
        <v>932</v>
      </c>
      <c r="D106" s="87" t="s">
        <v>335</v>
      </c>
    </row>
    <row r="107" spans="1:4" s="21" customFormat="1" ht="25.5">
      <c r="A107" s="86"/>
      <c r="B107" s="86" t="s">
        <v>691</v>
      </c>
      <c r="C107" s="90" t="s">
        <v>933</v>
      </c>
      <c r="D107" s="87" t="s">
        <v>335</v>
      </c>
    </row>
    <row r="108" spans="1:4" s="21" customFormat="1" ht="25.5">
      <c r="A108" s="86"/>
      <c r="B108" s="86" t="s">
        <v>692</v>
      </c>
      <c r="C108" s="90" t="s">
        <v>934</v>
      </c>
      <c r="D108" s="87" t="s">
        <v>335</v>
      </c>
    </row>
    <row r="109" spans="1:4" s="21" customFormat="1" ht="25.5">
      <c r="A109" s="86"/>
      <c r="B109" s="86" t="s">
        <v>693</v>
      </c>
      <c r="C109" s="90" t="s">
        <v>935</v>
      </c>
      <c r="D109" s="87" t="s">
        <v>335</v>
      </c>
    </row>
    <row r="110" spans="1:4" s="21" customFormat="1" ht="13.5">
      <c r="A110" s="86"/>
      <c r="B110" s="91">
        <v>70000</v>
      </c>
      <c r="C110" s="92" t="s">
        <v>694</v>
      </c>
      <c r="D110" s="87"/>
    </row>
    <row r="111" spans="1:4" s="21" customFormat="1" ht="13.5">
      <c r="A111" s="86"/>
      <c r="B111" s="91">
        <v>71000</v>
      </c>
      <c r="C111" s="92" t="s">
        <v>695</v>
      </c>
      <c r="D111" s="87"/>
    </row>
    <row r="112" spans="1:4" s="21" customFormat="1" ht="12.75">
      <c r="A112" s="86"/>
      <c r="B112" s="86">
        <v>71100</v>
      </c>
      <c r="C112" s="90" t="s">
        <v>938</v>
      </c>
      <c r="D112" s="87" t="s">
        <v>529</v>
      </c>
    </row>
    <row r="113" spans="1:4" s="21" customFormat="1" ht="12.75">
      <c r="A113" s="86"/>
      <c r="B113" s="86">
        <v>71200</v>
      </c>
      <c r="C113" s="90" t="s">
        <v>939</v>
      </c>
      <c r="D113" s="87" t="s">
        <v>529</v>
      </c>
    </row>
    <row r="114" spans="1:4" s="21" customFormat="1" ht="12.75">
      <c r="A114" s="86"/>
      <c r="B114" s="86">
        <v>71300</v>
      </c>
      <c r="C114" s="90" t="s">
        <v>412</v>
      </c>
      <c r="D114" s="87" t="s">
        <v>529</v>
      </c>
    </row>
    <row r="115" spans="1:4" s="21" customFormat="1" ht="25.5">
      <c r="A115" s="86"/>
      <c r="B115" s="86">
        <v>71400</v>
      </c>
      <c r="C115" s="90" t="s">
        <v>610</v>
      </c>
      <c r="D115" s="87" t="s">
        <v>529</v>
      </c>
    </row>
    <row r="116" spans="1:4" s="21" customFormat="1" ht="25.5">
      <c r="A116" s="86"/>
      <c r="B116" s="86">
        <v>71500</v>
      </c>
      <c r="C116" s="90" t="s">
        <v>611</v>
      </c>
      <c r="D116" s="87" t="s">
        <v>529</v>
      </c>
    </row>
    <row r="117" spans="1:4" s="21" customFormat="1" ht="12.75">
      <c r="A117" s="86"/>
      <c r="B117" s="86">
        <v>71600</v>
      </c>
      <c r="C117" s="90" t="s">
        <v>612</v>
      </c>
      <c r="D117" s="87" t="s">
        <v>529</v>
      </c>
    </row>
    <row r="118" spans="1:4" s="21" customFormat="1" ht="25.5">
      <c r="A118" s="86"/>
      <c r="B118" s="86">
        <v>71700</v>
      </c>
      <c r="C118" s="90" t="s">
        <v>613</v>
      </c>
      <c r="D118" s="87" t="s">
        <v>529</v>
      </c>
    </row>
    <row r="119" spans="1:4" s="21" customFormat="1" ht="13.5">
      <c r="A119" s="86"/>
      <c r="B119" s="91">
        <v>72000</v>
      </c>
      <c r="C119" s="92" t="s">
        <v>696</v>
      </c>
      <c r="D119" s="87"/>
    </row>
    <row r="120" spans="1:4" ht="25.5">
      <c r="A120" s="85"/>
      <c r="B120" s="86">
        <v>72100</v>
      </c>
      <c r="C120" s="90" t="s">
        <v>845</v>
      </c>
      <c r="D120" s="87" t="s">
        <v>529</v>
      </c>
    </row>
    <row r="121" spans="1:4" ht="25.5">
      <c r="A121" s="85"/>
      <c r="B121" s="86" t="s">
        <v>697</v>
      </c>
      <c r="C121" s="90" t="s">
        <v>657</v>
      </c>
      <c r="D121" s="87" t="s">
        <v>335</v>
      </c>
    </row>
    <row r="122" spans="1:4" ht="13.5">
      <c r="A122" s="85"/>
      <c r="B122" s="91">
        <v>73000</v>
      </c>
      <c r="C122" s="92" t="s">
        <v>796</v>
      </c>
      <c r="D122" s="87"/>
    </row>
    <row r="123" spans="1:4" ht="12.75">
      <c r="A123" s="85"/>
      <c r="B123" s="86">
        <v>73100</v>
      </c>
      <c r="C123" s="90" t="s">
        <v>1297</v>
      </c>
      <c r="D123" s="87" t="s">
        <v>529</v>
      </c>
    </row>
    <row r="124" spans="1:4" ht="13.5">
      <c r="A124" s="85"/>
      <c r="B124" s="91">
        <v>74000</v>
      </c>
      <c r="C124" s="92" t="s">
        <v>476</v>
      </c>
      <c r="D124" s="87"/>
    </row>
    <row r="125" spans="1:4" ht="12.75">
      <c r="A125" s="85"/>
      <c r="B125" s="86">
        <v>74100</v>
      </c>
      <c r="C125" s="90" t="s">
        <v>936</v>
      </c>
      <c r="D125" s="87" t="s">
        <v>529</v>
      </c>
    </row>
    <row r="126" spans="1:4" ht="25.5">
      <c r="A126" s="85"/>
      <c r="B126" s="86" t="s">
        <v>477</v>
      </c>
      <c r="C126" s="90" t="s">
        <v>937</v>
      </c>
      <c r="D126" s="87" t="s">
        <v>335</v>
      </c>
    </row>
    <row r="127" spans="1:4" ht="13.5">
      <c r="A127" s="85"/>
      <c r="B127" s="91">
        <v>80000</v>
      </c>
      <c r="C127" s="92" t="s">
        <v>478</v>
      </c>
      <c r="D127" s="87"/>
    </row>
    <row r="128" spans="1:4" ht="12.75">
      <c r="A128" s="85"/>
      <c r="B128" s="86">
        <v>80100</v>
      </c>
      <c r="C128" s="90" t="s">
        <v>69</v>
      </c>
      <c r="D128" s="87" t="s">
        <v>529</v>
      </c>
    </row>
    <row r="129" spans="1:4" ht="12.75">
      <c r="A129" s="85"/>
      <c r="B129" s="85">
        <v>80101</v>
      </c>
      <c r="C129" s="88" t="s">
        <v>846</v>
      </c>
      <c r="D129" s="89"/>
    </row>
    <row r="130" spans="1:4" ht="25.5">
      <c r="A130" s="85"/>
      <c r="B130" s="85">
        <v>80102</v>
      </c>
      <c r="C130" s="88" t="s">
        <v>847</v>
      </c>
      <c r="D130" s="89"/>
    </row>
    <row r="131" spans="1:4" ht="12.75">
      <c r="A131" s="85"/>
      <c r="B131" s="85">
        <v>80103</v>
      </c>
      <c r="C131" s="88" t="s">
        <v>422</v>
      </c>
      <c r="D131" s="89"/>
    </row>
    <row r="132" spans="1:4" ht="12.75">
      <c r="A132" s="85"/>
      <c r="B132" s="85">
        <v>80104</v>
      </c>
      <c r="C132" s="88" t="s">
        <v>922</v>
      </c>
      <c r="D132" s="89"/>
    </row>
    <row r="133" spans="1:4" ht="12.75">
      <c r="A133" s="85"/>
      <c r="B133" s="85">
        <v>80105</v>
      </c>
      <c r="C133" s="88" t="s">
        <v>423</v>
      </c>
      <c r="D133" s="89"/>
    </row>
    <row r="134" spans="1:4" ht="12.75">
      <c r="A134" s="85"/>
      <c r="B134" s="85">
        <v>80106</v>
      </c>
      <c r="C134" s="88" t="s">
        <v>247</v>
      </c>
      <c r="D134" s="89"/>
    </row>
    <row r="144" spans="1:3" ht="12.75">
      <c r="A144" s="85"/>
      <c r="B144" s="524" t="s">
        <v>666</v>
      </c>
      <c r="C144" s="524"/>
    </row>
    <row r="145" spans="1:3" ht="38.25">
      <c r="A145" s="90" t="s">
        <v>424</v>
      </c>
      <c r="B145" s="90" t="s">
        <v>425</v>
      </c>
      <c r="C145" s="90" t="s">
        <v>426</v>
      </c>
    </row>
    <row r="146" spans="1:3" ht="12.75">
      <c r="A146" s="86">
        <v>1</v>
      </c>
      <c r="B146" s="86"/>
      <c r="C146" s="90" t="s">
        <v>427</v>
      </c>
    </row>
    <row r="147" spans="1:3" ht="12.75">
      <c r="A147" s="85"/>
      <c r="B147" s="85">
        <v>1</v>
      </c>
      <c r="C147" s="88" t="s">
        <v>667</v>
      </c>
    </row>
    <row r="148" spans="1:3" ht="12.75">
      <c r="A148" s="85"/>
      <c r="B148" s="85">
        <v>2</v>
      </c>
      <c r="C148" s="88" t="s">
        <v>132</v>
      </c>
    </row>
    <row r="149" spans="1:3" ht="12.75">
      <c r="A149" s="85"/>
      <c r="B149" s="85">
        <v>3</v>
      </c>
      <c r="C149" s="88" t="s">
        <v>669</v>
      </c>
    </row>
    <row r="150" spans="1:3" ht="12.75">
      <c r="A150" s="85"/>
      <c r="B150" s="85">
        <v>4</v>
      </c>
      <c r="C150" s="88" t="s">
        <v>519</v>
      </c>
    </row>
    <row r="151" spans="1:3" ht="12.75">
      <c r="A151" s="85"/>
      <c r="B151" s="85">
        <v>5</v>
      </c>
      <c r="C151" s="88" t="s">
        <v>1300</v>
      </c>
    </row>
    <row r="152" spans="1:3" ht="25.5">
      <c r="A152" s="85"/>
      <c r="B152" s="85">
        <v>6</v>
      </c>
      <c r="C152" s="88" t="s">
        <v>520</v>
      </c>
    </row>
    <row r="153" spans="1:3" ht="12.75">
      <c r="A153" s="85"/>
      <c r="B153" s="85">
        <v>7</v>
      </c>
      <c r="C153" s="88" t="s">
        <v>965</v>
      </c>
    </row>
    <row r="154" spans="1:3" ht="12.75">
      <c r="A154" s="85"/>
      <c r="B154" s="85">
        <v>8</v>
      </c>
      <c r="C154" s="88" t="s">
        <v>202</v>
      </c>
    </row>
    <row r="155" spans="1:3" ht="12.75">
      <c r="A155" s="85"/>
      <c r="B155" s="85">
        <v>9</v>
      </c>
      <c r="C155" s="88" t="s">
        <v>921</v>
      </c>
    </row>
    <row r="156" spans="1:3" ht="12.75">
      <c r="A156" s="85"/>
      <c r="B156" s="85">
        <v>10</v>
      </c>
      <c r="C156" s="88" t="s">
        <v>521</v>
      </c>
    </row>
    <row r="157" spans="1:4" s="21" customFormat="1" ht="12.75">
      <c r="A157" s="86">
        <v>2</v>
      </c>
      <c r="B157" s="86"/>
      <c r="C157" s="90" t="s">
        <v>522</v>
      </c>
      <c r="D157" s="49"/>
    </row>
    <row r="158" spans="1:3" ht="12.75">
      <c r="A158" s="85"/>
      <c r="B158" s="85">
        <v>1</v>
      </c>
      <c r="C158" s="88" t="s">
        <v>1383</v>
      </c>
    </row>
    <row r="159" spans="1:3" ht="12.75">
      <c r="A159" s="85"/>
      <c r="B159" s="85">
        <v>2</v>
      </c>
      <c r="C159" s="88" t="s">
        <v>1392</v>
      </c>
    </row>
    <row r="160" spans="1:3" ht="12.75">
      <c r="A160" s="85"/>
      <c r="B160" s="85">
        <v>3</v>
      </c>
      <c r="C160" s="88" t="s">
        <v>523</v>
      </c>
    </row>
    <row r="161" spans="1:3" ht="25.5">
      <c r="A161" s="85"/>
      <c r="B161" s="85">
        <v>4</v>
      </c>
      <c r="C161" s="88" t="s">
        <v>1393</v>
      </c>
    </row>
    <row r="162" spans="1:3" ht="12.75">
      <c r="A162" s="85"/>
      <c r="B162" s="85">
        <v>5</v>
      </c>
      <c r="C162" s="88" t="s">
        <v>524</v>
      </c>
    </row>
    <row r="163" spans="1:3" ht="12.75">
      <c r="A163" s="85"/>
      <c r="B163" s="85">
        <v>6</v>
      </c>
      <c r="C163" s="88" t="s">
        <v>1194</v>
      </c>
    </row>
    <row r="164" spans="1:3" ht="25.5">
      <c r="A164" s="85"/>
      <c r="B164" s="85">
        <v>7</v>
      </c>
      <c r="C164" s="88" t="s">
        <v>1394</v>
      </c>
    </row>
    <row r="165" spans="1:3" ht="12.75">
      <c r="A165" s="85"/>
      <c r="B165" s="85">
        <v>8</v>
      </c>
      <c r="C165" s="88" t="s">
        <v>1382</v>
      </c>
    </row>
    <row r="166" spans="1:3" ht="12.75">
      <c r="A166" s="85"/>
      <c r="B166" s="85">
        <v>9</v>
      </c>
      <c r="C166" s="88" t="s">
        <v>1395</v>
      </c>
    </row>
    <row r="167" spans="1:3" ht="12.75">
      <c r="A167" s="85"/>
      <c r="B167" s="85"/>
      <c r="C167" s="88"/>
    </row>
    <row r="168" spans="1:3" ht="12.75">
      <c r="A168" s="85"/>
      <c r="B168" s="85"/>
      <c r="C168" s="90" t="s">
        <v>567</v>
      </c>
    </row>
    <row r="169" spans="1:4" s="21" customFormat="1" ht="12.75">
      <c r="A169" s="86">
        <v>1</v>
      </c>
      <c r="B169" s="86"/>
      <c r="C169" s="90" t="s">
        <v>427</v>
      </c>
      <c r="D169" s="49"/>
    </row>
    <row r="170" spans="1:3" ht="12.75">
      <c r="A170" s="85"/>
      <c r="B170" s="85">
        <v>1</v>
      </c>
      <c r="C170" s="88" t="s">
        <v>1396</v>
      </c>
    </row>
    <row r="171" spans="1:3" ht="12.75">
      <c r="A171" s="85"/>
      <c r="B171" s="85">
        <v>2</v>
      </c>
      <c r="C171" s="88" t="s">
        <v>186</v>
      </c>
    </row>
    <row r="172" spans="1:3" ht="12.75">
      <c r="A172" s="85"/>
      <c r="B172" s="85">
        <v>3</v>
      </c>
      <c r="C172" s="88" t="s">
        <v>281</v>
      </c>
    </row>
    <row r="173" spans="1:3" ht="25.5">
      <c r="A173" s="85"/>
      <c r="B173" s="85">
        <v>4</v>
      </c>
      <c r="C173" s="88" t="s">
        <v>575</v>
      </c>
    </row>
    <row r="174" spans="1:3" ht="12.75">
      <c r="A174" s="85"/>
      <c r="B174" s="85">
        <v>5</v>
      </c>
      <c r="C174" s="88" t="s">
        <v>576</v>
      </c>
    </row>
    <row r="175" spans="1:3" ht="12.75">
      <c r="A175" s="85"/>
      <c r="B175" s="85">
        <v>6</v>
      </c>
      <c r="C175" s="88" t="s">
        <v>123</v>
      </c>
    </row>
    <row r="176" spans="1:3" ht="25.5">
      <c r="A176" s="85"/>
      <c r="B176" s="85">
        <v>7</v>
      </c>
      <c r="C176" s="88" t="s">
        <v>182</v>
      </c>
    </row>
    <row r="177" spans="1:4" s="21" customFormat="1" ht="12.75">
      <c r="A177" s="86">
        <v>2</v>
      </c>
      <c r="B177" s="86"/>
      <c r="C177" s="90" t="s">
        <v>522</v>
      </c>
      <c r="D177" s="49"/>
    </row>
    <row r="178" spans="1:3" ht="12.75">
      <c r="A178" s="85"/>
      <c r="B178" s="85">
        <v>1</v>
      </c>
      <c r="C178" s="88" t="s">
        <v>183</v>
      </c>
    </row>
    <row r="179" spans="1:3" ht="12.75">
      <c r="A179" s="85"/>
      <c r="B179" s="85">
        <v>2</v>
      </c>
      <c r="C179" s="88" t="s">
        <v>480</v>
      </c>
    </row>
    <row r="180" spans="1:3" ht="12.75">
      <c r="A180" s="85"/>
      <c r="B180" s="85">
        <v>3</v>
      </c>
      <c r="C180" s="88" t="s">
        <v>184</v>
      </c>
    </row>
    <row r="181" spans="1:3" ht="25.5">
      <c r="A181" s="85"/>
      <c r="B181" s="85">
        <v>4</v>
      </c>
      <c r="C181" s="88" t="s">
        <v>577</v>
      </c>
    </row>
    <row r="182" spans="1:3" ht="12.75">
      <c r="A182" s="85"/>
      <c r="B182" s="85">
        <v>5</v>
      </c>
      <c r="C182" s="88" t="s">
        <v>481</v>
      </c>
    </row>
    <row r="183" spans="1:3" ht="12.75">
      <c r="A183" s="85"/>
      <c r="B183" s="85">
        <v>6</v>
      </c>
      <c r="C183" s="88" t="s">
        <v>743</v>
      </c>
    </row>
    <row r="184" spans="1:3" ht="25.5">
      <c r="A184" s="85"/>
      <c r="B184" s="85">
        <v>7</v>
      </c>
      <c r="C184" s="88" t="s">
        <v>578</v>
      </c>
    </row>
    <row r="185" spans="1:3" ht="12.75">
      <c r="A185" s="85"/>
      <c r="B185" s="85">
        <v>8</v>
      </c>
      <c r="C185" s="88" t="s">
        <v>579</v>
      </c>
    </row>
    <row r="186" spans="1:3" ht="25.5">
      <c r="A186" s="85"/>
      <c r="B186" s="85">
        <v>9</v>
      </c>
      <c r="C186" s="88" t="s">
        <v>185</v>
      </c>
    </row>
    <row r="187" spans="1:3" ht="25.5">
      <c r="A187" s="85"/>
      <c r="B187" s="85">
        <v>10</v>
      </c>
      <c r="C187" s="88" t="s">
        <v>182</v>
      </c>
    </row>
  </sheetData>
  <sheetProtection/>
  <mergeCells count="3">
    <mergeCell ref="B2:C2"/>
    <mergeCell ref="B144:C144"/>
    <mergeCell ref="A5:B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6.8515625" style="13" customWidth="1"/>
    <col min="2" max="2" width="46.140625" style="24" customWidth="1"/>
    <col min="3" max="3" width="14.7109375" style="119" customWidth="1"/>
    <col min="4" max="4" width="12.8515625" style="15" customWidth="1"/>
    <col min="5" max="5" width="12.00390625" style="15" customWidth="1"/>
    <col min="6" max="6" width="11.421875" style="15" customWidth="1"/>
    <col min="7" max="7" width="85.00390625" style="24" customWidth="1"/>
    <col min="8" max="16384" width="9.140625" style="14" customWidth="1"/>
  </cols>
  <sheetData>
    <row r="1" spans="1:7" s="24" customFormat="1" ht="76.5">
      <c r="A1" s="19" t="s">
        <v>662</v>
      </c>
      <c r="B1" s="19" t="s">
        <v>568</v>
      </c>
      <c r="C1" s="32" t="s">
        <v>210</v>
      </c>
      <c r="D1" s="32" t="s">
        <v>112</v>
      </c>
      <c r="E1" s="32" t="s">
        <v>212</v>
      </c>
      <c r="F1" s="32" t="s">
        <v>213</v>
      </c>
      <c r="G1" s="19" t="s">
        <v>664</v>
      </c>
    </row>
    <row r="2" spans="1:7" ht="12.75">
      <c r="A2" s="20">
        <v>1</v>
      </c>
      <c r="B2" s="83" t="s">
        <v>916</v>
      </c>
      <c r="C2" s="118"/>
      <c r="D2" s="29">
        <v>30000</v>
      </c>
      <c r="E2" s="29"/>
      <c r="F2" s="29"/>
      <c r="G2" s="35" t="s">
        <v>917</v>
      </c>
    </row>
    <row r="3" spans="1:7" ht="12.75">
      <c r="A3" s="20">
        <v>2</v>
      </c>
      <c r="B3" s="83" t="s">
        <v>653</v>
      </c>
      <c r="C3" s="118"/>
      <c r="D3" s="29">
        <v>30000</v>
      </c>
      <c r="E3" s="29"/>
      <c r="F3" s="29"/>
      <c r="G3" s="35" t="s">
        <v>651</v>
      </c>
    </row>
    <row r="4" spans="1:7" ht="12.75">
      <c r="A4" s="20">
        <v>3</v>
      </c>
      <c r="B4" s="83" t="s">
        <v>1308</v>
      </c>
      <c r="C4" s="118"/>
      <c r="D4" s="29">
        <v>18000</v>
      </c>
      <c r="E4" s="29"/>
      <c r="F4" s="29"/>
      <c r="G4" s="35" t="s">
        <v>1309</v>
      </c>
    </row>
    <row r="5" spans="1:7" ht="12.75">
      <c r="A5" s="20">
        <v>4</v>
      </c>
      <c r="B5" s="83" t="s">
        <v>920</v>
      </c>
      <c r="C5" s="118"/>
      <c r="D5" s="29">
        <v>33000</v>
      </c>
      <c r="E5" s="29">
        <v>38000</v>
      </c>
      <c r="F5" s="29"/>
      <c r="G5" s="35" t="s">
        <v>918</v>
      </c>
    </row>
    <row r="6" spans="1:7" ht="38.25" customHeight="1">
      <c r="A6" s="20">
        <v>5</v>
      </c>
      <c r="B6" s="83" t="s">
        <v>919</v>
      </c>
      <c r="C6" s="118"/>
      <c r="D6" s="29"/>
      <c r="E6" s="29"/>
      <c r="F6" s="29"/>
      <c r="G6" s="35" t="s">
        <v>855</v>
      </c>
    </row>
    <row r="7" spans="1:7" ht="12.75">
      <c r="A7" s="20">
        <v>6</v>
      </c>
      <c r="B7" s="83" t="s">
        <v>652</v>
      </c>
      <c r="C7" s="118"/>
      <c r="D7" s="29"/>
      <c r="E7" s="29">
        <v>200000</v>
      </c>
      <c r="F7" s="29"/>
      <c r="G7" s="35" t="s">
        <v>211</v>
      </c>
    </row>
    <row r="8" spans="1:7" ht="25.5">
      <c r="A8" s="20">
        <v>7</v>
      </c>
      <c r="B8" s="83" t="s">
        <v>761</v>
      </c>
      <c r="C8" s="118"/>
      <c r="D8" s="29"/>
      <c r="E8" s="29">
        <v>100000</v>
      </c>
      <c r="F8" s="29"/>
      <c r="G8" s="35" t="s">
        <v>762</v>
      </c>
    </row>
    <row r="9" spans="1:7" ht="12.75">
      <c r="A9" s="20"/>
      <c r="B9" s="83" t="s">
        <v>197</v>
      </c>
      <c r="C9" s="118"/>
      <c r="D9" s="29">
        <v>247500</v>
      </c>
      <c r="E9" s="29"/>
      <c r="F9" s="29"/>
      <c r="G9" s="35" t="s">
        <v>794</v>
      </c>
    </row>
    <row r="10" spans="1:7" ht="12.75">
      <c r="A10" s="20">
        <v>8</v>
      </c>
      <c r="B10" s="33" t="s">
        <v>275</v>
      </c>
      <c r="C10" s="36">
        <v>100000</v>
      </c>
      <c r="D10" s="18"/>
      <c r="E10" s="18"/>
      <c r="F10" s="18"/>
      <c r="G10" s="33" t="s">
        <v>908</v>
      </c>
    </row>
    <row r="11" spans="1:7" ht="12.75">
      <c r="A11" s="20">
        <v>9</v>
      </c>
      <c r="B11" s="33" t="s">
        <v>782</v>
      </c>
      <c r="C11" s="36"/>
      <c r="D11" s="18"/>
      <c r="E11" s="18"/>
      <c r="F11" s="18"/>
      <c r="G11" s="33" t="s">
        <v>908</v>
      </c>
    </row>
    <row r="12" spans="1:7" ht="12.75">
      <c r="A12" s="20">
        <v>10</v>
      </c>
      <c r="B12" s="33" t="s">
        <v>723</v>
      </c>
      <c r="C12" s="36"/>
      <c r="D12" s="18">
        <v>61800</v>
      </c>
      <c r="E12" s="18">
        <v>63283</v>
      </c>
      <c r="F12" s="18">
        <v>64800</v>
      </c>
      <c r="G12" s="33" t="s">
        <v>1376</v>
      </c>
    </row>
    <row r="13" spans="1:7" ht="25.5">
      <c r="A13" s="20">
        <v>11</v>
      </c>
      <c r="B13" s="33" t="s">
        <v>557</v>
      </c>
      <c r="C13" s="36">
        <v>319349</v>
      </c>
      <c r="D13" s="18">
        <v>104000</v>
      </c>
      <c r="E13" s="18">
        <v>124000</v>
      </c>
      <c r="F13" s="18">
        <v>0</v>
      </c>
      <c r="G13" s="33" t="s">
        <v>331</v>
      </c>
    </row>
    <row r="14" spans="1:7" ht="12.75">
      <c r="A14" s="20">
        <v>12</v>
      </c>
      <c r="B14" s="33" t="s">
        <v>633</v>
      </c>
      <c r="C14" s="36">
        <v>100000</v>
      </c>
      <c r="D14" s="18"/>
      <c r="E14" s="18"/>
      <c r="F14" s="18"/>
      <c r="G14" s="33" t="s">
        <v>634</v>
      </c>
    </row>
    <row r="15" spans="1:7" ht="12.75">
      <c r="A15" s="20">
        <v>13</v>
      </c>
      <c r="B15" s="33" t="s">
        <v>635</v>
      </c>
      <c r="C15" s="36">
        <v>75000</v>
      </c>
      <c r="D15" s="18"/>
      <c r="E15" s="18"/>
      <c r="F15" s="18"/>
      <c r="G15" s="33"/>
    </row>
    <row r="16" spans="1:7" ht="64.5" customHeight="1">
      <c r="A16" s="20">
        <v>14</v>
      </c>
      <c r="B16" s="33" t="s">
        <v>636</v>
      </c>
      <c r="C16" s="36">
        <v>150000</v>
      </c>
      <c r="D16" s="18">
        <v>150000</v>
      </c>
      <c r="E16" s="18"/>
      <c r="F16" s="18"/>
      <c r="G16" s="33" t="s">
        <v>1203</v>
      </c>
    </row>
    <row r="17" spans="1:7" ht="12.75">
      <c r="A17" s="20">
        <v>15</v>
      </c>
      <c r="B17" s="33" t="s">
        <v>300</v>
      </c>
      <c r="C17" s="36">
        <v>8000</v>
      </c>
      <c r="D17" s="18"/>
      <c r="E17" s="18"/>
      <c r="F17" s="18"/>
      <c r="G17" s="33" t="s">
        <v>301</v>
      </c>
    </row>
    <row r="18" spans="1:7" ht="12.75">
      <c r="A18" s="20">
        <v>16</v>
      </c>
      <c r="B18" s="33" t="s">
        <v>171</v>
      </c>
      <c r="C18" s="36">
        <v>2000</v>
      </c>
      <c r="D18" s="18"/>
      <c r="E18" s="18"/>
      <c r="F18" s="18"/>
      <c r="G18" s="33" t="s">
        <v>301</v>
      </c>
    </row>
    <row r="19" spans="1:7" ht="12.75">
      <c r="A19" s="20">
        <v>17</v>
      </c>
      <c r="B19" s="33" t="s">
        <v>558</v>
      </c>
      <c r="C19" s="36"/>
      <c r="D19" s="18"/>
      <c r="E19" s="18"/>
      <c r="F19" s="18"/>
      <c r="G19" s="33" t="s">
        <v>795</v>
      </c>
    </row>
    <row r="20" spans="1:7" ht="25.5">
      <c r="A20" s="20">
        <v>18</v>
      </c>
      <c r="B20" s="33" t="s">
        <v>535</v>
      </c>
      <c r="C20" s="36">
        <f>193175+226062</f>
        <v>419237</v>
      </c>
      <c r="D20" s="18">
        <f>hitel!H31</f>
        <v>509497</v>
      </c>
      <c r="E20" s="18">
        <f>hitel!J31</f>
        <v>489984</v>
      </c>
      <c r="F20" s="18">
        <f>hitel!L31</f>
        <v>462288</v>
      </c>
      <c r="G20" s="33" t="s">
        <v>907</v>
      </c>
    </row>
    <row r="21" spans="1:7" ht="12.75">
      <c r="A21" s="20">
        <v>19</v>
      </c>
      <c r="B21" s="33" t="s">
        <v>70</v>
      </c>
      <c r="C21" s="36">
        <f>SUM(C2:C20)</f>
        <v>1173586</v>
      </c>
      <c r="D21" s="18">
        <f>SUM(D2:D20)</f>
        <v>1183797</v>
      </c>
      <c r="E21" s="18">
        <f>SUM(E2:E20)</f>
        <v>1015267</v>
      </c>
      <c r="F21" s="18">
        <f>SUM(F2:F20)</f>
        <v>527088</v>
      </c>
      <c r="G21" s="33"/>
    </row>
    <row r="24" ht="12.75">
      <c r="F24" s="15" t="s">
        <v>773</v>
      </c>
    </row>
  </sheetData>
  <sheetProtection/>
  <printOptions/>
  <pageMargins left="0.5905511811023623" right="0.5905511811023623" top="1.220472440944882" bottom="0.5905511811023623" header="0.5118110236220472" footer="0.5118110236220472"/>
  <pageSetup horizontalDpi="600" verticalDpi="600" orientation="landscape" paperSize="9" scale="70" r:id="rId1"/>
  <headerFooter alignWithMargins="0">
    <oddHeader>&amp;C&amp;"Times New Roman,Félkövér"Józsefvárosi Önkormányzat több éves kötelezettségvállalásai&amp;R
&amp;"Times New Roman,Normál"e F&amp;"MS Sans Serif,Normál"t
&amp;"Times New Roman,Félkövér"&amp;8 16. számú melléklet</oddHead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BM3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3" sqref="J3:K3"/>
    </sheetView>
  </sheetViews>
  <sheetFormatPr defaultColWidth="9.140625" defaultRowHeight="12.75"/>
  <cols>
    <col min="1" max="1" width="13.57421875" style="67" customWidth="1"/>
    <col min="2" max="2" width="22.8515625" style="67" customWidth="1"/>
    <col min="3" max="3" width="7.28125" style="68" customWidth="1"/>
    <col min="4" max="4" width="9.140625" style="69" customWidth="1"/>
    <col min="5" max="5" width="9.140625" style="70" customWidth="1"/>
    <col min="6" max="19" width="8.7109375" style="69" customWidth="1"/>
    <col min="20" max="49" width="8.7109375" style="55" customWidth="1"/>
    <col min="50" max="16384" width="9.140625" style="55" customWidth="1"/>
  </cols>
  <sheetData>
    <row r="1" spans="4:20" ht="12.75">
      <c r="D1" s="82" t="s">
        <v>1288</v>
      </c>
      <c r="T1" s="72" t="s">
        <v>1289</v>
      </c>
    </row>
    <row r="2" ht="12" thickBot="1"/>
    <row r="3" spans="1:49" ht="49.5" customHeight="1" thickBot="1">
      <c r="A3" s="642" t="s">
        <v>783</v>
      </c>
      <c r="B3" s="642" t="s">
        <v>784</v>
      </c>
      <c r="C3" s="642" t="s">
        <v>785</v>
      </c>
      <c r="D3" s="645" t="s">
        <v>150</v>
      </c>
      <c r="E3" s="648" t="s">
        <v>151</v>
      </c>
      <c r="F3" s="650" t="s">
        <v>152</v>
      </c>
      <c r="G3" s="651"/>
      <c r="H3" s="645" t="s">
        <v>153</v>
      </c>
      <c r="I3" s="651"/>
      <c r="J3" s="645" t="s">
        <v>154</v>
      </c>
      <c r="K3" s="651"/>
      <c r="L3" s="645" t="s">
        <v>155</v>
      </c>
      <c r="M3" s="651"/>
      <c r="N3" s="645" t="s">
        <v>156</v>
      </c>
      <c r="O3" s="651"/>
      <c r="P3" s="645" t="s">
        <v>157</v>
      </c>
      <c r="Q3" s="651"/>
      <c r="R3" s="645" t="s">
        <v>158</v>
      </c>
      <c r="S3" s="651"/>
      <c r="T3" s="640" t="s">
        <v>681</v>
      </c>
      <c r="U3" s="640"/>
      <c r="V3" s="640" t="s">
        <v>682</v>
      </c>
      <c r="W3" s="640"/>
      <c r="X3" s="640" t="s">
        <v>683</v>
      </c>
      <c r="Y3" s="640"/>
      <c r="Z3" s="640" t="s">
        <v>684</v>
      </c>
      <c r="AA3" s="640"/>
      <c r="AB3" s="640" t="s">
        <v>685</v>
      </c>
      <c r="AC3" s="640"/>
      <c r="AD3" s="640" t="s">
        <v>686</v>
      </c>
      <c r="AE3" s="640"/>
      <c r="AF3" s="640" t="s">
        <v>687</v>
      </c>
      <c r="AG3" s="640"/>
      <c r="AH3" s="640" t="s">
        <v>1307</v>
      </c>
      <c r="AI3" s="640"/>
      <c r="AJ3" s="640" t="s">
        <v>721</v>
      </c>
      <c r="AK3" s="640"/>
      <c r="AL3" s="640" t="s">
        <v>722</v>
      </c>
      <c r="AM3" s="640"/>
      <c r="AN3" s="640" t="s">
        <v>700</v>
      </c>
      <c r="AO3" s="640"/>
      <c r="AP3" s="640" t="s">
        <v>701</v>
      </c>
      <c r="AQ3" s="640"/>
      <c r="AR3" s="640" t="s">
        <v>702</v>
      </c>
      <c r="AS3" s="640"/>
      <c r="AT3" s="640" t="s">
        <v>703</v>
      </c>
      <c r="AU3" s="640"/>
      <c r="AV3" s="640" t="s">
        <v>704</v>
      </c>
      <c r="AW3" s="640"/>
    </row>
    <row r="4" spans="1:49" ht="15" customHeight="1" thickBot="1">
      <c r="A4" s="643"/>
      <c r="B4" s="643"/>
      <c r="C4" s="644"/>
      <c r="D4" s="646"/>
      <c r="E4" s="649"/>
      <c r="F4" s="198" t="s">
        <v>124</v>
      </c>
      <c r="G4" s="57" t="s">
        <v>159</v>
      </c>
      <c r="H4" s="57" t="s">
        <v>124</v>
      </c>
      <c r="I4" s="57" t="s">
        <v>159</v>
      </c>
      <c r="J4" s="57" t="s">
        <v>124</v>
      </c>
      <c r="K4" s="57" t="s">
        <v>159</v>
      </c>
      <c r="L4" s="57" t="s">
        <v>124</v>
      </c>
      <c r="M4" s="57" t="s">
        <v>159</v>
      </c>
      <c r="N4" s="57" t="s">
        <v>124</v>
      </c>
      <c r="O4" s="57" t="s">
        <v>159</v>
      </c>
      <c r="P4" s="57" t="s">
        <v>124</v>
      </c>
      <c r="Q4" s="57" t="s">
        <v>159</v>
      </c>
      <c r="R4" s="57" t="s">
        <v>124</v>
      </c>
      <c r="S4" s="57" t="s">
        <v>159</v>
      </c>
      <c r="T4" s="58" t="s">
        <v>124</v>
      </c>
      <c r="U4" s="58" t="s">
        <v>768</v>
      </c>
      <c r="V4" s="58" t="s">
        <v>124</v>
      </c>
      <c r="W4" s="58" t="s">
        <v>768</v>
      </c>
      <c r="X4" s="58" t="s">
        <v>124</v>
      </c>
      <c r="Y4" s="58" t="s">
        <v>768</v>
      </c>
      <c r="Z4" s="58" t="s">
        <v>124</v>
      </c>
      <c r="AA4" s="58" t="s">
        <v>768</v>
      </c>
      <c r="AB4" s="58" t="s">
        <v>124</v>
      </c>
      <c r="AC4" s="58" t="s">
        <v>768</v>
      </c>
      <c r="AD4" s="58" t="s">
        <v>124</v>
      </c>
      <c r="AE4" s="58" t="s">
        <v>768</v>
      </c>
      <c r="AF4" s="58" t="s">
        <v>124</v>
      </c>
      <c r="AG4" s="58" t="s">
        <v>768</v>
      </c>
      <c r="AH4" s="58" t="s">
        <v>124</v>
      </c>
      <c r="AI4" s="58" t="s">
        <v>768</v>
      </c>
      <c r="AJ4" s="58" t="s">
        <v>124</v>
      </c>
      <c r="AK4" s="58" t="s">
        <v>768</v>
      </c>
      <c r="AL4" s="58" t="s">
        <v>124</v>
      </c>
      <c r="AM4" s="58" t="s">
        <v>768</v>
      </c>
      <c r="AN4" s="58" t="s">
        <v>124</v>
      </c>
      <c r="AO4" s="58" t="s">
        <v>768</v>
      </c>
      <c r="AP4" s="58" t="s">
        <v>124</v>
      </c>
      <c r="AQ4" s="58" t="s">
        <v>768</v>
      </c>
      <c r="AR4" s="58" t="s">
        <v>124</v>
      </c>
      <c r="AS4" s="58" t="s">
        <v>768</v>
      </c>
      <c r="AT4" s="58" t="s">
        <v>124</v>
      </c>
      <c r="AU4" s="58" t="s">
        <v>768</v>
      </c>
      <c r="AV4" s="58" t="s">
        <v>124</v>
      </c>
      <c r="AW4" s="58" t="s">
        <v>768</v>
      </c>
    </row>
    <row r="5" spans="1:49" ht="30" customHeight="1" thickBot="1">
      <c r="A5" s="51" t="s">
        <v>257</v>
      </c>
      <c r="B5" s="51" t="s">
        <v>260</v>
      </c>
      <c r="C5" s="56" t="s">
        <v>259</v>
      </c>
      <c r="D5" s="59">
        <v>101000</v>
      </c>
      <c r="E5" s="201" t="s">
        <v>261</v>
      </c>
      <c r="F5" s="199">
        <v>16800</v>
      </c>
      <c r="G5" s="59">
        <v>1242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</row>
    <row r="6" spans="1:49" ht="30" customHeight="1" thickBot="1">
      <c r="A6" s="51" t="s">
        <v>257</v>
      </c>
      <c r="B6" s="51" t="s">
        <v>258</v>
      </c>
      <c r="C6" s="56" t="s">
        <v>262</v>
      </c>
      <c r="D6" s="59">
        <v>39890</v>
      </c>
      <c r="E6" s="201" t="s">
        <v>263</v>
      </c>
      <c r="F6" s="199">
        <v>3989</v>
      </c>
      <c r="G6" s="59">
        <v>526</v>
      </c>
      <c r="H6" s="59">
        <v>3989</v>
      </c>
      <c r="I6" s="59">
        <v>428</v>
      </c>
      <c r="J6" s="59">
        <v>3989</v>
      </c>
      <c r="K6" s="59">
        <v>330</v>
      </c>
      <c r="L6" s="59">
        <v>3989</v>
      </c>
      <c r="M6" s="59">
        <v>232</v>
      </c>
      <c r="N6" s="59">
        <v>3989</v>
      </c>
      <c r="O6" s="59">
        <v>134</v>
      </c>
      <c r="P6" s="59">
        <v>2992</v>
      </c>
      <c r="Q6" s="59">
        <v>46</v>
      </c>
      <c r="R6" s="59"/>
      <c r="S6" s="59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</row>
    <row r="7" spans="1:49" ht="30" customHeight="1" thickBot="1">
      <c r="A7" s="51" t="s">
        <v>257</v>
      </c>
      <c r="B7" s="51" t="s">
        <v>266</v>
      </c>
      <c r="C7" s="56" t="s">
        <v>264</v>
      </c>
      <c r="D7" s="59">
        <v>100000</v>
      </c>
      <c r="E7" s="201" t="s">
        <v>261</v>
      </c>
      <c r="F7" s="199">
        <v>16685</v>
      </c>
      <c r="G7" s="59">
        <v>1733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</row>
    <row r="8" spans="1:49" ht="30" customHeight="1" thickBot="1">
      <c r="A8" s="51" t="s">
        <v>257</v>
      </c>
      <c r="B8" s="51" t="s">
        <v>267</v>
      </c>
      <c r="C8" s="56" t="s">
        <v>268</v>
      </c>
      <c r="D8" s="59">
        <v>21839</v>
      </c>
      <c r="E8" s="201" t="s">
        <v>263</v>
      </c>
      <c r="F8" s="199">
        <v>2426</v>
      </c>
      <c r="G8" s="59">
        <v>397</v>
      </c>
      <c r="H8" s="59">
        <v>2426</v>
      </c>
      <c r="I8" s="59">
        <v>331</v>
      </c>
      <c r="J8" s="59">
        <v>2427</v>
      </c>
      <c r="K8" s="59">
        <v>265</v>
      </c>
      <c r="L8" s="59">
        <v>2427</v>
      </c>
      <c r="M8" s="59">
        <v>199</v>
      </c>
      <c r="N8" s="59">
        <v>225</v>
      </c>
      <c r="O8" s="59">
        <v>13</v>
      </c>
      <c r="P8" s="59"/>
      <c r="Q8" s="59"/>
      <c r="R8" s="59"/>
      <c r="S8" s="59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</row>
    <row r="9" spans="1:49" ht="30" customHeight="1" thickBot="1">
      <c r="A9" s="51" t="s">
        <v>257</v>
      </c>
      <c r="B9" s="51" t="s">
        <v>265</v>
      </c>
      <c r="C9" s="56" t="s">
        <v>268</v>
      </c>
      <c r="D9" s="59">
        <v>46343</v>
      </c>
      <c r="E9" s="201" t="s">
        <v>769</v>
      </c>
      <c r="F9" s="199">
        <v>4910</v>
      </c>
      <c r="G9" s="59">
        <v>1315</v>
      </c>
      <c r="H9" s="59">
        <v>4910</v>
      </c>
      <c r="I9" s="59">
        <v>1124</v>
      </c>
      <c r="J9" s="59">
        <v>4910</v>
      </c>
      <c r="K9" s="59">
        <v>933</v>
      </c>
      <c r="L9" s="59">
        <v>4910</v>
      </c>
      <c r="M9" s="59">
        <v>742</v>
      </c>
      <c r="N9" s="59">
        <v>4910</v>
      </c>
      <c r="O9" s="59">
        <v>551</v>
      </c>
      <c r="P9" s="59">
        <v>4910</v>
      </c>
      <c r="Q9" s="59">
        <v>361</v>
      </c>
      <c r="R9" s="59">
        <v>2153</v>
      </c>
      <c r="S9" s="59">
        <v>200</v>
      </c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</row>
    <row r="10" spans="1:49" ht="30" customHeight="1" thickBot="1">
      <c r="A10" s="51" t="s">
        <v>257</v>
      </c>
      <c r="B10" s="51" t="s">
        <v>269</v>
      </c>
      <c r="C10" s="56" t="s">
        <v>268</v>
      </c>
      <c r="D10" s="59">
        <v>22500</v>
      </c>
      <c r="E10" s="201" t="s">
        <v>769</v>
      </c>
      <c r="F10" s="199">
        <v>2250</v>
      </c>
      <c r="G10" s="59">
        <v>496</v>
      </c>
      <c r="H10" s="59">
        <v>2250</v>
      </c>
      <c r="I10" s="59">
        <v>428</v>
      </c>
      <c r="J10" s="59">
        <v>2250</v>
      </c>
      <c r="K10" s="59">
        <v>360</v>
      </c>
      <c r="L10" s="59">
        <v>2250</v>
      </c>
      <c r="M10" s="59">
        <v>292</v>
      </c>
      <c r="N10" s="59">
        <v>2250</v>
      </c>
      <c r="O10" s="59">
        <v>224</v>
      </c>
      <c r="P10" s="59">
        <v>2250</v>
      </c>
      <c r="Q10" s="59">
        <v>156</v>
      </c>
      <c r="R10" s="59">
        <v>2250</v>
      </c>
      <c r="S10" s="59">
        <v>80</v>
      </c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</row>
    <row r="11" spans="1:49" ht="90" customHeight="1" thickBot="1">
      <c r="A11" s="51" t="s">
        <v>705</v>
      </c>
      <c r="B11" s="52" t="s">
        <v>706</v>
      </c>
      <c r="C11" s="56">
        <v>2006</v>
      </c>
      <c r="D11" s="61">
        <v>500000</v>
      </c>
      <c r="E11" s="201">
        <v>2026</v>
      </c>
      <c r="F11" s="199"/>
      <c r="G11" s="59">
        <v>20000</v>
      </c>
      <c r="H11" s="59">
        <v>25000</v>
      </c>
      <c r="I11" s="59">
        <v>37500</v>
      </c>
      <c r="J11" s="59">
        <v>25000</v>
      </c>
      <c r="K11" s="59">
        <v>33250</v>
      </c>
      <c r="L11" s="59">
        <v>25000</v>
      </c>
      <c r="M11" s="59">
        <v>29250</v>
      </c>
      <c r="N11" s="59">
        <v>25000</v>
      </c>
      <c r="O11" s="59">
        <v>25500</v>
      </c>
      <c r="P11" s="59">
        <v>25000</v>
      </c>
      <c r="Q11" s="59">
        <v>22000</v>
      </c>
      <c r="R11" s="59">
        <v>25000</v>
      </c>
      <c r="S11" s="59">
        <v>18750</v>
      </c>
      <c r="T11" s="60">
        <v>25000</v>
      </c>
      <c r="U11" s="60">
        <v>15750</v>
      </c>
      <c r="V11" s="60">
        <v>25000</v>
      </c>
      <c r="W11" s="60">
        <v>13000</v>
      </c>
      <c r="X11" s="60">
        <v>25000</v>
      </c>
      <c r="Y11" s="60">
        <v>10500</v>
      </c>
      <c r="Z11" s="60">
        <v>25000</v>
      </c>
      <c r="AA11" s="60">
        <v>9625</v>
      </c>
      <c r="AB11" s="60">
        <v>25000</v>
      </c>
      <c r="AC11" s="60">
        <v>8750</v>
      </c>
      <c r="AD11" s="60">
        <v>25000</v>
      </c>
      <c r="AE11" s="60">
        <v>7875</v>
      </c>
      <c r="AF11" s="60">
        <v>25000</v>
      </c>
      <c r="AG11" s="60">
        <v>7000</v>
      </c>
      <c r="AH11" s="60">
        <v>25000</v>
      </c>
      <c r="AI11" s="60">
        <v>6125</v>
      </c>
      <c r="AJ11" s="60">
        <v>25000</v>
      </c>
      <c r="AK11" s="60">
        <v>5250</v>
      </c>
      <c r="AL11" s="60">
        <v>25000</v>
      </c>
      <c r="AM11" s="60">
        <v>4375</v>
      </c>
      <c r="AN11" s="60">
        <v>25000</v>
      </c>
      <c r="AO11" s="60">
        <v>3500</v>
      </c>
      <c r="AP11" s="60">
        <v>25000</v>
      </c>
      <c r="AQ11" s="60">
        <v>2625</v>
      </c>
      <c r="AR11" s="60">
        <v>25000</v>
      </c>
      <c r="AS11" s="60">
        <v>1750</v>
      </c>
      <c r="AT11" s="60">
        <v>25000</v>
      </c>
      <c r="AU11" s="60">
        <v>875</v>
      </c>
      <c r="AV11" s="60"/>
      <c r="AW11" s="60"/>
    </row>
    <row r="12" spans="1:49" ht="30" customHeight="1" thickBot="1">
      <c r="A12" s="51" t="s">
        <v>707</v>
      </c>
      <c r="B12" s="51" t="s">
        <v>708</v>
      </c>
      <c r="C12" s="56">
        <v>2005</v>
      </c>
      <c r="D12" s="59">
        <v>1208</v>
      </c>
      <c r="E12" s="201">
        <v>2011</v>
      </c>
      <c r="F12" s="199">
        <v>120</v>
      </c>
      <c r="G12" s="59"/>
      <c r="H12" s="59">
        <v>242</v>
      </c>
      <c r="I12" s="59"/>
      <c r="J12" s="59">
        <v>242</v>
      </c>
      <c r="K12" s="59"/>
      <c r="L12" s="59">
        <v>242</v>
      </c>
      <c r="M12" s="59"/>
      <c r="N12" s="59">
        <v>242</v>
      </c>
      <c r="O12" s="59"/>
      <c r="P12" s="59">
        <v>120</v>
      </c>
      <c r="Q12" s="59"/>
      <c r="R12" s="59"/>
      <c r="S12" s="59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</row>
    <row r="13" spans="1:49" ht="30" customHeight="1" thickBot="1">
      <c r="A13" s="51" t="s">
        <v>707</v>
      </c>
      <c r="B13" s="51" t="s">
        <v>709</v>
      </c>
      <c r="C13" s="56">
        <v>2005</v>
      </c>
      <c r="D13" s="59">
        <v>2862</v>
      </c>
      <c r="E13" s="201">
        <v>2011</v>
      </c>
      <c r="F13" s="199">
        <v>287</v>
      </c>
      <c r="G13" s="59"/>
      <c r="H13" s="59">
        <v>572</v>
      </c>
      <c r="I13" s="59"/>
      <c r="J13" s="59">
        <v>572</v>
      </c>
      <c r="K13" s="59"/>
      <c r="L13" s="59">
        <v>572</v>
      </c>
      <c r="M13" s="59"/>
      <c r="N13" s="59">
        <v>572</v>
      </c>
      <c r="O13" s="59"/>
      <c r="P13" s="59">
        <v>287</v>
      </c>
      <c r="Q13" s="59"/>
      <c r="R13" s="59"/>
      <c r="S13" s="59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</row>
    <row r="14" spans="1:49" ht="30" customHeight="1" thickBot="1">
      <c r="A14" s="51" t="s">
        <v>688</v>
      </c>
      <c r="B14" s="51" t="s">
        <v>689</v>
      </c>
      <c r="C14" s="56">
        <v>2005</v>
      </c>
      <c r="D14" s="59">
        <v>3479</v>
      </c>
      <c r="E14" s="201">
        <v>2011</v>
      </c>
      <c r="F14" s="199">
        <v>348</v>
      </c>
      <c r="G14" s="59"/>
      <c r="H14" s="59">
        <v>696</v>
      </c>
      <c r="I14" s="59"/>
      <c r="J14" s="59">
        <v>696</v>
      </c>
      <c r="K14" s="59"/>
      <c r="L14" s="59">
        <v>696</v>
      </c>
      <c r="M14" s="59"/>
      <c r="N14" s="59">
        <v>696</v>
      </c>
      <c r="O14" s="59"/>
      <c r="P14" s="59">
        <v>347</v>
      </c>
      <c r="Q14" s="59"/>
      <c r="R14" s="59"/>
      <c r="S14" s="5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</row>
    <row r="15" spans="1:65" s="63" customFormat="1" ht="23.25" customHeight="1" thickBot="1">
      <c r="A15" s="53" t="s">
        <v>274</v>
      </c>
      <c r="B15" s="54" t="s">
        <v>710</v>
      </c>
      <c r="C15" s="56">
        <v>2003</v>
      </c>
      <c r="D15" s="59">
        <v>200000</v>
      </c>
      <c r="E15" s="201">
        <v>2006</v>
      </c>
      <c r="F15" s="199">
        <v>66667</v>
      </c>
      <c r="G15" s="59">
        <v>6667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</row>
    <row r="16" spans="1:65" s="64" customFormat="1" ht="19.5" customHeight="1" thickBot="1">
      <c r="A16" s="53" t="s">
        <v>770</v>
      </c>
      <c r="B16" s="54" t="s">
        <v>711</v>
      </c>
      <c r="C16" s="56">
        <v>2004</v>
      </c>
      <c r="D16" s="59">
        <v>2500000</v>
      </c>
      <c r="E16" s="201">
        <v>2024</v>
      </c>
      <c r="F16" s="199">
        <v>70000</v>
      </c>
      <c r="G16" s="59">
        <v>170000</v>
      </c>
      <c r="H16" s="59">
        <v>140000</v>
      </c>
      <c r="I16" s="59">
        <v>157950</v>
      </c>
      <c r="J16" s="59">
        <v>140000</v>
      </c>
      <c r="K16" s="59">
        <v>137400</v>
      </c>
      <c r="L16" s="59">
        <v>140000</v>
      </c>
      <c r="M16" s="59">
        <v>118250</v>
      </c>
      <c r="N16" s="59">
        <v>140000</v>
      </c>
      <c r="O16" s="59">
        <v>100500</v>
      </c>
      <c r="P16" s="59">
        <v>140000</v>
      </c>
      <c r="Q16" s="59">
        <v>84150</v>
      </c>
      <c r="R16" s="59">
        <v>140000</v>
      </c>
      <c r="S16" s="59">
        <v>69200</v>
      </c>
      <c r="T16" s="60">
        <v>140000</v>
      </c>
      <c r="U16" s="60">
        <v>55650</v>
      </c>
      <c r="V16" s="60">
        <v>140000</v>
      </c>
      <c r="W16" s="60">
        <v>50750</v>
      </c>
      <c r="X16" s="60">
        <v>140000</v>
      </c>
      <c r="Y16" s="60">
        <v>45850</v>
      </c>
      <c r="Z16" s="60">
        <v>140000</v>
      </c>
      <c r="AA16" s="60">
        <v>40950</v>
      </c>
      <c r="AB16" s="60">
        <v>140000</v>
      </c>
      <c r="AC16" s="60">
        <v>36050</v>
      </c>
      <c r="AD16" s="60">
        <v>140000</v>
      </c>
      <c r="AE16" s="60">
        <v>31150</v>
      </c>
      <c r="AF16" s="60">
        <v>140000</v>
      </c>
      <c r="AG16" s="60">
        <v>26250</v>
      </c>
      <c r="AH16" s="60">
        <v>140000</v>
      </c>
      <c r="AI16" s="60">
        <v>21350</v>
      </c>
      <c r="AJ16" s="60">
        <v>140000</v>
      </c>
      <c r="AK16" s="60">
        <v>16450</v>
      </c>
      <c r="AL16" s="60">
        <v>140000</v>
      </c>
      <c r="AM16" s="60">
        <v>11550</v>
      </c>
      <c r="AN16" s="60">
        <v>140000</v>
      </c>
      <c r="AO16" s="60">
        <v>6650</v>
      </c>
      <c r="AP16" s="60">
        <v>50000</v>
      </c>
      <c r="AQ16" s="60">
        <v>1750</v>
      </c>
      <c r="AR16" s="60"/>
      <c r="AS16" s="60"/>
      <c r="AT16" s="60"/>
      <c r="AU16" s="60"/>
      <c r="AV16" s="60"/>
      <c r="AW16" s="60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</row>
    <row r="17" spans="1:65" s="64" customFormat="1" ht="19.5" customHeight="1" thickBot="1">
      <c r="A17" s="53" t="s">
        <v>705</v>
      </c>
      <c r="B17" s="54" t="s">
        <v>712</v>
      </c>
      <c r="C17" s="56">
        <v>2006</v>
      </c>
      <c r="D17" s="59">
        <v>400000</v>
      </c>
      <c r="E17" s="201">
        <v>2026</v>
      </c>
      <c r="F17" s="199"/>
      <c r="G17" s="59">
        <v>14000</v>
      </c>
      <c r="H17" s="59">
        <v>16500</v>
      </c>
      <c r="I17" s="59">
        <v>28000</v>
      </c>
      <c r="J17" s="59">
        <v>16500</v>
      </c>
      <c r="K17" s="59">
        <v>26845</v>
      </c>
      <c r="L17" s="59">
        <v>16500</v>
      </c>
      <c r="M17" s="59">
        <v>23855</v>
      </c>
      <c r="N17" s="59">
        <v>16500</v>
      </c>
      <c r="O17" s="59">
        <v>17525</v>
      </c>
      <c r="P17" s="59">
        <v>16500</v>
      </c>
      <c r="Q17" s="59">
        <v>15030</v>
      </c>
      <c r="R17" s="59">
        <v>16500</v>
      </c>
      <c r="S17" s="59">
        <v>12700</v>
      </c>
      <c r="T17" s="60">
        <v>16500</v>
      </c>
      <c r="U17" s="60">
        <v>10535</v>
      </c>
      <c r="V17" s="60">
        <v>16500</v>
      </c>
      <c r="W17" s="60">
        <v>8535</v>
      </c>
      <c r="X17" s="60">
        <v>16500</v>
      </c>
      <c r="Y17" s="60">
        <v>8040</v>
      </c>
      <c r="Z17" s="60">
        <v>16500</v>
      </c>
      <c r="AA17" s="60">
        <v>7545</v>
      </c>
      <c r="AB17" s="60">
        <v>16500</v>
      </c>
      <c r="AC17" s="60">
        <v>7050</v>
      </c>
      <c r="AD17" s="60">
        <v>16500</v>
      </c>
      <c r="AE17" s="60">
        <v>6555</v>
      </c>
      <c r="AF17" s="60">
        <v>16500</v>
      </c>
      <c r="AG17" s="60">
        <v>6060</v>
      </c>
      <c r="AH17" s="60">
        <v>16500</v>
      </c>
      <c r="AI17" s="60">
        <v>5565</v>
      </c>
      <c r="AJ17" s="60">
        <v>16500</v>
      </c>
      <c r="AK17" s="60">
        <v>5070</v>
      </c>
      <c r="AL17" s="60">
        <v>16500</v>
      </c>
      <c r="AM17" s="60">
        <v>4575</v>
      </c>
      <c r="AN17" s="60">
        <v>16500</v>
      </c>
      <c r="AO17" s="60">
        <v>4080</v>
      </c>
      <c r="AP17" s="60">
        <v>16500</v>
      </c>
      <c r="AQ17" s="60">
        <v>3585</v>
      </c>
      <c r="AR17" s="60">
        <v>16500</v>
      </c>
      <c r="AS17" s="60">
        <v>3090</v>
      </c>
      <c r="AT17" s="60">
        <v>16500</v>
      </c>
      <c r="AU17" s="60">
        <v>2595</v>
      </c>
      <c r="AV17" s="60"/>
      <c r="AW17" s="60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</row>
    <row r="18" spans="1:65" s="64" customFormat="1" ht="12" thickBot="1">
      <c r="A18" s="53"/>
      <c r="B18" s="54" t="s">
        <v>713</v>
      </c>
      <c r="C18" s="56"/>
      <c r="D18" s="59"/>
      <c r="E18" s="201"/>
      <c r="F18" s="19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</row>
    <row r="19" spans="1:65" s="65" customFormat="1" ht="23.25" thickBot="1">
      <c r="A19" s="53" t="s">
        <v>771</v>
      </c>
      <c r="B19" s="53" t="s">
        <v>271</v>
      </c>
      <c r="C19" s="56">
        <v>2004</v>
      </c>
      <c r="D19" s="59">
        <v>105467</v>
      </c>
      <c r="E19" s="201">
        <v>2010</v>
      </c>
      <c r="F19" s="199">
        <v>20870</v>
      </c>
      <c r="G19" s="59"/>
      <c r="H19" s="59">
        <v>20870</v>
      </c>
      <c r="I19" s="59"/>
      <c r="J19" s="59">
        <v>20870</v>
      </c>
      <c r="K19" s="59"/>
      <c r="L19" s="59">
        <v>19737</v>
      </c>
      <c r="M19" s="59"/>
      <c r="N19" s="59">
        <v>15414</v>
      </c>
      <c r="O19" s="59"/>
      <c r="P19" s="59"/>
      <c r="Q19" s="59"/>
      <c r="R19" s="59"/>
      <c r="S19" s="59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</row>
    <row r="20" spans="1:65" s="65" customFormat="1" ht="12" thickBot="1">
      <c r="A20" s="53" t="s">
        <v>771</v>
      </c>
      <c r="B20" s="53" t="s">
        <v>272</v>
      </c>
      <c r="C20" s="56">
        <v>2004</v>
      </c>
      <c r="D20" s="66">
        <v>62207</v>
      </c>
      <c r="E20" s="201">
        <v>2010</v>
      </c>
      <c r="F20" s="199">
        <v>12264</v>
      </c>
      <c r="G20" s="59"/>
      <c r="H20" s="59">
        <v>12264</v>
      </c>
      <c r="I20" s="59"/>
      <c r="J20" s="59">
        <v>12264</v>
      </c>
      <c r="K20" s="59"/>
      <c r="L20" s="59">
        <v>12264</v>
      </c>
      <c r="M20" s="59"/>
      <c r="N20" s="59">
        <v>11354</v>
      </c>
      <c r="O20" s="59"/>
      <c r="P20" s="59"/>
      <c r="Q20" s="59"/>
      <c r="R20" s="59"/>
      <c r="S20" s="59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</row>
    <row r="21" spans="1:65" s="65" customFormat="1" ht="12" thickBot="1">
      <c r="A21" s="53" t="s">
        <v>771</v>
      </c>
      <c r="B21" s="53" t="s">
        <v>273</v>
      </c>
      <c r="C21" s="56">
        <v>2004</v>
      </c>
      <c r="D21" s="66">
        <v>37800</v>
      </c>
      <c r="E21" s="201">
        <v>2010</v>
      </c>
      <c r="F21" s="199">
        <v>7560</v>
      </c>
      <c r="G21" s="59"/>
      <c r="H21" s="59">
        <v>7560</v>
      </c>
      <c r="I21" s="59"/>
      <c r="J21" s="59">
        <v>7560</v>
      </c>
      <c r="K21" s="59"/>
      <c r="L21" s="59">
        <v>7560</v>
      </c>
      <c r="M21" s="59"/>
      <c r="N21" s="59">
        <v>7560</v>
      </c>
      <c r="O21" s="59"/>
      <c r="P21" s="59"/>
      <c r="Q21" s="59"/>
      <c r="R21" s="59"/>
      <c r="S21" s="59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</row>
    <row r="22" spans="1:65" s="65" customFormat="1" ht="12" thickBot="1">
      <c r="A22" s="53" t="s">
        <v>771</v>
      </c>
      <c r="B22" s="53" t="s">
        <v>270</v>
      </c>
      <c r="C22" s="56">
        <v>2004</v>
      </c>
      <c r="D22" s="66">
        <v>11188</v>
      </c>
      <c r="E22" s="201">
        <v>2010</v>
      </c>
      <c r="F22" s="199">
        <v>2238</v>
      </c>
      <c r="G22" s="59"/>
      <c r="H22" s="59">
        <v>2238</v>
      </c>
      <c r="I22" s="59"/>
      <c r="J22" s="59">
        <v>2238</v>
      </c>
      <c r="K22" s="59"/>
      <c r="L22" s="59">
        <v>2238</v>
      </c>
      <c r="M22" s="59"/>
      <c r="N22" s="59">
        <v>1011</v>
      </c>
      <c r="O22" s="59"/>
      <c r="P22" s="59"/>
      <c r="Q22" s="59"/>
      <c r="R22" s="59"/>
      <c r="S22" s="59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</row>
    <row r="23" spans="1:65" s="65" customFormat="1" ht="12" thickBot="1">
      <c r="A23" s="53" t="s">
        <v>771</v>
      </c>
      <c r="B23" s="53" t="s">
        <v>714</v>
      </c>
      <c r="C23" s="56">
        <v>2005</v>
      </c>
      <c r="D23" s="66">
        <v>22823</v>
      </c>
      <c r="E23" s="201">
        <v>2011</v>
      </c>
      <c r="F23" s="199">
        <v>2282</v>
      </c>
      <c r="G23" s="59"/>
      <c r="H23" s="59">
        <v>4565</v>
      </c>
      <c r="I23" s="59"/>
      <c r="J23" s="59">
        <v>4565</v>
      </c>
      <c r="K23" s="59"/>
      <c r="L23" s="59">
        <v>4565</v>
      </c>
      <c r="M23" s="59"/>
      <c r="N23" s="59">
        <v>4565</v>
      </c>
      <c r="O23" s="59"/>
      <c r="P23" s="59">
        <v>2281</v>
      </c>
      <c r="Q23" s="59"/>
      <c r="R23" s="59"/>
      <c r="S23" s="59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</row>
    <row r="24" spans="1:65" s="65" customFormat="1" ht="12" thickBot="1">
      <c r="A24" s="53" t="s">
        <v>771</v>
      </c>
      <c r="B24" s="53" t="s">
        <v>715</v>
      </c>
      <c r="C24" s="56">
        <v>2005</v>
      </c>
      <c r="D24" s="66">
        <v>35438</v>
      </c>
      <c r="E24" s="201">
        <v>2011</v>
      </c>
      <c r="F24" s="199">
        <v>3543</v>
      </c>
      <c r="G24" s="59"/>
      <c r="H24" s="59">
        <v>7088</v>
      </c>
      <c r="I24" s="59"/>
      <c r="J24" s="59">
        <v>7088</v>
      </c>
      <c r="K24" s="59"/>
      <c r="L24" s="59">
        <v>7088</v>
      </c>
      <c r="M24" s="59"/>
      <c r="N24" s="59">
        <v>7088</v>
      </c>
      <c r="O24" s="59"/>
      <c r="P24" s="59">
        <v>3543</v>
      </c>
      <c r="Q24" s="59"/>
      <c r="R24" s="59"/>
      <c r="S24" s="59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</row>
    <row r="25" spans="1:65" s="65" customFormat="1" ht="12" thickBot="1">
      <c r="A25" s="53" t="s">
        <v>771</v>
      </c>
      <c r="B25" s="53" t="s">
        <v>716</v>
      </c>
      <c r="C25" s="56">
        <v>2005</v>
      </c>
      <c r="D25" s="66">
        <v>7000</v>
      </c>
      <c r="E25" s="201">
        <v>2011</v>
      </c>
      <c r="F25" s="199">
        <v>700</v>
      </c>
      <c r="G25" s="59"/>
      <c r="H25" s="59">
        <v>1400</v>
      </c>
      <c r="I25" s="59"/>
      <c r="J25" s="59">
        <v>1400</v>
      </c>
      <c r="K25" s="59"/>
      <c r="L25" s="59">
        <v>1400</v>
      </c>
      <c r="M25" s="59"/>
      <c r="N25" s="59">
        <v>1400</v>
      </c>
      <c r="O25" s="59"/>
      <c r="P25" s="59">
        <v>700</v>
      </c>
      <c r="Q25" s="59"/>
      <c r="R25" s="59"/>
      <c r="S25" s="59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</row>
    <row r="26" spans="1:65" s="65" customFormat="1" ht="12" thickBot="1">
      <c r="A26" s="53" t="s">
        <v>771</v>
      </c>
      <c r="B26" s="53" t="s">
        <v>801</v>
      </c>
      <c r="C26" s="56">
        <v>2005</v>
      </c>
      <c r="D26" s="66">
        <v>121500</v>
      </c>
      <c r="E26" s="201">
        <v>2011</v>
      </c>
      <c r="F26" s="199">
        <v>12150</v>
      </c>
      <c r="G26" s="59"/>
      <c r="H26" s="59">
        <v>24300</v>
      </c>
      <c r="I26" s="59"/>
      <c r="J26" s="59">
        <v>24300</v>
      </c>
      <c r="K26" s="59"/>
      <c r="L26" s="59">
        <v>24300</v>
      </c>
      <c r="M26" s="59"/>
      <c r="N26" s="59">
        <v>24300</v>
      </c>
      <c r="O26" s="59"/>
      <c r="P26" s="59">
        <v>12150</v>
      </c>
      <c r="Q26" s="59"/>
      <c r="R26" s="59"/>
      <c r="S26" s="59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</row>
    <row r="27" spans="1:65" s="65" customFormat="1" ht="12" thickBot="1">
      <c r="A27" s="53"/>
      <c r="B27" s="53" t="s">
        <v>802</v>
      </c>
      <c r="C27" s="56">
        <v>2005</v>
      </c>
      <c r="D27" s="66">
        <v>68652</v>
      </c>
      <c r="E27" s="201">
        <v>2012</v>
      </c>
      <c r="F27" s="199"/>
      <c r="G27" s="59"/>
      <c r="H27" s="59">
        <v>6866</v>
      </c>
      <c r="I27" s="59"/>
      <c r="J27" s="59">
        <v>13730</v>
      </c>
      <c r="K27" s="59"/>
      <c r="L27" s="59">
        <v>13730</v>
      </c>
      <c r="M27" s="59"/>
      <c r="N27" s="59">
        <v>13730</v>
      </c>
      <c r="O27" s="59"/>
      <c r="P27" s="59">
        <v>13730</v>
      </c>
      <c r="Q27" s="59"/>
      <c r="R27" s="59">
        <v>6866</v>
      </c>
      <c r="S27" s="59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</row>
    <row r="28" spans="1:65" s="65" customFormat="1" ht="12" thickBot="1">
      <c r="A28" s="53"/>
      <c r="B28" s="53"/>
      <c r="C28" s="56"/>
      <c r="D28" s="59"/>
      <c r="E28" s="201"/>
      <c r="F28" s="19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</row>
    <row r="29" spans="1:65" s="65" customFormat="1" ht="12" thickBot="1">
      <c r="A29" s="53"/>
      <c r="B29" s="54" t="s">
        <v>803</v>
      </c>
      <c r="C29" s="58"/>
      <c r="D29" s="61">
        <f>SUM(D5:D28)</f>
        <v>4411196</v>
      </c>
      <c r="E29" s="202"/>
      <c r="F29" s="200">
        <f aca="true" t="shared" si="0" ref="F29:AW29">SUM(F5:F28)</f>
        <v>246089</v>
      </c>
      <c r="G29" s="61">
        <f t="shared" si="0"/>
        <v>216376</v>
      </c>
      <c r="H29" s="61">
        <f t="shared" si="0"/>
        <v>283736</v>
      </c>
      <c r="I29" s="61">
        <f t="shared" si="0"/>
        <v>225761</v>
      </c>
      <c r="J29" s="61">
        <f t="shared" si="0"/>
        <v>290601</v>
      </c>
      <c r="K29" s="61">
        <f t="shared" si="0"/>
        <v>199383</v>
      </c>
      <c r="L29" s="61">
        <f t="shared" si="0"/>
        <v>289468</v>
      </c>
      <c r="M29" s="61">
        <f t="shared" si="0"/>
        <v>172820</v>
      </c>
      <c r="N29" s="61">
        <f t="shared" si="0"/>
        <v>280806</v>
      </c>
      <c r="O29" s="61">
        <f t="shared" si="0"/>
        <v>144447</v>
      </c>
      <c r="P29" s="61">
        <f t="shared" si="0"/>
        <v>224810</v>
      </c>
      <c r="Q29" s="61">
        <f t="shared" si="0"/>
        <v>121743</v>
      </c>
      <c r="R29" s="61">
        <f t="shared" si="0"/>
        <v>192769</v>
      </c>
      <c r="S29" s="61">
        <f t="shared" si="0"/>
        <v>100930</v>
      </c>
      <c r="T29" s="61">
        <f t="shared" si="0"/>
        <v>181500</v>
      </c>
      <c r="U29" s="61">
        <f t="shared" si="0"/>
        <v>81935</v>
      </c>
      <c r="V29" s="61">
        <f t="shared" si="0"/>
        <v>181500</v>
      </c>
      <c r="W29" s="61">
        <f t="shared" si="0"/>
        <v>72285</v>
      </c>
      <c r="X29" s="61">
        <f t="shared" si="0"/>
        <v>181500</v>
      </c>
      <c r="Y29" s="61">
        <f t="shared" si="0"/>
        <v>64390</v>
      </c>
      <c r="Z29" s="61">
        <f t="shared" si="0"/>
        <v>181500</v>
      </c>
      <c r="AA29" s="61">
        <f t="shared" si="0"/>
        <v>58120</v>
      </c>
      <c r="AB29" s="61">
        <f t="shared" si="0"/>
        <v>181500</v>
      </c>
      <c r="AC29" s="61">
        <f t="shared" si="0"/>
        <v>51850</v>
      </c>
      <c r="AD29" s="61">
        <f t="shared" si="0"/>
        <v>181500</v>
      </c>
      <c r="AE29" s="61">
        <f t="shared" si="0"/>
        <v>45580</v>
      </c>
      <c r="AF29" s="61">
        <f t="shared" si="0"/>
        <v>181500</v>
      </c>
      <c r="AG29" s="61">
        <f t="shared" si="0"/>
        <v>39310</v>
      </c>
      <c r="AH29" s="61">
        <f t="shared" si="0"/>
        <v>181500</v>
      </c>
      <c r="AI29" s="61">
        <f t="shared" si="0"/>
        <v>33040</v>
      </c>
      <c r="AJ29" s="61">
        <f t="shared" si="0"/>
        <v>181500</v>
      </c>
      <c r="AK29" s="61">
        <f t="shared" si="0"/>
        <v>26770</v>
      </c>
      <c r="AL29" s="61">
        <f t="shared" si="0"/>
        <v>181500</v>
      </c>
      <c r="AM29" s="61">
        <f t="shared" si="0"/>
        <v>20500</v>
      </c>
      <c r="AN29" s="61">
        <f t="shared" si="0"/>
        <v>181500</v>
      </c>
      <c r="AO29" s="61">
        <f t="shared" si="0"/>
        <v>14230</v>
      </c>
      <c r="AP29" s="61">
        <f t="shared" si="0"/>
        <v>91500</v>
      </c>
      <c r="AQ29" s="61">
        <f t="shared" si="0"/>
        <v>7960</v>
      </c>
      <c r="AR29" s="61">
        <f t="shared" si="0"/>
        <v>41500</v>
      </c>
      <c r="AS29" s="61">
        <f t="shared" si="0"/>
        <v>4840</v>
      </c>
      <c r="AT29" s="61">
        <f t="shared" si="0"/>
        <v>41500</v>
      </c>
      <c r="AU29" s="61">
        <f t="shared" si="0"/>
        <v>3470</v>
      </c>
      <c r="AV29" s="61">
        <f t="shared" si="0"/>
        <v>0</v>
      </c>
      <c r="AW29" s="61">
        <f t="shared" si="0"/>
        <v>0</v>
      </c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</row>
    <row r="31" spans="1:48" s="74" customFormat="1" ht="22.5" customHeight="1">
      <c r="A31" s="641" t="s">
        <v>804</v>
      </c>
      <c r="B31" s="641"/>
      <c r="C31" s="71"/>
      <c r="D31" s="72"/>
      <c r="E31" s="73"/>
      <c r="F31" s="72">
        <f>F29+G29</f>
        <v>462465</v>
      </c>
      <c r="G31" s="72"/>
      <c r="H31" s="72">
        <f>H29+I29</f>
        <v>509497</v>
      </c>
      <c r="I31" s="72"/>
      <c r="J31" s="72">
        <f>J29+K29</f>
        <v>489984</v>
      </c>
      <c r="K31" s="72"/>
      <c r="L31" s="72">
        <f>L29+M29</f>
        <v>462288</v>
      </c>
      <c r="M31" s="72"/>
      <c r="N31" s="72">
        <f>N29+O29</f>
        <v>425253</v>
      </c>
      <c r="O31" s="72"/>
      <c r="P31" s="72">
        <f>P29+Q29</f>
        <v>346553</v>
      </c>
      <c r="Q31" s="72"/>
      <c r="R31" s="72">
        <f>R29+S29</f>
        <v>293699</v>
      </c>
      <c r="S31" s="72"/>
      <c r="T31" s="72">
        <f>T29+U29</f>
        <v>263435</v>
      </c>
      <c r="V31" s="72">
        <f>V29+W29</f>
        <v>253785</v>
      </c>
      <c r="X31" s="72">
        <f>X29+Y29</f>
        <v>245890</v>
      </c>
      <c r="Z31" s="72">
        <f>Z29+AA29</f>
        <v>239620</v>
      </c>
      <c r="AB31" s="72">
        <f>AB29+AC29</f>
        <v>233350</v>
      </c>
      <c r="AD31" s="72">
        <f>AD29+AE29</f>
        <v>227080</v>
      </c>
      <c r="AF31" s="72">
        <f>AF29+AG29</f>
        <v>220810</v>
      </c>
      <c r="AH31" s="72">
        <f>AH29+AI29</f>
        <v>214540</v>
      </c>
      <c r="AJ31" s="72">
        <f>AJ29+AK29</f>
        <v>208270</v>
      </c>
      <c r="AL31" s="72">
        <f>AL29+AM29</f>
        <v>202000</v>
      </c>
      <c r="AN31" s="72">
        <f>AN29+AO29</f>
        <v>195730</v>
      </c>
      <c r="AP31" s="72">
        <f>AP29+AQ29</f>
        <v>99460</v>
      </c>
      <c r="AR31" s="72">
        <f>AR29+AS29</f>
        <v>46340</v>
      </c>
      <c r="AT31" s="72">
        <f>AT29+AU29</f>
        <v>44970</v>
      </c>
      <c r="AV31" s="72">
        <f>AV29+AW29</f>
        <v>0</v>
      </c>
    </row>
    <row r="32" spans="1:11" ht="51" customHeight="1">
      <c r="A32" s="67" t="s">
        <v>587</v>
      </c>
      <c r="B32" s="647" t="s">
        <v>793</v>
      </c>
      <c r="C32" s="647"/>
      <c r="D32" s="647"/>
      <c r="E32" s="647"/>
      <c r="F32" s="647"/>
      <c r="G32" s="647"/>
      <c r="H32" s="647"/>
      <c r="I32" s="647"/>
      <c r="J32" s="647"/>
      <c r="K32" s="647"/>
    </row>
    <row r="33" spans="1:11" ht="24" customHeight="1">
      <c r="A33" s="67" t="s">
        <v>588</v>
      </c>
      <c r="B33" s="647" t="s">
        <v>658</v>
      </c>
      <c r="C33" s="647"/>
      <c r="D33" s="647"/>
      <c r="E33" s="647"/>
      <c r="F33" s="647"/>
      <c r="G33" s="647"/>
      <c r="H33" s="647"/>
      <c r="I33" s="647"/>
      <c r="J33" s="647"/>
      <c r="K33" s="647"/>
    </row>
  </sheetData>
  <sheetProtection/>
  <mergeCells count="30">
    <mergeCell ref="AR3:AS3"/>
    <mergeCell ref="AT3:AU3"/>
    <mergeCell ref="L3:M3"/>
    <mergeCell ref="N3:O3"/>
    <mergeCell ref="P3:Q3"/>
    <mergeCell ref="R3:S3"/>
    <mergeCell ref="T3:U3"/>
    <mergeCell ref="V3:W3"/>
    <mergeCell ref="AB3:AC3"/>
    <mergeCell ref="AD3:AE3"/>
    <mergeCell ref="AF3:AG3"/>
    <mergeCell ref="AH3:AI3"/>
    <mergeCell ref="B32:K32"/>
    <mergeCell ref="B33:K33"/>
    <mergeCell ref="X3:Y3"/>
    <mergeCell ref="Z3:AA3"/>
    <mergeCell ref="E3:E4"/>
    <mergeCell ref="F3:G3"/>
    <mergeCell ref="H3:I3"/>
    <mergeCell ref="J3:K3"/>
    <mergeCell ref="AJ3:AK3"/>
    <mergeCell ref="AL3:AM3"/>
    <mergeCell ref="AV3:AW3"/>
    <mergeCell ref="A31:B31"/>
    <mergeCell ref="A3:A4"/>
    <mergeCell ref="B3:B4"/>
    <mergeCell ref="C3:C4"/>
    <mergeCell ref="D3:D4"/>
    <mergeCell ref="AN3:AO3"/>
    <mergeCell ref="AP3:AQ3"/>
  </mergeCells>
  <printOptions/>
  <pageMargins left="0.07874015748031496" right="0.2362204724409449" top="0.5511811023622047" bottom="0.31496062992125984" header="0.11811023622047245" footer="0.11811023622047245"/>
  <pageSetup horizontalDpi="600" verticalDpi="600" orientation="landscape" paperSize="9" scale="65" r:id="rId1"/>
  <headerFooter alignWithMargins="0">
    <oddHeader>&amp;R&amp;"Times New Roman,Normál"
&amp;"Times New Roman,Félkövér"t</oddHeader>
    <oddFooter>&amp;L.&amp;R&amp;P. oldal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41" sqref="Q41"/>
    </sheetView>
  </sheetViews>
  <sheetFormatPr defaultColWidth="9.140625" defaultRowHeight="12.75"/>
  <cols>
    <col min="1" max="1" width="28.00390625" style="2" customWidth="1"/>
    <col min="2" max="14" width="12.7109375" style="4" customWidth="1"/>
    <col min="15" max="15" width="0" style="4" hidden="1" customWidth="1"/>
    <col min="16" max="16384" width="9.140625" style="1" customWidth="1"/>
  </cols>
  <sheetData>
    <row r="1" spans="1:14" ht="12.75">
      <c r="A1" s="9" t="s">
        <v>1296</v>
      </c>
      <c r="B1" s="10" t="s">
        <v>969</v>
      </c>
      <c r="C1" s="10" t="s">
        <v>970</v>
      </c>
      <c r="D1" s="10" t="s">
        <v>971</v>
      </c>
      <c r="E1" s="10" t="s">
        <v>972</v>
      </c>
      <c r="F1" s="10" t="s">
        <v>973</v>
      </c>
      <c r="G1" s="10" t="s">
        <v>974</v>
      </c>
      <c r="H1" s="10" t="s">
        <v>975</v>
      </c>
      <c r="I1" s="10" t="s">
        <v>323</v>
      </c>
      <c r="J1" s="10" t="s">
        <v>531</v>
      </c>
      <c r="K1" s="10" t="s">
        <v>532</v>
      </c>
      <c r="L1" s="10" t="s">
        <v>533</v>
      </c>
      <c r="M1" s="10" t="s">
        <v>534</v>
      </c>
      <c r="N1" s="11" t="s">
        <v>498</v>
      </c>
    </row>
    <row r="2" spans="1:15" s="3" customFormat="1" ht="11.25">
      <c r="A2" s="97" t="s">
        <v>500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6">
        <f aca="true" t="shared" si="0" ref="N2:N45">SUM(B2:M2)</f>
        <v>0</v>
      </c>
      <c r="O2" s="6">
        <f>SUM(B2:L2)</f>
        <v>0</v>
      </c>
    </row>
    <row r="3" spans="1:15" ht="12.75">
      <c r="A3" s="84" t="s">
        <v>1396</v>
      </c>
      <c r="B3" s="7">
        <f>1200000-178004</f>
        <v>1021996</v>
      </c>
      <c r="C3" s="7">
        <v>550000</v>
      </c>
      <c r="D3" s="7">
        <v>1200000</v>
      </c>
      <c r="E3" s="7">
        <v>650000</v>
      </c>
      <c r="F3" s="7">
        <v>550000</v>
      </c>
      <c r="G3" s="7">
        <v>800000</v>
      </c>
      <c r="H3" s="7">
        <v>500000</v>
      </c>
      <c r="I3" s="7">
        <v>500000</v>
      </c>
      <c r="J3" s="7">
        <v>800000</v>
      </c>
      <c r="K3" s="7">
        <v>1000000</v>
      </c>
      <c r="L3" s="7">
        <v>700000</v>
      </c>
      <c r="M3" s="7">
        <v>1000000</v>
      </c>
      <c r="N3" s="8">
        <f t="shared" si="0"/>
        <v>9271996</v>
      </c>
      <c r="O3" s="4">
        <f aca="true" t="shared" si="1" ref="O3:O11">SUM(B3:L3)</f>
        <v>8271996</v>
      </c>
    </row>
    <row r="4" spans="1:15" ht="25.5">
      <c r="A4" s="84" t="s">
        <v>186</v>
      </c>
      <c r="B4" s="7">
        <v>105800</v>
      </c>
      <c r="C4" s="7">
        <v>105000</v>
      </c>
      <c r="D4" s="7">
        <v>105000</v>
      </c>
      <c r="E4" s="7">
        <v>105000</v>
      </c>
      <c r="F4" s="7">
        <v>105000</v>
      </c>
      <c r="G4" s="7">
        <v>105000</v>
      </c>
      <c r="H4" s="7">
        <v>105000</v>
      </c>
      <c r="I4" s="7">
        <v>105000</v>
      </c>
      <c r="J4" s="7">
        <f>105000+9338</f>
        <v>114338</v>
      </c>
      <c r="K4" s="7">
        <v>105000</v>
      </c>
      <c r="L4" s="7">
        <v>105000</v>
      </c>
      <c r="M4" s="7">
        <v>105000</v>
      </c>
      <c r="N4" s="8">
        <f t="shared" si="0"/>
        <v>1270138</v>
      </c>
      <c r="O4" s="4">
        <f>SUM(B4:M4)</f>
        <v>1270138</v>
      </c>
    </row>
    <row r="5" spans="1:15" ht="12.75">
      <c r="A5" s="84" t="s">
        <v>281</v>
      </c>
      <c r="B5" s="7"/>
      <c r="C5" s="7"/>
      <c r="D5" s="7">
        <v>12000</v>
      </c>
      <c r="E5" s="7"/>
      <c r="F5" s="7"/>
      <c r="G5" s="7"/>
      <c r="H5" s="7"/>
      <c r="I5" s="7"/>
      <c r="J5" s="7"/>
      <c r="K5" s="7"/>
      <c r="L5" s="7"/>
      <c r="M5" s="7"/>
      <c r="N5" s="8">
        <f t="shared" si="0"/>
        <v>12000</v>
      </c>
      <c r="O5" s="4">
        <f t="shared" si="1"/>
        <v>12000</v>
      </c>
    </row>
    <row r="6" spans="1:15" ht="25.5">
      <c r="A6" s="84" t="s">
        <v>575</v>
      </c>
      <c r="B6" s="7"/>
      <c r="C6" s="7"/>
      <c r="D6" s="7"/>
      <c r="E6" s="7"/>
      <c r="G6" s="7"/>
      <c r="H6" s="7"/>
      <c r="I6" s="7"/>
      <c r="J6" s="7"/>
      <c r="K6" s="7"/>
      <c r="L6" s="7"/>
      <c r="M6" s="7"/>
      <c r="N6" s="8">
        <f t="shared" si="0"/>
        <v>0</v>
      </c>
      <c r="O6" s="4">
        <f t="shared" si="1"/>
        <v>0</v>
      </c>
    </row>
    <row r="7" spans="1:15" ht="12.75">
      <c r="A7" s="84" t="s">
        <v>576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>
        <f t="shared" si="0"/>
        <v>0</v>
      </c>
      <c r="O7" s="4">
        <f t="shared" si="1"/>
        <v>0</v>
      </c>
    </row>
    <row r="8" spans="1:15" ht="25.5">
      <c r="A8" s="84" t="s">
        <v>123</v>
      </c>
      <c r="B8" s="7">
        <v>650000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>
        <f t="shared" si="0"/>
        <v>650000</v>
      </c>
      <c r="O8" s="4">
        <f t="shared" si="1"/>
        <v>650000</v>
      </c>
    </row>
    <row r="9" spans="1:15" ht="25.5">
      <c r="A9" s="84" t="s">
        <v>182</v>
      </c>
      <c r="B9" s="7">
        <v>192600</v>
      </c>
      <c r="C9" s="7">
        <v>192000</v>
      </c>
      <c r="D9" s="7">
        <v>195000</v>
      </c>
      <c r="E9" s="7">
        <v>192000</v>
      </c>
      <c r="F9" s="7">
        <v>192000</v>
      </c>
      <c r="G9" s="7">
        <v>195000</v>
      </c>
      <c r="H9" s="7">
        <v>192000</v>
      </c>
      <c r="I9" s="7">
        <v>192000</v>
      </c>
      <c r="J9" s="7">
        <v>195000</v>
      </c>
      <c r="K9" s="7">
        <v>192000</v>
      </c>
      <c r="L9" s="7">
        <v>192000</v>
      </c>
      <c r="M9" s="7">
        <v>189328</v>
      </c>
      <c r="N9" s="8">
        <f t="shared" si="0"/>
        <v>2310928</v>
      </c>
      <c r="O9" s="4">
        <f t="shared" si="1"/>
        <v>2121600</v>
      </c>
    </row>
    <row r="10" spans="1:15" s="3" customFormat="1" ht="21.75">
      <c r="A10" s="149" t="s">
        <v>501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6">
        <f t="shared" si="0"/>
        <v>0</v>
      </c>
      <c r="O10" s="6"/>
    </row>
    <row r="11" spans="1:15" ht="12.75">
      <c r="A11" s="84" t="s">
        <v>183</v>
      </c>
      <c r="B11" s="7">
        <v>70000</v>
      </c>
      <c r="C11" s="7">
        <v>70000</v>
      </c>
      <c r="D11" s="7">
        <v>500000</v>
      </c>
      <c r="E11" s="7">
        <v>70000</v>
      </c>
      <c r="F11" s="7">
        <v>70000</v>
      </c>
      <c r="G11" s="7">
        <f>300000-72787</f>
        <v>227213</v>
      </c>
      <c r="H11" s="7">
        <v>70000</v>
      </c>
      <c r="I11" s="7">
        <v>70000</v>
      </c>
      <c r="J11" s="7">
        <v>500000</v>
      </c>
      <c r="K11" s="7">
        <v>300000</v>
      </c>
      <c r="L11" s="7">
        <v>300000</v>
      </c>
      <c r="M11" s="7">
        <v>300000</v>
      </c>
      <c r="N11" s="8">
        <f t="shared" si="0"/>
        <v>2547213</v>
      </c>
      <c r="O11" s="4">
        <f t="shared" si="1"/>
        <v>2247213</v>
      </c>
    </row>
    <row r="12" spans="1:15" ht="12.75">
      <c r="A12" s="84" t="s">
        <v>480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8">
        <f t="shared" si="0"/>
        <v>0</v>
      </c>
      <c r="O12" s="4">
        <f>SUM(O2:O11)</f>
        <v>14572947</v>
      </c>
    </row>
    <row r="13" spans="1:15" s="5" customFormat="1" ht="12.75">
      <c r="A13" s="84" t="s">
        <v>184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>
        <f t="shared" si="0"/>
        <v>0</v>
      </c>
      <c r="O13" s="7"/>
    </row>
    <row r="14" spans="1:14" ht="25.5">
      <c r="A14" s="84" t="s">
        <v>577</v>
      </c>
      <c r="B14" s="7"/>
      <c r="C14" s="7"/>
      <c r="D14" s="140">
        <v>18450</v>
      </c>
      <c r="E14" s="75"/>
      <c r="F14" s="75"/>
      <c r="G14" s="7">
        <v>18450</v>
      </c>
      <c r="H14" s="7"/>
      <c r="I14" s="7"/>
      <c r="J14" s="7">
        <v>18450</v>
      </c>
      <c r="K14" s="7"/>
      <c r="L14" s="7"/>
      <c r="M14" s="7">
        <v>18450</v>
      </c>
      <c r="N14" s="8">
        <f t="shared" si="0"/>
        <v>73800</v>
      </c>
    </row>
    <row r="15" spans="1:15" s="5" customFormat="1" ht="25.5">
      <c r="A15" s="84" t="s">
        <v>481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8">
        <f t="shared" si="0"/>
        <v>0</v>
      </c>
      <c r="O15" s="7"/>
    </row>
    <row r="16" spans="1:15" ht="12.75">
      <c r="A16" s="84" t="s">
        <v>743</v>
      </c>
      <c r="B16" s="7"/>
      <c r="C16" s="7">
        <v>100</v>
      </c>
      <c r="D16" s="7"/>
      <c r="E16" s="7">
        <v>100</v>
      </c>
      <c r="F16" s="7"/>
      <c r="G16" s="7">
        <v>150</v>
      </c>
      <c r="H16" s="7"/>
      <c r="I16" s="7"/>
      <c r="J16" s="7">
        <v>450</v>
      </c>
      <c r="K16" s="7"/>
      <c r="L16" s="7"/>
      <c r="M16" s="7">
        <v>200</v>
      </c>
      <c r="N16" s="8">
        <f t="shared" si="0"/>
        <v>1000</v>
      </c>
      <c r="O16" s="4">
        <f>SUM(B16:M16)</f>
        <v>1000</v>
      </c>
    </row>
    <row r="17" spans="1:15" ht="38.25">
      <c r="A17" s="84" t="s">
        <v>578</v>
      </c>
      <c r="B17" s="7"/>
      <c r="C17" s="7"/>
      <c r="D17" s="7">
        <v>3950</v>
      </c>
      <c r="E17" s="7"/>
      <c r="F17" s="7"/>
      <c r="G17" s="7">
        <v>3950</v>
      </c>
      <c r="H17" s="7"/>
      <c r="I17" s="7"/>
      <c r="J17" s="7">
        <v>3950</v>
      </c>
      <c r="K17" s="7"/>
      <c r="L17" s="7"/>
      <c r="M17" s="7">
        <v>3950</v>
      </c>
      <c r="N17" s="8">
        <f t="shared" si="0"/>
        <v>15800</v>
      </c>
      <c r="O17" s="4">
        <f>SUM(B17:M17)</f>
        <v>15800</v>
      </c>
    </row>
    <row r="18" spans="1:15" ht="12.75">
      <c r="A18" s="84" t="s">
        <v>579</v>
      </c>
      <c r="B18" s="7"/>
      <c r="C18" s="7"/>
      <c r="D18" s="7"/>
      <c r="E18" s="7"/>
      <c r="F18" s="7"/>
      <c r="G18" s="7"/>
      <c r="H18" s="7">
        <v>400000</v>
      </c>
      <c r="I18" s="7"/>
      <c r="J18" s="7"/>
      <c r="K18" s="7">
        <v>400000</v>
      </c>
      <c r="L18" s="7"/>
      <c r="M18" s="7">
        <v>100000</v>
      </c>
      <c r="N18" s="8">
        <f t="shared" si="0"/>
        <v>900000</v>
      </c>
      <c r="O18" s="4">
        <f aca="true" t="shared" si="2" ref="O18:O25">SUM(B18:L18)</f>
        <v>800000</v>
      </c>
    </row>
    <row r="19" spans="1:15" ht="25.5">
      <c r="A19" s="84" t="s">
        <v>185</v>
      </c>
      <c r="B19" s="7">
        <v>170000</v>
      </c>
      <c r="C19" s="7">
        <v>130000</v>
      </c>
      <c r="D19" s="7">
        <v>100000</v>
      </c>
      <c r="E19" s="7">
        <v>200000</v>
      </c>
      <c r="F19" s="7">
        <v>200000</v>
      </c>
      <c r="G19" s="7">
        <v>200000</v>
      </c>
      <c r="H19" s="7">
        <v>200000</v>
      </c>
      <c r="I19" s="7">
        <v>200000</v>
      </c>
      <c r="J19" s="7">
        <v>164863</v>
      </c>
      <c r="K19" s="7"/>
      <c r="L19" s="7"/>
      <c r="M19" s="7"/>
      <c r="N19" s="8">
        <f t="shared" si="0"/>
        <v>1564863</v>
      </c>
      <c r="O19" s="4">
        <f>SUM(B19:M19)</f>
        <v>1564863</v>
      </c>
    </row>
    <row r="20" spans="1:15" ht="25.5">
      <c r="A20" s="84" t="s">
        <v>182</v>
      </c>
      <c r="B20" s="7">
        <v>1899</v>
      </c>
      <c r="C20" s="7"/>
      <c r="D20" s="7"/>
      <c r="E20" s="7">
        <v>1899</v>
      </c>
      <c r="F20" s="7"/>
      <c r="G20" s="7"/>
      <c r="H20" s="7">
        <v>1899</v>
      </c>
      <c r="I20" s="7"/>
      <c r="J20" s="7"/>
      <c r="K20" s="7">
        <v>1902</v>
      </c>
      <c r="L20" s="7"/>
      <c r="M20" s="7"/>
      <c r="N20" s="8">
        <f t="shared" si="0"/>
        <v>7599</v>
      </c>
      <c r="O20" s="4">
        <f t="shared" si="2"/>
        <v>7599</v>
      </c>
    </row>
    <row r="21" spans="1:15" s="143" customFormat="1" ht="12.75">
      <c r="A21" s="141" t="s">
        <v>496</v>
      </c>
      <c r="B21" s="45">
        <f>SUM(B3:B20)</f>
        <v>2212295</v>
      </c>
      <c r="C21" s="45">
        <f aca="true" t="shared" si="3" ref="C21:M21">SUM(C3:C20)</f>
        <v>1047100</v>
      </c>
      <c r="D21" s="45">
        <f t="shared" si="3"/>
        <v>2134400</v>
      </c>
      <c r="E21" s="45">
        <f t="shared" si="3"/>
        <v>1218999</v>
      </c>
      <c r="F21" s="45">
        <f t="shared" si="3"/>
        <v>1117000</v>
      </c>
      <c r="G21" s="45">
        <f t="shared" si="3"/>
        <v>1549763</v>
      </c>
      <c r="H21" s="45">
        <f t="shared" si="3"/>
        <v>1468899</v>
      </c>
      <c r="I21" s="45">
        <f t="shared" si="3"/>
        <v>1067000</v>
      </c>
      <c r="J21" s="45">
        <f t="shared" si="3"/>
        <v>1797051</v>
      </c>
      <c r="K21" s="45">
        <f t="shared" si="3"/>
        <v>1998902</v>
      </c>
      <c r="L21" s="45">
        <f t="shared" si="3"/>
        <v>1297000</v>
      </c>
      <c r="M21" s="45">
        <f t="shared" si="3"/>
        <v>1716928</v>
      </c>
      <c r="N21" s="38">
        <f t="shared" si="0"/>
        <v>18625337</v>
      </c>
      <c r="O21" s="142">
        <f t="shared" si="2"/>
        <v>16908409</v>
      </c>
    </row>
    <row r="22" spans="1:15" s="3" customFormat="1" ht="11.25">
      <c r="A22" s="147" t="s">
        <v>957</v>
      </c>
      <c r="B22" s="148"/>
      <c r="C22" s="148"/>
      <c r="D22" s="6"/>
      <c r="E22" s="148"/>
      <c r="F22" s="148"/>
      <c r="G22" s="148"/>
      <c r="H22" s="148"/>
      <c r="I22" s="148"/>
      <c r="J22" s="148"/>
      <c r="K22" s="148"/>
      <c r="L22" s="148"/>
      <c r="M22" s="148"/>
      <c r="N22" s="146">
        <f t="shared" si="0"/>
        <v>0</v>
      </c>
      <c r="O22" s="6">
        <f t="shared" si="2"/>
        <v>0</v>
      </c>
    </row>
    <row r="23" spans="1:15" ht="12.75">
      <c r="A23" s="96" t="s">
        <v>667</v>
      </c>
      <c r="B23" s="7">
        <v>569000</v>
      </c>
      <c r="C23" s="7">
        <v>400000</v>
      </c>
      <c r="D23" s="7">
        <v>478000</v>
      </c>
      <c r="E23" s="7">
        <v>400000</v>
      </c>
      <c r="F23" s="7">
        <v>500000</v>
      </c>
      <c r="G23" s="7">
        <v>450000</v>
      </c>
      <c r="H23" s="7">
        <v>500000</v>
      </c>
      <c r="I23" s="7">
        <v>450000</v>
      </c>
      <c r="J23" s="7">
        <v>500000</v>
      </c>
      <c r="K23" s="7">
        <v>580000</v>
      </c>
      <c r="L23" s="7">
        <v>543643</v>
      </c>
      <c r="M23" s="7">
        <v>543643</v>
      </c>
      <c r="N23" s="8">
        <f t="shared" si="0"/>
        <v>5914286</v>
      </c>
      <c r="O23" s="4">
        <f>SUM(B23:M23)</f>
        <v>5914286</v>
      </c>
    </row>
    <row r="24" spans="1:15" ht="12.75">
      <c r="A24" s="96" t="s">
        <v>668</v>
      </c>
      <c r="B24" s="7">
        <v>170700</v>
      </c>
      <c r="C24" s="7">
        <v>120000</v>
      </c>
      <c r="D24" s="7">
        <v>143400</v>
      </c>
      <c r="E24" s="7">
        <v>120000</v>
      </c>
      <c r="F24" s="7">
        <v>150000</v>
      </c>
      <c r="G24" s="7">
        <v>135000</v>
      </c>
      <c r="H24" s="7">
        <v>150000</v>
      </c>
      <c r="I24" s="7">
        <v>135000</v>
      </c>
      <c r="J24" s="7">
        <v>150000</v>
      </c>
      <c r="K24" s="7">
        <v>174000</v>
      </c>
      <c r="L24" s="7">
        <v>163093</v>
      </c>
      <c r="M24" s="7">
        <v>190395</v>
      </c>
      <c r="N24" s="8">
        <f t="shared" si="0"/>
        <v>1801588</v>
      </c>
      <c r="O24" s="4">
        <f t="shared" si="2"/>
        <v>1611193</v>
      </c>
    </row>
    <row r="25" spans="1:15" ht="12.75">
      <c r="A25" s="96" t="s">
        <v>669</v>
      </c>
      <c r="B25" s="7">
        <v>384180</v>
      </c>
      <c r="C25" s="7">
        <v>400000</v>
      </c>
      <c r="D25" s="7">
        <v>450000</v>
      </c>
      <c r="E25" s="7">
        <v>400000</v>
      </c>
      <c r="F25" s="7">
        <v>400000</v>
      </c>
      <c r="G25" s="7">
        <v>528525</v>
      </c>
      <c r="H25" s="7">
        <v>550000</v>
      </c>
      <c r="I25" s="7">
        <v>550000</v>
      </c>
      <c r="J25" s="7">
        <v>500000</v>
      </c>
      <c r="K25" s="7">
        <v>500000</v>
      </c>
      <c r="L25" s="7">
        <v>550000</v>
      </c>
      <c r="M25" s="7">
        <v>550000</v>
      </c>
      <c r="N25" s="8">
        <f t="shared" si="0"/>
        <v>5762705</v>
      </c>
      <c r="O25" s="4">
        <f t="shared" si="2"/>
        <v>5212705</v>
      </c>
    </row>
    <row r="26" spans="1:15" ht="12.75">
      <c r="A26" s="96" t="s">
        <v>429</v>
      </c>
      <c r="B26" s="7"/>
      <c r="C26" s="7"/>
      <c r="D26" s="7">
        <v>54094</v>
      </c>
      <c r="E26" s="7"/>
      <c r="F26" s="7"/>
      <c r="G26" s="7">
        <v>54094</v>
      </c>
      <c r="H26" s="7"/>
      <c r="I26" s="7"/>
      <c r="J26" s="7">
        <v>54094</v>
      </c>
      <c r="K26" s="7"/>
      <c r="L26" s="7"/>
      <c r="M26" s="7">
        <v>54094</v>
      </c>
      <c r="N26" s="8">
        <f t="shared" si="0"/>
        <v>216376</v>
      </c>
      <c r="O26" s="4">
        <f>SUM(B26:L26)</f>
        <v>162282</v>
      </c>
    </row>
    <row r="27" spans="1:15" ht="12.75">
      <c r="A27" s="96" t="s">
        <v>757</v>
      </c>
      <c r="B27" s="7">
        <f aca="true" t="shared" si="4" ref="B27:G27">16700+6000+23925</f>
        <v>46625</v>
      </c>
      <c r="C27" s="7">
        <f t="shared" si="4"/>
        <v>46625</v>
      </c>
      <c r="D27" s="7">
        <f t="shared" si="4"/>
        <v>46625</v>
      </c>
      <c r="E27" s="7">
        <f t="shared" si="4"/>
        <v>46625</v>
      </c>
      <c r="F27" s="7">
        <f t="shared" si="4"/>
        <v>46625</v>
      </c>
      <c r="G27" s="7">
        <f t="shared" si="4"/>
        <v>46625</v>
      </c>
      <c r="H27" s="7">
        <f>16700+23925</f>
        <v>40625</v>
      </c>
      <c r="I27" s="7">
        <f>16700+23925</f>
        <v>40625</v>
      </c>
      <c r="J27" s="7">
        <f>16700+6000+23925</f>
        <v>46625</v>
      </c>
      <c r="K27" s="7">
        <f>16700+6000+23925</f>
        <v>46625</v>
      </c>
      <c r="L27" s="7">
        <f>16700+6000+23925</f>
        <v>46625</v>
      </c>
      <c r="M27" s="7">
        <f>16700+6000+23925-90</f>
        <v>46535</v>
      </c>
      <c r="N27" s="8">
        <f>SUM(B27:M27)</f>
        <v>547410</v>
      </c>
      <c r="O27" s="7">
        <v>16700</v>
      </c>
    </row>
    <row r="28" spans="1:15" ht="22.5">
      <c r="A28" s="96" t="s">
        <v>759</v>
      </c>
      <c r="B28" s="7">
        <v>75000</v>
      </c>
      <c r="C28" s="7">
        <v>75000</v>
      </c>
      <c r="D28" s="7">
        <v>90018</v>
      </c>
      <c r="E28" s="7">
        <v>90018</v>
      </c>
      <c r="F28" s="7">
        <v>90018</v>
      </c>
      <c r="G28" s="7">
        <v>90018</v>
      </c>
      <c r="H28" s="7">
        <v>90018</v>
      </c>
      <c r="I28" s="7">
        <v>90018</v>
      </c>
      <c r="J28" s="7">
        <v>90018</v>
      </c>
      <c r="K28" s="7">
        <v>90018</v>
      </c>
      <c r="L28" s="7">
        <v>90018</v>
      </c>
      <c r="M28" s="7">
        <v>90027</v>
      </c>
      <c r="N28" s="8">
        <f>SUM(B28:M28)</f>
        <v>1050189</v>
      </c>
      <c r="O28" s="7"/>
    </row>
    <row r="29" spans="1:15" s="5" customFormat="1" ht="19.5" customHeight="1">
      <c r="A29" s="96" t="s">
        <v>1449</v>
      </c>
      <c r="B29" s="7"/>
      <c r="C29" s="7"/>
      <c r="D29" s="7">
        <v>1021</v>
      </c>
      <c r="E29" s="7">
        <v>1021</v>
      </c>
      <c r="F29" s="7">
        <v>1021</v>
      </c>
      <c r="G29" s="7">
        <v>1021</v>
      </c>
      <c r="H29" s="7">
        <v>1021</v>
      </c>
      <c r="I29" s="7">
        <v>1021</v>
      </c>
      <c r="J29" s="7">
        <v>1021</v>
      </c>
      <c r="K29" s="7">
        <v>1021</v>
      </c>
      <c r="L29" s="7">
        <v>1021</v>
      </c>
      <c r="M29" s="7">
        <v>1021</v>
      </c>
      <c r="N29" s="8">
        <f t="shared" si="0"/>
        <v>10210</v>
      </c>
      <c r="O29" s="7">
        <f>SUM(B29:L29)</f>
        <v>9189</v>
      </c>
    </row>
    <row r="30" spans="1:14" ht="12.75" hidden="1">
      <c r="A30" s="96" t="s">
        <v>1301</v>
      </c>
      <c r="B30" s="4">
        <f aca="true" t="shared" si="5" ref="B30:M30">B12-B29</f>
        <v>0</v>
      </c>
      <c r="C30" s="4">
        <f t="shared" si="5"/>
        <v>0</v>
      </c>
      <c r="D30" s="4">
        <f t="shared" si="5"/>
        <v>-1021</v>
      </c>
      <c r="E30" s="4">
        <f t="shared" si="5"/>
        <v>-1021</v>
      </c>
      <c r="F30" s="4">
        <f t="shared" si="5"/>
        <v>-1021</v>
      </c>
      <c r="G30" s="4">
        <f t="shared" si="5"/>
        <v>-1021</v>
      </c>
      <c r="H30" s="4">
        <f t="shared" si="5"/>
        <v>-1021</v>
      </c>
      <c r="I30" s="4">
        <f t="shared" si="5"/>
        <v>-1021</v>
      </c>
      <c r="J30" s="4">
        <f t="shared" si="5"/>
        <v>-1021</v>
      </c>
      <c r="K30" s="4">
        <f t="shared" si="5"/>
        <v>-1021</v>
      </c>
      <c r="L30" s="4">
        <f t="shared" si="5"/>
        <v>-1021</v>
      </c>
      <c r="M30" s="4">
        <f t="shared" si="5"/>
        <v>-1021</v>
      </c>
      <c r="N30" s="8">
        <f t="shared" si="0"/>
        <v>-10210</v>
      </c>
    </row>
    <row r="31" spans="1:14" ht="12.75" hidden="1">
      <c r="A31" s="96" t="s">
        <v>1450</v>
      </c>
      <c r="C31" s="4">
        <f>SUM(B30:C30)</f>
        <v>0</v>
      </c>
      <c r="F31" s="4">
        <f>SUM(F30:J30)</f>
        <v>-5105</v>
      </c>
      <c r="L31" s="4">
        <f>SUM(L30:M30)</f>
        <v>-2042</v>
      </c>
      <c r="N31" s="8">
        <f t="shared" si="0"/>
        <v>-7147</v>
      </c>
    </row>
    <row r="32" spans="1:14" ht="22.5" hidden="1">
      <c r="A32" s="96" t="s">
        <v>759</v>
      </c>
      <c r="M32" s="4">
        <f>SUM(B29:M29)</f>
        <v>10210</v>
      </c>
      <c r="N32" s="8">
        <f t="shared" si="0"/>
        <v>10210</v>
      </c>
    </row>
    <row r="33" spans="1:14" ht="12.75">
      <c r="A33" s="96" t="s">
        <v>202</v>
      </c>
      <c r="D33" s="4">
        <v>5000</v>
      </c>
      <c r="J33" s="4">
        <v>26563</v>
      </c>
      <c r="K33" s="4">
        <v>5000</v>
      </c>
      <c r="N33" s="8">
        <f t="shared" si="0"/>
        <v>36563</v>
      </c>
    </row>
    <row r="34" spans="1:14" ht="12.75">
      <c r="A34" s="96" t="s">
        <v>921</v>
      </c>
      <c r="N34" s="8">
        <f t="shared" si="0"/>
        <v>0</v>
      </c>
    </row>
    <row r="35" spans="1:14" ht="12.75">
      <c r="A35" s="96" t="s">
        <v>428</v>
      </c>
      <c r="F35" s="4">
        <v>200</v>
      </c>
      <c r="G35" s="4">
        <v>4500</v>
      </c>
      <c r="J35" s="4">
        <v>4500</v>
      </c>
      <c r="K35" s="4">
        <v>100000</v>
      </c>
      <c r="L35" s="4">
        <v>4500</v>
      </c>
      <c r="M35" s="4">
        <v>233920</v>
      </c>
      <c r="N35" s="8">
        <f t="shared" si="0"/>
        <v>347620</v>
      </c>
    </row>
    <row r="36" spans="1:15" s="3" customFormat="1" ht="21">
      <c r="A36" s="79" t="s">
        <v>561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46"/>
      <c r="O36" s="6"/>
    </row>
    <row r="37" spans="1:14" ht="12.75">
      <c r="A37" s="98" t="s">
        <v>671</v>
      </c>
      <c r="B37" s="4">
        <v>20000</v>
      </c>
      <c r="C37" s="4">
        <v>30000</v>
      </c>
      <c r="D37" s="4">
        <v>40000</v>
      </c>
      <c r="E37" s="4">
        <v>50000</v>
      </c>
      <c r="F37" s="4">
        <v>200000</v>
      </c>
      <c r="G37" s="4">
        <v>80000</v>
      </c>
      <c r="H37" s="4">
        <v>100000</v>
      </c>
      <c r="I37" s="4">
        <v>100000</v>
      </c>
      <c r="J37" s="4">
        <v>50000</v>
      </c>
      <c r="L37" s="4">
        <v>55142</v>
      </c>
      <c r="N37" s="8">
        <f>SUM(B37:M37)</f>
        <v>725142</v>
      </c>
    </row>
    <row r="38" spans="1:14" ht="12.75">
      <c r="A38" s="96" t="s">
        <v>556</v>
      </c>
      <c r="N38" s="8">
        <f aca="true" t="shared" si="6" ref="N38:N43">SUM(B38:M38)</f>
        <v>0</v>
      </c>
    </row>
    <row r="39" spans="1:14" ht="22.5">
      <c r="A39" s="96" t="s">
        <v>1393</v>
      </c>
      <c r="D39" s="4">
        <v>82322</v>
      </c>
      <c r="G39" s="4">
        <v>82322</v>
      </c>
      <c r="J39" s="4">
        <v>82322</v>
      </c>
      <c r="M39" s="4">
        <v>82323</v>
      </c>
      <c r="N39" s="8">
        <f t="shared" si="6"/>
        <v>329289</v>
      </c>
    </row>
    <row r="40" spans="1:14" ht="12.75">
      <c r="A40" s="96" t="s">
        <v>524</v>
      </c>
      <c r="I40" s="4">
        <v>12840</v>
      </c>
      <c r="J40" s="4">
        <v>30000</v>
      </c>
      <c r="K40" s="4">
        <v>50000</v>
      </c>
      <c r="L40" s="4">
        <v>50000</v>
      </c>
      <c r="M40" s="4">
        <v>50000</v>
      </c>
      <c r="N40" s="8">
        <f t="shared" si="6"/>
        <v>192840</v>
      </c>
    </row>
    <row r="41" spans="1:14" ht="12.75">
      <c r="A41" s="96" t="s">
        <v>672</v>
      </c>
      <c r="D41" s="4">
        <v>100000</v>
      </c>
      <c r="E41" s="4">
        <v>100000</v>
      </c>
      <c r="F41" s="4">
        <v>300000</v>
      </c>
      <c r="H41" s="4">
        <v>400000</v>
      </c>
      <c r="I41" s="4">
        <v>200000</v>
      </c>
      <c r="L41" s="4">
        <v>236519</v>
      </c>
      <c r="N41" s="8">
        <f t="shared" si="6"/>
        <v>1336519</v>
      </c>
    </row>
    <row r="42" spans="1:14" ht="12.75">
      <c r="A42" s="96" t="s">
        <v>1194</v>
      </c>
      <c r="E42" s="4">
        <v>112000</v>
      </c>
      <c r="N42" s="8">
        <f t="shared" si="6"/>
        <v>112000</v>
      </c>
    </row>
    <row r="43" spans="1:14" ht="22.5">
      <c r="A43" s="96" t="s">
        <v>1453</v>
      </c>
      <c r="B43" s="4">
        <v>4200</v>
      </c>
      <c r="D43" s="4">
        <v>8800</v>
      </c>
      <c r="E43" s="4">
        <v>4200</v>
      </c>
      <c r="H43" s="4">
        <v>4200</v>
      </c>
      <c r="K43" s="4">
        <v>4200</v>
      </c>
      <c r="N43" s="8">
        <f t="shared" si="6"/>
        <v>25600</v>
      </c>
    </row>
    <row r="44" spans="1:14" ht="12" customHeight="1">
      <c r="A44" s="96" t="s">
        <v>1382</v>
      </c>
      <c r="E44" s="4">
        <v>10000</v>
      </c>
      <c r="F44" s="4">
        <v>50000</v>
      </c>
      <c r="G44" s="4">
        <v>10000</v>
      </c>
      <c r="H44" s="4">
        <v>50000</v>
      </c>
      <c r="I44" s="4">
        <v>10000</v>
      </c>
      <c r="J44" s="4">
        <v>50000</v>
      </c>
      <c r="K44" s="4">
        <v>10000</v>
      </c>
      <c r="L44" s="4">
        <v>26000</v>
      </c>
      <c r="N44" s="8">
        <f t="shared" si="0"/>
        <v>216000</v>
      </c>
    </row>
    <row r="45" spans="1:14" ht="12.75">
      <c r="A45" s="96" t="s">
        <v>525</v>
      </c>
      <c r="M45" s="4">
        <v>1000</v>
      </c>
      <c r="N45" s="8">
        <f t="shared" si="0"/>
        <v>1000</v>
      </c>
    </row>
    <row r="46" spans="1:15" s="145" customFormat="1" ht="12.75">
      <c r="A46" s="32" t="s">
        <v>497</v>
      </c>
      <c r="B46" s="45">
        <f>SUM(B23:B45)</f>
        <v>1269705</v>
      </c>
      <c r="C46" s="45">
        <f>SUM(C23:C45)</f>
        <v>1071625</v>
      </c>
      <c r="D46" s="45">
        <v>1499280</v>
      </c>
      <c r="E46" s="45">
        <v>1333864</v>
      </c>
      <c r="F46" s="45">
        <v>1737864</v>
      </c>
      <c r="G46" s="45">
        <v>1482105</v>
      </c>
      <c r="H46" s="45">
        <v>1885864</v>
      </c>
      <c r="I46" s="45">
        <v>1589504</v>
      </c>
      <c r="J46" s="45">
        <v>1585143</v>
      </c>
      <c r="K46" s="45">
        <v>1560864</v>
      </c>
      <c r="L46" s="45">
        <v>1766561</v>
      </c>
      <c r="M46" s="45">
        <v>1842958</v>
      </c>
      <c r="N46" s="144">
        <f>SUM(B46:M46)</f>
        <v>18625337</v>
      </c>
      <c r="O46" s="45"/>
    </row>
    <row r="47" spans="1:15" ht="12.75">
      <c r="A47" s="139"/>
      <c r="B47" s="4">
        <f>B21-B46</f>
        <v>942590</v>
      </c>
      <c r="C47" s="4">
        <f aca="true" t="shared" si="7" ref="C47:O47">C21-C46</f>
        <v>-24525</v>
      </c>
      <c r="D47" s="4">
        <f t="shared" si="7"/>
        <v>635120</v>
      </c>
      <c r="E47" s="4">
        <f t="shared" si="7"/>
        <v>-114865</v>
      </c>
      <c r="F47" s="4">
        <f t="shared" si="7"/>
        <v>-620864</v>
      </c>
      <c r="G47" s="4">
        <f t="shared" si="7"/>
        <v>67658</v>
      </c>
      <c r="H47" s="4">
        <f t="shared" si="7"/>
        <v>-416965</v>
      </c>
      <c r="I47" s="4">
        <f t="shared" si="7"/>
        <v>-522504</v>
      </c>
      <c r="J47" s="4">
        <f t="shared" si="7"/>
        <v>211908</v>
      </c>
      <c r="K47" s="4">
        <f t="shared" si="7"/>
        <v>438038</v>
      </c>
      <c r="L47" s="4">
        <f t="shared" si="7"/>
        <v>-469561</v>
      </c>
      <c r="M47" s="4">
        <f t="shared" si="7"/>
        <v>-126030</v>
      </c>
      <c r="O47" s="4">
        <f t="shared" si="7"/>
        <v>16908409</v>
      </c>
    </row>
    <row r="48" spans="1:7" ht="21" customHeight="1">
      <c r="A48" s="652" t="s">
        <v>209</v>
      </c>
      <c r="B48" s="652"/>
      <c r="C48" s="652"/>
      <c r="D48" s="652"/>
      <c r="E48" s="652"/>
      <c r="F48" s="652"/>
      <c r="G48" s="652"/>
    </row>
    <row r="49" ht="12.75">
      <c r="B49" s="4" t="s">
        <v>756</v>
      </c>
    </row>
  </sheetData>
  <sheetProtection/>
  <mergeCells count="1">
    <mergeCell ref="A48:G48"/>
  </mergeCells>
  <printOptions gridLines="1"/>
  <pageMargins left="0.23" right="0.2362204724409449" top="0.5511811023622047" bottom="0.32" header="0.15748031496062992" footer="0.18"/>
  <pageSetup horizontalDpi="300" verticalDpi="300" orientation="landscape" paperSize="9" scale="70" r:id="rId1"/>
  <headerFooter alignWithMargins="0">
    <oddHeader>&amp;C&amp;"MS Sans Serif,Félkövér"J&amp;"Times New Roman CE,Félkövér"ózsefvárosi Önkormányzat 2006.évi költségvetési  előirnyzatainak teljesítési ütemterve&amp;R&amp;"Times New Roman CE,Normál"&amp;8
e Ft
20.sz.melléklet</oddHeader>
    <oddFooter>&amp;L&amp;8&amp;F&amp;C&amp;P.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14" customWidth="1"/>
    <col min="2" max="2" width="13.421875" style="14" customWidth="1"/>
    <col min="3" max="3" width="12.7109375" style="14" customWidth="1"/>
    <col min="4" max="4" width="13.28125" style="14" customWidth="1"/>
    <col min="5" max="5" width="13.00390625" style="15" customWidth="1"/>
    <col min="6" max="6" width="14.00390625" style="15" customWidth="1"/>
    <col min="7" max="7" width="11.7109375" style="115" customWidth="1"/>
    <col min="8" max="8" width="17.57421875" style="14" customWidth="1"/>
    <col min="9" max="9" width="13.28125" style="14" customWidth="1"/>
    <col min="10" max="10" width="11.00390625" style="14" customWidth="1"/>
    <col min="11" max="11" width="9.140625" style="99" customWidth="1"/>
    <col min="12" max="16384" width="9.140625" style="14" customWidth="1"/>
  </cols>
  <sheetData>
    <row r="1" spans="1:11" s="24" customFormat="1" ht="38.25" customHeight="1">
      <c r="A1" s="19" t="s">
        <v>911</v>
      </c>
      <c r="B1" s="525" t="s">
        <v>594</v>
      </c>
      <c r="C1" s="525"/>
      <c r="D1" s="525"/>
      <c r="E1" s="525" t="s">
        <v>214</v>
      </c>
      <c r="F1" s="525"/>
      <c r="G1" s="525"/>
      <c r="H1" s="22" t="s">
        <v>664</v>
      </c>
      <c r="I1" s="525" t="s">
        <v>573</v>
      </c>
      <c r="J1" s="525"/>
      <c r="K1" s="525"/>
    </row>
    <row r="2" spans="1:11" ht="63.75">
      <c r="A2" s="19"/>
      <c r="B2" s="32" t="s">
        <v>592</v>
      </c>
      <c r="C2" s="32" t="s">
        <v>590</v>
      </c>
      <c r="D2" s="100" t="s">
        <v>591</v>
      </c>
      <c r="E2" s="32" t="s">
        <v>589</v>
      </c>
      <c r="F2" s="32" t="s">
        <v>590</v>
      </c>
      <c r="G2" s="100" t="s">
        <v>105</v>
      </c>
      <c r="H2" s="33" t="s">
        <v>571</v>
      </c>
      <c r="I2" s="32" t="s">
        <v>589</v>
      </c>
      <c r="J2" s="32" t="s">
        <v>590</v>
      </c>
      <c r="K2" s="100" t="s">
        <v>105</v>
      </c>
    </row>
    <row r="3" spans="1:11" ht="25.5">
      <c r="A3" s="33" t="s">
        <v>953</v>
      </c>
      <c r="B3" s="18">
        <f>elemző1!G29</f>
        <v>3905611</v>
      </c>
      <c r="C3" s="18" t="e">
        <f>elemző1!H29</f>
        <v>#REF!</v>
      </c>
      <c r="D3" s="101" t="e">
        <f>C3/B3*100</f>
        <v>#REF!</v>
      </c>
      <c r="E3" s="18">
        <v>1615782</v>
      </c>
      <c r="F3" s="18" t="e">
        <f>#REF!+#REF!</f>
        <v>#REF!</v>
      </c>
      <c r="G3" s="116" t="e">
        <f>F3/E3*100</f>
        <v>#REF!</v>
      </c>
      <c r="H3" s="17"/>
      <c r="I3" s="18">
        <f aca="true" t="shared" si="0" ref="I3:J6">B3-E3</f>
        <v>2289829</v>
      </c>
      <c r="J3" s="18" t="e">
        <f t="shared" si="0"/>
        <v>#REF!</v>
      </c>
      <c r="K3" s="101" t="e">
        <f>J3/I3*100</f>
        <v>#REF!</v>
      </c>
    </row>
    <row r="4" spans="1:11" ht="25.5">
      <c r="A4" s="33" t="s">
        <v>320</v>
      </c>
      <c r="B4" s="18">
        <f>elemző1!G32</f>
        <v>173955</v>
      </c>
      <c r="C4" s="18" t="e">
        <f>elemző1!H32</f>
        <v>#REF!</v>
      </c>
      <c r="D4" s="101" t="e">
        <f>C4/B4*100</f>
        <v>#REF!</v>
      </c>
      <c r="E4" s="18">
        <f>93711+16726</f>
        <v>110437</v>
      </c>
      <c r="F4" s="18" t="e">
        <f>#REF!</f>
        <v>#REF!</v>
      </c>
      <c r="G4" s="116" t="e">
        <f>F4/E4*100</f>
        <v>#REF!</v>
      </c>
      <c r="H4" s="33" t="s">
        <v>572</v>
      </c>
      <c r="I4" s="18">
        <f t="shared" si="0"/>
        <v>63518</v>
      </c>
      <c r="J4" s="18" t="e">
        <f t="shared" si="0"/>
        <v>#REF!</v>
      </c>
      <c r="K4" s="101" t="e">
        <f>J4/I4*100</f>
        <v>#REF!</v>
      </c>
    </row>
    <row r="5" spans="1:11" ht="12.75">
      <c r="A5" s="33" t="s">
        <v>256</v>
      </c>
      <c r="B5" s="18">
        <f>elemző1!G40-(elemző1!G39+elemző1!G33)</f>
        <v>1010984</v>
      </c>
      <c r="C5" s="18" t="e">
        <f>elemző1!H40-(elemző1!H39+elemző1!H33)</f>
        <v>#REF!</v>
      </c>
      <c r="D5" s="101" t="e">
        <f>C5/B5*100</f>
        <v>#REF!</v>
      </c>
      <c r="E5" s="18">
        <v>828891</v>
      </c>
      <c r="F5" s="18" t="e">
        <f>#REF!+#REF!+#REF!+#REF!</f>
        <v>#REF!</v>
      </c>
      <c r="G5" s="116" t="e">
        <f>F5/E5*100</f>
        <v>#REF!</v>
      </c>
      <c r="H5" s="17"/>
      <c r="I5" s="18">
        <f t="shared" si="0"/>
        <v>182093</v>
      </c>
      <c r="J5" s="18" t="e">
        <f t="shared" si="0"/>
        <v>#REF!</v>
      </c>
      <c r="K5" s="101" t="e">
        <f>J5/I5*100</f>
        <v>#REF!</v>
      </c>
    </row>
    <row r="6" spans="1:11" s="21" customFormat="1" ht="12.75">
      <c r="A6" s="30" t="s">
        <v>758</v>
      </c>
      <c r="B6" s="81">
        <f>SUM(B3:B5)</f>
        <v>5090550</v>
      </c>
      <c r="C6" s="81" t="e">
        <f>SUM(C3:C5)</f>
        <v>#REF!</v>
      </c>
      <c r="D6" s="102" t="e">
        <f>C6/B6*100</f>
        <v>#REF!</v>
      </c>
      <c r="E6" s="81">
        <f>SUM(E3:E5)</f>
        <v>2555110</v>
      </c>
      <c r="F6" s="81" t="e">
        <f>SUM(F3:F5)</f>
        <v>#REF!</v>
      </c>
      <c r="G6" s="117" t="e">
        <f>F6/E6*100</f>
        <v>#REF!</v>
      </c>
      <c r="H6" s="30"/>
      <c r="I6" s="81">
        <f t="shared" si="0"/>
        <v>2535440</v>
      </c>
      <c r="J6" s="81" t="e">
        <f t="shared" si="0"/>
        <v>#REF!</v>
      </c>
      <c r="K6" s="102" t="e">
        <f>J6/I6*100</f>
        <v>#REF!</v>
      </c>
    </row>
  </sheetData>
  <sheetProtection/>
  <mergeCells count="3">
    <mergeCell ref="B1:D1"/>
    <mergeCell ref="E1:G1"/>
    <mergeCell ref="I1:K1"/>
  </mergeCells>
  <printOptions/>
  <pageMargins left="0.76" right="0.57" top="1.41" bottom="1" header="0.5" footer="0.5"/>
  <pageSetup horizontalDpi="600" verticalDpi="600" orientation="landscape" paperSize="9" scale="80" r:id="rId1"/>
  <headerFooter alignWithMargins="0">
    <oddHeader>&amp;C&amp;"Times New Roman,Félkövér"Állami támogatások és önkormányzati támogatások elemzése &amp;R
&amp;"Times New Roman,Normál"&amp;8előterjesztés  2. számú melléklete&amp;"MS Sans Serif,Normál"&amp;10
&amp;"Times New Roman,Félkövér"eFt-ban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C1">
      <selection activeCell="L1" sqref="L1:N1"/>
    </sheetView>
  </sheetViews>
  <sheetFormatPr defaultColWidth="9.140625" defaultRowHeight="12.75"/>
  <cols>
    <col min="1" max="1" width="27.421875" style="24" customWidth="1"/>
    <col min="2" max="2" width="13.8515625" style="15" customWidth="1"/>
    <col min="3" max="3" width="14.28125" style="15" customWidth="1"/>
    <col min="4" max="6" width="10.8515625" style="99" customWidth="1"/>
    <col min="7" max="7" width="11.57421875" style="15" customWidth="1"/>
    <col min="8" max="8" width="12.57421875" style="15" customWidth="1"/>
    <col min="9" max="11" width="12.57421875" style="99" customWidth="1"/>
    <col min="12" max="12" width="12.421875" style="15" customWidth="1"/>
    <col min="13" max="13" width="11.00390625" style="15" customWidth="1"/>
    <col min="14" max="14" width="10.57421875" style="99" customWidth="1"/>
    <col min="15" max="16" width="9.140625" style="99" customWidth="1"/>
    <col min="17" max="16384" width="9.140625" style="14" customWidth="1"/>
  </cols>
  <sheetData>
    <row r="1" spans="1:16" s="76" customFormat="1" ht="38.25" customHeight="1">
      <c r="A1" s="112" t="s">
        <v>911</v>
      </c>
      <c r="B1" s="525" t="s">
        <v>912</v>
      </c>
      <c r="C1" s="525"/>
      <c r="D1" s="528"/>
      <c r="E1" s="526" t="s">
        <v>593</v>
      </c>
      <c r="F1" s="527"/>
      <c r="G1" s="529" t="s">
        <v>594</v>
      </c>
      <c r="H1" s="525"/>
      <c r="I1" s="528"/>
      <c r="J1" s="526" t="s">
        <v>1386</v>
      </c>
      <c r="K1" s="527"/>
      <c r="L1" s="529" t="s">
        <v>699</v>
      </c>
      <c r="M1" s="525"/>
      <c r="N1" s="528"/>
      <c r="O1" s="526" t="s">
        <v>1387</v>
      </c>
      <c r="P1" s="527"/>
    </row>
    <row r="2" spans="1:16" s="41" customFormat="1" ht="38.25">
      <c r="A2" s="112"/>
      <c r="B2" s="32" t="s">
        <v>589</v>
      </c>
      <c r="C2" s="32" t="s">
        <v>590</v>
      </c>
      <c r="D2" s="106" t="s">
        <v>591</v>
      </c>
      <c r="E2" s="103" t="s">
        <v>589</v>
      </c>
      <c r="F2" s="106" t="s">
        <v>590</v>
      </c>
      <c r="G2" s="109" t="s">
        <v>592</v>
      </c>
      <c r="H2" s="32" t="s">
        <v>590</v>
      </c>
      <c r="I2" s="106" t="s">
        <v>591</v>
      </c>
      <c r="J2" s="103" t="s">
        <v>589</v>
      </c>
      <c r="K2" s="106" t="s">
        <v>590</v>
      </c>
      <c r="L2" s="109" t="s">
        <v>589</v>
      </c>
      <c r="M2" s="32" t="s">
        <v>590</v>
      </c>
      <c r="N2" s="106" t="s">
        <v>591</v>
      </c>
      <c r="O2" s="103" t="s">
        <v>589</v>
      </c>
      <c r="P2" s="106" t="s">
        <v>590</v>
      </c>
    </row>
    <row r="3" spans="1:16" ht="12.75">
      <c r="A3" s="113" t="s">
        <v>1388</v>
      </c>
      <c r="B3" s="18">
        <v>293276</v>
      </c>
      <c r="C3" s="18" t="e">
        <f>#REF!</f>
        <v>#REF!</v>
      </c>
      <c r="D3" s="107" t="e">
        <f>C3/B3*100</f>
        <v>#REF!</v>
      </c>
      <c r="E3" s="104">
        <f>B3/$B$49*100</f>
        <v>1.607982386080367</v>
      </c>
      <c r="F3" s="107" t="e">
        <f>C3/$C$49*100</f>
        <v>#REF!</v>
      </c>
      <c r="G3" s="110">
        <v>277514</v>
      </c>
      <c r="H3" s="18" t="e">
        <f>#REF!</f>
        <v>#REF!</v>
      </c>
      <c r="I3" s="107" t="e">
        <f>H3/G3*100</f>
        <v>#REF!</v>
      </c>
      <c r="J3" s="104">
        <f>G3/$G$49*100</f>
        <v>5.016454949807252</v>
      </c>
      <c r="K3" s="107" t="e">
        <f>H3/$H$49*100</f>
        <v>#REF!</v>
      </c>
      <c r="L3" s="110">
        <f>B3-G3</f>
        <v>15762</v>
      </c>
      <c r="M3" s="18" t="e">
        <f>C3-H3</f>
        <v>#REF!</v>
      </c>
      <c r="N3" s="107" t="e">
        <f>M3/L3*100</f>
        <v>#REF!</v>
      </c>
      <c r="O3" s="104">
        <f>L3/$L$51*100</f>
        <v>0.09725087053473233</v>
      </c>
      <c r="P3" s="107" t="e">
        <f>M3/$M$51*100</f>
        <v>#REF!</v>
      </c>
    </row>
    <row r="4" spans="1:16" ht="12.75">
      <c r="A4" s="113" t="s">
        <v>1389</v>
      </c>
      <c r="B4" s="18">
        <v>400400</v>
      </c>
      <c r="C4" s="18" t="e">
        <f>#REF!</f>
        <v>#REF!</v>
      </c>
      <c r="D4" s="107" t="e">
        <f>C4/B4*100</f>
        <v>#REF!</v>
      </c>
      <c r="E4" s="104">
        <f aca="true" t="shared" si="0" ref="E4:E51">B4/$B$49*100</f>
        <v>2.195325043258156</v>
      </c>
      <c r="F4" s="107" t="e">
        <f aca="true" t="shared" si="1" ref="F4:F51">C4/$C$49*100</f>
        <v>#REF!</v>
      </c>
      <c r="G4" s="110">
        <v>385203</v>
      </c>
      <c r="H4" s="18" t="e">
        <f>#REF!</f>
        <v>#REF!</v>
      </c>
      <c r="I4" s="107" t="e">
        <f>H4/G4*100</f>
        <v>#REF!</v>
      </c>
      <c r="J4" s="104">
        <f aca="true" t="shared" si="2" ref="J4:J43">G4/$G$49*100</f>
        <v>6.963084730970699</v>
      </c>
      <c r="K4" s="107" t="e">
        <f aca="true" t="shared" si="3" ref="K4:K43">H4/$H$49*100</f>
        <v>#REF!</v>
      </c>
      <c r="L4" s="110">
        <f aca="true" t="shared" si="4" ref="L4:L53">B4-G4</f>
        <v>15197</v>
      </c>
      <c r="M4" s="18" t="e">
        <f aca="true" t="shared" si="5" ref="M4:M51">C4-H4</f>
        <v>#REF!</v>
      </c>
      <c r="N4" s="107" t="e">
        <f aca="true" t="shared" si="6" ref="N4:N51">M4/L4*100</f>
        <v>#REF!</v>
      </c>
      <c r="O4" s="104">
        <f aca="true" t="shared" si="7" ref="O4:O13">L4/$L$51*100</f>
        <v>0.09376484453218673</v>
      </c>
      <c r="P4" s="107" t="e">
        <f aca="true" t="shared" si="8" ref="P4:P13">M4/$M$51*100</f>
        <v>#REF!</v>
      </c>
    </row>
    <row r="5" spans="1:16" ht="12.75">
      <c r="A5" s="113" t="s">
        <v>1390</v>
      </c>
      <c r="B5" s="18">
        <v>186755</v>
      </c>
      <c r="C5" s="18" t="e">
        <f>#REF!</f>
        <v>#REF!</v>
      </c>
      <c r="D5" s="107" t="e">
        <f>C5/B5*100</f>
        <v>#REF!</v>
      </c>
      <c r="E5" s="104">
        <f t="shared" si="0"/>
        <v>1.0239458752589334</v>
      </c>
      <c r="F5" s="107" t="e">
        <f t="shared" si="1"/>
        <v>#REF!</v>
      </c>
      <c r="G5" s="110">
        <v>181393</v>
      </c>
      <c r="H5" s="18" t="e">
        <f>#REF!</f>
        <v>#REF!</v>
      </c>
      <c r="I5" s="107" t="e">
        <f aca="true" t="shared" si="9" ref="I5:I43">H5/G5*100</f>
        <v>#REF!</v>
      </c>
      <c r="J5" s="104">
        <f t="shared" si="2"/>
        <v>3.2789330005346997</v>
      </c>
      <c r="K5" s="107" t="e">
        <f t="shared" si="3"/>
        <v>#REF!</v>
      </c>
      <c r="L5" s="110">
        <f t="shared" si="4"/>
        <v>5362</v>
      </c>
      <c r="M5" s="18" t="e">
        <f t="shared" si="5"/>
        <v>#REF!</v>
      </c>
      <c r="N5" s="107" t="e">
        <f t="shared" si="6"/>
        <v>#REF!</v>
      </c>
      <c r="O5" s="104">
        <f t="shared" si="7"/>
        <v>0.03308331225778675</v>
      </c>
      <c r="P5" s="107" t="e">
        <f t="shared" si="8"/>
        <v>#REF!</v>
      </c>
    </row>
    <row r="6" spans="1:16" ht="12.75">
      <c r="A6" s="113" t="s">
        <v>1391</v>
      </c>
      <c r="B6" s="18">
        <v>281193</v>
      </c>
      <c r="C6" s="18" t="e">
        <f>#REF!</f>
        <v>#REF!</v>
      </c>
      <c r="D6" s="107" t="e">
        <f aca="true" t="shared" si="10" ref="D6:D51">C6/B6*100</f>
        <v>#REF!</v>
      </c>
      <c r="E6" s="104">
        <f t="shared" si="0"/>
        <v>1.5417333538683584</v>
      </c>
      <c r="F6" s="107" t="e">
        <f t="shared" si="1"/>
        <v>#REF!</v>
      </c>
      <c r="G6" s="110">
        <v>266546</v>
      </c>
      <c r="H6" s="18" t="e">
        <f>#REF!</f>
        <v>#REF!</v>
      </c>
      <c r="I6" s="107" t="e">
        <f t="shared" si="9"/>
        <v>#REF!</v>
      </c>
      <c r="J6" s="104">
        <f t="shared" si="2"/>
        <v>4.8181929598194095</v>
      </c>
      <c r="K6" s="107" t="e">
        <f t="shared" si="3"/>
        <v>#REF!</v>
      </c>
      <c r="L6" s="110">
        <f t="shared" si="4"/>
        <v>14647</v>
      </c>
      <c r="M6" s="18" t="e">
        <f t="shared" si="5"/>
        <v>#REF!</v>
      </c>
      <c r="N6" s="107" t="e">
        <f t="shared" si="6"/>
        <v>#REF!</v>
      </c>
      <c r="O6" s="104">
        <f t="shared" si="7"/>
        <v>0.09037136789254056</v>
      </c>
      <c r="P6" s="107" t="e">
        <f t="shared" si="8"/>
        <v>#REF!</v>
      </c>
    </row>
    <row r="7" spans="1:16" ht="12.75">
      <c r="A7" s="113" t="s">
        <v>114</v>
      </c>
      <c r="B7" s="18">
        <v>221956</v>
      </c>
      <c r="C7" s="18" t="e">
        <f>#REF!</f>
        <v>#REF!</v>
      </c>
      <c r="D7" s="107" t="e">
        <f t="shared" si="10"/>
        <v>#REF!</v>
      </c>
      <c r="E7" s="104">
        <f t="shared" si="0"/>
        <v>1.2169469662872312</v>
      </c>
      <c r="F7" s="107" t="e">
        <f t="shared" si="1"/>
        <v>#REF!</v>
      </c>
      <c r="G7" s="110">
        <v>218792</v>
      </c>
      <c r="H7" s="18" t="e">
        <f>#REF!</f>
        <v>#REF!</v>
      </c>
      <c r="I7" s="107" t="e">
        <f t="shared" si="9"/>
        <v>#REF!</v>
      </c>
      <c r="J7" s="104">
        <f t="shared" si="2"/>
        <v>3.9549724027552773</v>
      </c>
      <c r="K7" s="107" t="e">
        <f t="shared" si="3"/>
        <v>#REF!</v>
      </c>
      <c r="L7" s="110">
        <f t="shared" si="4"/>
        <v>3164</v>
      </c>
      <c r="M7" s="18" t="e">
        <f t="shared" si="5"/>
        <v>#REF!</v>
      </c>
      <c r="N7" s="107" t="e">
        <f t="shared" si="6"/>
        <v>#REF!</v>
      </c>
      <c r="O7" s="104">
        <f t="shared" si="7"/>
        <v>0.019521745614255365</v>
      </c>
      <c r="P7" s="107" t="e">
        <f t="shared" si="8"/>
        <v>#REF!</v>
      </c>
    </row>
    <row r="8" spans="1:16" ht="12.75">
      <c r="A8" s="113" t="s">
        <v>115</v>
      </c>
      <c r="B8" s="18">
        <v>190813</v>
      </c>
      <c r="C8" s="18" t="e">
        <f>#REF!</f>
        <v>#REF!</v>
      </c>
      <c r="D8" s="107" t="e">
        <f t="shared" si="10"/>
        <v>#REF!</v>
      </c>
      <c r="E8" s="104">
        <f t="shared" si="0"/>
        <v>1.046195198499547</v>
      </c>
      <c r="F8" s="107" t="e">
        <f t="shared" si="1"/>
        <v>#REF!</v>
      </c>
      <c r="G8" s="110">
        <v>189723</v>
      </c>
      <c r="H8" s="18" t="e">
        <f>#REF!</f>
        <v>#REF!</v>
      </c>
      <c r="I8" s="107" t="e">
        <f t="shared" si="9"/>
        <v>#REF!</v>
      </c>
      <c r="J8" s="104">
        <f t="shared" si="2"/>
        <v>3.4295094389554444</v>
      </c>
      <c r="K8" s="107" t="e">
        <f t="shared" si="3"/>
        <v>#REF!</v>
      </c>
      <c r="L8" s="110">
        <f t="shared" si="4"/>
        <v>1090</v>
      </c>
      <c r="M8" s="18" t="e">
        <f t="shared" si="5"/>
        <v>#REF!</v>
      </c>
      <c r="N8" s="107" t="e">
        <f t="shared" si="6"/>
        <v>#REF!</v>
      </c>
      <c r="O8" s="104">
        <f t="shared" si="7"/>
        <v>0.006725253704026027</v>
      </c>
      <c r="P8" s="107" t="e">
        <f t="shared" si="8"/>
        <v>#REF!</v>
      </c>
    </row>
    <row r="9" spans="1:16" ht="12.75">
      <c r="A9" s="113" t="s">
        <v>116</v>
      </c>
      <c r="B9" s="18">
        <v>293564</v>
      </c>
      <c r="C9" s="18" t="e">
        <f>#REF!</f>
        <v>#REF!</v>
      </c>
      <c r="D9" s="107" t="e">
        <f t="shared" si="10"/>
        <v>#REF!</v>
      </c>
      <c r="E9" s="104">
        <f t="shared" si="0"/>
        <v>1.6095614410565369</v>
      </c>
      <c r="F9" s="107" t="e">
        <f t="shared" si="1"/>
        <v>#REF!</v>
      </c>
      <c r="G9" s="110">
        <v>280729</v>
      </c>
      <c r="H9" s="18" t="e">
        <f>#REF!</f>
        <v>#REF!</v>
      </c>
      <c r="I9" s="107" t="e">
        <f t="shared" si="9"/>
        <v>#REF!</v>
      </c>
      <c r="J9" s="104">
        <f t="shared" si="2"/>
        <v>5.074570586004453</v>
      </c>
      <c r="K9" s="107" t="e">
        <f t="shared" si="3"/>
        <v>#REF!</v>
      </c>
      <c r="L9" s="110">
        <f t="shared" si="4"/>
        <v>12835</v>
      </c>
      <c r="M9" s="18" t="e">
        <f t="shared" si="5"/>
        <v>#REF!</v>
      </c>
      <c r="N9" s="107" t="e">
        <f t="shared" si="6"/>
        <v>#REF!</v>
      </c>
      <c r="O9" s="104">
        <f t="shared" si="7"/>
        <v>0.07919140485428812</v>
      </c>
      <c r="P9" s="107" t="e">
        <f t="shared" si="8"/>
        <v>#REF!</v>
      </c>
    </row>
    <row r="10" spans="1:16" ht="12.75">
      <c r="A10" s="113" t="s">
        <v>117</v>
      </c>
      <c r="B10" s="18">
        <v>240549</v>
      </c>
      <c r="C10" s="18" t="e">
        <f>#REF!</f>
        <v>#REF!</v>
      </c>
      <c r="D10" s="107" t="e">
        <f t="shared" si="10"/>
        <v>#REF!</v>
      </c>
      <c r="E10" s="104">
        <f t="shared" si="0"/>
        <v>1.318889220356409</v>
      </c>
      <c r="F10" s="107" t="e">
        <f t="shared" si="1"/>
        <v>#REF!</v>
      </c>
      <c r="G10" s="110">
        <v>231718</v>
      </c>
      <c r="H10" s="18" t="e">
        <f>#REF!</f>
        <v>#REF!</v>
      </c>
      <c r="I10" s="107" t="e">
        <f t="shared" si="9"/>
        <v>#REF!</v>
      </c>
      <c r="J10" s="104">
        <f t="shared" si="2"/>
        <v>4.188627990153422</v>
      </c>
      <c r="K10" s="107" t="e">
        <f t="shared" si="3"/>
        <v>#REF!</v>
      </c>
      <c r="L10" s="110">
        <f t="shared" si="4"/>
        <v>8831</v>
      </c>
      <c r="M10" s="18" t="e">
        <f t="shared" si="5"/>
        <v>#REF!</v>
      </c>
      <c r="N10" s="107" t="e">
        <f t="shared" si="6"/>
        <v>#REF!</v>
      </c>
      <c r="O10" s="104">
        <f t="shared" si="7"/>
        <v>0.05448689491766407</v>
      </c>
      <c r="P10" s="107" t="e">
        <f t="shared" si="8"/>
        <v>#REF!</v>
      </c>
    </row>
    <row r="11" spans="1:16" ht="12.75">
      <c r="A11" s="113" t="s">
        <v>118</v>
      </c>
      <c r="B11" s="18">
        <v>180037</v>
      </c>
      <c r="C11" s="18" t="e">
        <f>#REF!</f>
        <v>#REF!</v>
      </c>
      <c r="D11" s="107" t="e">
        <f t="shared" si="10"/>
        <v>#REF!</v>
      </c>
      <c r="E11" s="104">
        <f t="shared" si="0"/>
        <v>0.9871122248078639</v>
      </c>
      <c r="F11" s="107" t="e">
        <f t="shared" si="1"/>
        <v>#REF!</v>
      </c>
      <c r="G11" s="110">
        <v>173585</v>
      </c>
      <c r="H11" s="18" t="e">
        <f>#REF!</f>
        <v>#REF!</v>
      </c>
      <c r="I11" s="107" t="e">
        <f t="shared" si="9"/>
        <v>#REF!</v>
      </c>
      <c r="J11" s="104">
        <f t="shared" si="2"/>
        <v>3.1377924445696133</v>
      </c>
      <c r="K11" s="107" t="e">
        <f t="shared" si="3"/>
        <v>#REF!</v>
      </c>
      <c r="L11" s="110">
        <f t="shared" si="4"/>
        <v>6452</v>
      </c>
      <c r="M11" s="18" t="e">
        <f t="shared" si="5"/>
        <v>#REF!</v>
      </c>
      <c r="N11" s="107" t="e">
        <f t="shared" si="6"/>
        <v>#REF!</v>
      </c>
      <c r="O11" s="104">
        <f t="shared" si="7"/>
        <v>0.03980856596181277</v>
      </c>
      <c r="P11" s="107" t="e">
        <f t="shared" si="8"/>
        <v>#REF!</v>
      </c>
    </row>
    <row r="12" spans="1:16" ht="12.75">
      <c r="A12" s="113" t="s">
        <v>100</v>
      </c>
      <c r="B12" s="18">
        <v>184595</v>
      </c>
      <c r="C12" s="18" t="e">
        <f>#REF!</f>
        <v>#REF!</v>
      </c>
      <c r="D12" s="107" t="e">
        <f t="shared" si="10"/>
        <v>#REF!</v>
      </c>
      <c r="E12" s="104">
        <f t="shared" si="0"/>
        <v>1.0121029629376606</v>
      </c>
      <c r="F12" s="107" t="e">
        <f t="shared" si="1"/>
        <v>#REF!</v>
      </c>
      <c r="G12" s="110">
        <v>177482</v>
      </c>
      <c r="H12" s="18" t="e">
        <f>#REF!</f>
        <v>#REF!</v>
      </c>
      <c r="I12" s="107" t="e">
        <f t="shared" si="9"/>
        <v>#REF!</v>
      </c>
      <c r="J12" s="104">
        <f t="shared" si="2"/>
        <v>3.208236187729954</v>
      </c>
      <c r="K12" s="107" t="e">
        <f t="shared" si="3"/>
        <v>#REF!</v>
      </c>
      <c r="L12" s="110">
        <f t="shared" si="4"/>
        <v>7113</v>
      </c>
      <c r="M12" s="18" t="e">
        <f t="shared" si="5"/>
        <v>#REF!</v>
      </c>
      <c r="N12" s="107" t="e">
        <f t="shared" si="6"/>
        <v>#REF!</v>
      </c>
      <c r="O12" s="104">
        <f t="shared" si="7"/>
        <v>0.043886907886914794</v>
      </c>
      <c r="P12" s="107" t="e">
        <f t="shared" si="8"/>
        <v>#REF!</v>
      </c>
    </row>
    <row r="13" spans="1:16" ht="12.75">
      <c r="A13" s="113" t="s">
        <v>119</v>
      </c>
      <c r="B13" s="18">
        <v>259152</v>
      </c>
      <c r="C13" s="18" t="e">
        <f>#REF!</f>
        <v>#REF!</v>
      </c>
      <c r="D13" s="107" t="e">
        <f t="shared" si="10"/>
        <v>#REF!</v>
      </c>
      <c r="E13" s="104">
        <f t="shared" si="0"/>
        <v>1.420886302723371</v>
      </c>
      <c r="F13" s="107" t="e">
        <f t="shared" si="1"/>
        <v>#REF!</v>
      </c>
      <c r="G13" s="110">
        <v>247852</v>
      </c>
      <c r="H13" s="18" t="e">
        <f>#REF!</f>
        <v>#REF!</v>
      </c>
      <c r="I13" s="107" t="e">
        <f t="shared" si="9"/>
        <v>#REF!</v>
      </c>
      <c r="J13" s="104">
        <f t="shared" si="2"/>
        <v>4.480272678926565</v>
      </c>
      <c r="K13" s="107" t="e">
        <f t="shared" si="3"/>
        <v>#REF!</v>
      </c>
      <c r="L13" s="110">
        <f t="shared" si="4"/>
        <v>11300</v>
      </c>
      <c r="M13" s="18" t="e">
        <f t="shared" si="5"/>
        <v>#REF!</v>
      </c>
      <c r="N13" s="107" t="e">
        <f t="shared" si="6"/>
        <v>#REF!</v>
      </c>
      <c r="O13" s="104">
        <f t="shared" si="7"/>
        <v>0.06972052005091202</v>
      </c>
      <c r="P13" s="107" t="e">
        <f t="shared" si="8"/>
        <v>#REF!</v>
      </c>
    </row>
    <row r="14" spans="1:16" ht="12.75">
      <c r="A14" s="113" t="s">
        <v>120</v>
      </c>
      <c r="B14" s="18">
        <v>83156</v>
      </c>
      <c r="C14" s="18" t="e">
        <f>#REF!</f>
        <v>#REF!</v>
      </c>
      <c r="D14" s="107" t="e">
        <f t="shared" si="10"/>
        <v>#REF!</v>
      </c>
      <c r="E14" s="104">
        <f t="shared" si="0"/>
        <v>0.4559301930498882</v>
      </c>
      <c r="F14" s="107" t="e">
        <f t="shared" si="1"/>
        <v>#REF!</v>
      </c>
      <c r="G14" s="110">
        <v>83156</v>
      </c>
      <c r="H14" s="18" t="e">
        <f>#REF!</f>
        <v>#REF!</v>
      </c>
      <c r="I14" s="107" t="e">
        <f t="shared" si="9"/>
        <v>#REF!</v>
      </c>
      <c r="J14" s="104">
        <f t="shared" si="2"/>
        <v>1.5031613821507088</v>
      </c>
      <c r="K14" s="107" t="e">
        <f t="shared" si="3"/>
        <v>#REF!</v>
      </c>
      <c r="L14" s="110">
        <f t="shared" si="4"/>
        <v>0</v>
      </c>
      <c r="M14" s="18" t="e">
        <f t="shared" si="5"/>
        <v>#REF!</v>
      </c>
      <c r="N14" s="107"/>
      <c r="O14" s="104"/>
      <c r="P14" s="107"/>
    </row>
    <row r="15" spans="1:16" ht="12.75">
      <c r="A15" s="113" t="s">
        <v>121</v>
      </c>
      <c r="B15" s="18">
        <v>74917</v>
      </c>
      <c r="C15" s="18" t="e">
        <f>#REF!</f>
        <v>#REF!</v>
      </c>
      <c r="D15" s="107" t="e">
        <f t="shared" si="10"/>
        <v>#REF!</v>
      </c>
      <c r="E15" s="104">
        <f t="shared" si="0"/>
        <v>0.4107571585059223</v>
      </c>
      <c r="F15" s="107" t="e">
        <f t="shared" si="1"/>
        <v>#REF!</v>
      </c>
      <c r="G15" s="110">
        <v>71832</v>
      </c>
      <c r="H15" s="18" t="e">
        <f>#REF!</f>
        <v>#REF!</v>
      </c>
      <c r="I15" s="107" t="e">
        <f t="shared" si="9"/>
        <v>#REF!</v>
      </c>
      <c r="J15" s="104">
        <f t="shared" si="2"/>
        <v>1.2984641926337213</v>
      </c>
      <c r="K15" s="107" t="e">
        <f t="shared" si="3"/>
        <v>#REF!</v>
      </c>
      <c r="L15" s="110">
        <f t="shared" si="4"/>
        <v>3085</v>
      </c>
      <c r="M15" s="18" t="e">
        <f t="shared" si="5"/>
        <v>#REF!</v>
      </c>
      <c r="N15" s="107" t="e">
        <f t="shared" si="6"/>
        <v>#REF!</v>
      </c>
      <c r="O15" s="104">
        <f>L15/$L$51*100</f>
        <v>0.019034318969651645</v>
      </c>
      <c r="P15" s="107" t="e">
        <f>M15/$M$51*100</f>
        <v>#REF!</v>
      </c>
    </row>
    <row r="16" spans="1:16" ht="12.75">
      <c r="A16" s="113" t="s">
        <v>941</v>
      </c>
      <c r="B16" s="18">
        <v>72800</v>
      </c>
      <c r="C16" s="18" t="e">
        <f>#REF!</f>
        <v>#REF!</v>
      </c>
      <c r="D16" s="107" t="e">
        <f t="shared" si="10"/>
        <v>#REF!</v>
      </c>
      <c r="E16" s="104">
        <f t="shared" si="0"/>
        <v>0.39915000786511934</v>
      </c>
      <c r="F16" s="107" t="e">
        <f t="shared" si="1"/>
        <v>#REF!</v>
      </c>
      <c r="G16" s="110">
        <v>69703</v>
      </c>
      <c r="H16" s="18" t="e">
        <f>#REF!</f>
        <v>#REF!</v>
      </c>
      <c r="I16" s="107" t="e">
        <f t="shared" si="9"/>
        <v>#REF!</v>
      </c>
      <c r="J16" s="104">
        <f t="shared" si="2"/>
        <v>1.2599795302810484</v>
      </c>
      <c r="K16" s="107" t="e">
        <f t="shared" si="3"/>
        <v>#REF!</v>
      </c>
      <c r="L16" s="110">
        <f t="shared" si="4"/>
        <v>3097</v>
      </c>
      <c r="M16" s="18" t="e">
        <f t="shared" si="5"/>
        <v>#REF!</v>
      </c>
      <c r="N16" s="107" t="e">
        <f t="shared" si="6"/>
        <v>#REF!</v>
      </c>
      <c r="O16" s="104">
        <f aca="true" t="shared" si="11" ref="O16:O30">L16/$L$51*100</f>
        <v>0.019108358459971195</v>
      </c>
      <c r="P16" s="107" t="e">
        <f aca="true" t="shared" si="12" ref="P16:P30">M16/$M$51*100</f>
        <v>#REF!</v>
      </c>
    </row>
    <row r="17" spans="1:16" ht="12.75">
      <c r="A17" s="113" t="s">
        <v>942</v>
      </c>
      <c r="B17" s="18">
        <v>60390</v>
      </c>
      <c r="C17" s="18" t="e">
        <f>#REF!</f>
        <v>#REF!</v>
      </c>
      <c r="D17" s="107" t="e">
        <f t="shared" si="10"/>
        <v>#REF!</v>
      </c>
      <c r="E17" s="104">
        <f t="shared" si="0"/>
        <v>0.3311080903155845</v>
      </c>
      <c r="F17" s="107" t="e">
        <f t="shared" si="1"/>
        <v>#REF!</v>
      </c>
      <c r="G17" s="110">
        <v>58614</v>
      </c>
      <c r="H17" s="18" t="e">
        <f>#REF!</f>
        <v>#REF!</v>
      </c>
      <c r="I17" s="107" t="e">
        <f t="shared" si="9"/>
        <v>#REF!</v>
      </c>
      <c r="J17" s="104">
        <f t="shared" si="2"/>
        <v>1.0595302955094237</v>
      </c>
      <c r="K17" s="107" t="e">
        <f t="shared" si="3"/>
        <v>#REF!</v>
      </c>
      <c r="L17" s="110">
        <f t="shared" si="4"/>
        <v>1776</v>
      </c>
      <c r="M17" s="18" t="e">
        <f t="shared" si="5"/>
        <v>#REF!</v>
      </c>
      <c r="N17" s="107" t="e">
        <f t="shared" si="6"/>
        <v>#REF!</v>
      </c>
      <c r="O17" s="104">
        <f t="shared" si="11"/>
        <v>0.010957844567293783</v>
      </c>
      <c r="P17" s="107" t="e">
        <f t="shared" si="12"/>
        <v>#REF!</v>
      </c>
    </row>
    <row r="18" spans="1:16" ht="12.75">
      <c r="A18" s="113" t="s">
        <v>943</v>
      </c>
      <c r="B18" s="18">
        <v>61903</v>
      </c>
      <c r="C18" s="18" t="e">
        <f>#REF!</f>
        <v>#REF!</v>
      </c>
      <c r="D18" s="107" t="e">
        <f t="shared" si="10"/>
        <v>#REF!</v>
      </c>
      <c r="E18" s="104">
        <f t="shared" si="0"/>
        <v>0.33940361177025385</v>
      </c>
      <c r="F18" s="107" t="e">
        <f t="shared" si="1"/>
        <v>#REF!</v>
      </c>
      <c r="G18" s="110">
        <v>60252</v>
      </c>
      <c r="H18" s="18" t="e">
        <f>#REF!</f>
        <v>#REF!</v>
      </c>
      <c r="I18" s="107" t="e">
        <f t="shared" si="9"/>
        <v>#REF!</v>
      </c>
      <c r="J18" s="104">
        <f t="shared" si="2"/>
        <v>1.0891394439047635</v>
      </c>
      <c r="K18" s="107" t="e">
        <f t="shared" si="3"/>
        <v>#REF!</v>
      </c>
      <c r="L18" s="110">
        <f t="shared" si="4"/>
        <v>1651</v>
      </c>
      <c r="M18" s="18" t="e">
        <f t="shared" si="5"/>
        <v>#REF!</v>
      </c>
      <c r="N18" s="107" t="e">
        <f t="shared" si="6"/>
        <v>#REF!</v>
      </c>
      <c r="O18" s="104">
        <f t="shared" si="11"/>
        <v>0.01018659987646511</v>
      </c>
      <c r="P18" s="107" t="e">
        <f t="shared" si="12"/>
        <v>#REF!</v>
      </c>
    </row>
    <row r="19" spans="1:16" ht="12.75">
      <c r="A19" s="113" t="s">
        <v>944</v>
      </c>
      <c r="B19" s="18">
        <v>113476</v>
      </c>
      <c r="C19" s="18" t="e">
        <f>#REF!</f>
        <v>#REF!</v>
      </c>
      <c r="D19" s="107" t="e">
        <f t="shared" si="10"/>
        <v>#REF!</v>
      </c>
      <c r="E19" s="104">
        <f t="shared" si="0"/>
        <v>0.6221695919299765</v>
      </c>
      <c r="F19" s="107" t="e">
        <f t="shared" si="1"/>
        <v>#REF!</v>
      </c>
      <c r="G19" s="110">
        <v>110154</v>
      </c>
      <c r="H19" s="18" t="e">
        <f>#REF!</f>
        <v>#REF!</v>
      </c>
      <c r="I19" s="107" t="e">
        <f t="shared" si="9"/>
        <v>#REF!</v>
      </c>
      <c r="J19" s="104">
        <f t="shared" si="2"/>
        <v>1.9911881149818313</v>
      </c>
      <c r="K19" s="107" t="e">
        <f t="shared" si="3"/>
        <v>#REF!</v>
      </c>
      <c r="L19" s="110">
        <f t="shared" si="4"/>
        <v>3322</v>
      </c>
      <c r="M19" s="18" t="e">
        <f t="shared" si="5"/>
        <v>#REF!</v>
      </c>
      <c r="N19" s="107" t="e">
        <f t="shared" si="6"/>
        <v>#REF!</v>
      </c>
      <c r="O19" s="104">
        <f t="shared" si="11"/>
        <v>0.02049659890346281</v>
      </c>
      <c r="P19" s="107" t="e">
        <f t="shared" si="12"/>
        <v>#REF!</v>
      </c>
    </row>
    <row r="20" spans="1:16" ht="12.75">
      <c r="A20" s="113" t="s">
        <v>945</v>
      </c>
      <c r="B20" s="18">
        <v>83040</v>
      </c>
      <c r="C20" s="18" t="e">
        <f>#REF!</f>
        <v>#REF!</v>
      </c>
      <c r="D20" s="107" t="e">
        <f t="shared" si="10"/>
        <v>#REF!</v>
      </c>
      <c r="E20" s="104">
        <f t="shared" si="0"/>
        <v>0.4552941847955977</v>
      </c>
      <c r="F20" s="107" t="e">
        <f t="shared" si="1"/>
        <v>#REF!</v>
      </c>
      <c r="G20" s="110">
        <v>80862</v>
      </c>
      <c r="H20" s="18" t="e">
        <f>#REF!</f>
        <v>#REF!</v>
      </c>
      <c r="I20" s="107" t="e">
        <f t="shared" si="9"/>
        <v>#REF!</v>
      </c>
      <c r="J20" s="104">
        <f t="shared" si="2"/>
        <v>1.461694113274696</v>
      </c>
      <c r="K20" s="107" t="e">
        <f t="shared" si="3"/>
        <v>#REF!</v>
      </c>
      <c r="L20" s="110">
        <f t="shared" si="4"/>
        <v>2178</v>
      </c>
      <c r="M20" s="18" t="e">
        <f t="shared" si="5"/>
        <v>#REF!</v>
      </c>
      <c r="N20" s="107" t="e">
        <f t="shared" si="6"/>
        <v>#REF!</v>
      </c>
      <c r="O20" s="104">
        <f t="shared" si="11"/>
        <v>0.013438167492998794</v>
      </c>
      <c r="P20" s="107" t="e">
        <f t="shared" si="12"/>
        <v>#REF!</v>
      </c>
    </row>
    <row r="21" spans="1:16" ht="12.75">
      <c r="A21" s="113" t="s">
        <v>946</v>
      </c>
      <c r="B21" s="18">
        <v>108266</v>
      </c>
      <c r="C21" s="18" t="e">
        <f>#REF!</f>
        <v>#REF!</v>
      </c>
      <c r="D21" s="107" t="e">
        <f t="shared" si="10"/>
        <v>#REF!</v>
      </c>
      <c r="E21" s="104">
        <f t="shared" si="0"/>
        <v>0.5936040487846842</v>
      </c>
      <c r="F21" s="107" t="e">
        <f t="shared" si="1"/>
        <v>#REF!</v>
      </c>
      <c r="G21" s="110">
        <v>104202</v>
      </c>
      <c r="H21" s="18" t="e">
        <f>#REF!</f>
        <v>#REF!</v>
      </c>
      <c r="I21" s="107" t="e">
        <f t="shared" si="9"/>
        <v>#REF!</v>
      </c>
      <c r="J21" s="104">
        <f t="shared" si="2"/>
        <v>1.8835973633035277</v>
      </c>
      <c r="K21" s="107" t="e">
        <f t="shared" si="3"/>
        <v>#REF!</v>
      </c>
      <c r="L21" s="110">
        <f t="shared" si="4"/>
        <v>4064</v>
      </c>
      <c r="M21" s="18" t="e">
        <f t="shared" si="5"/>
        <v>#REF!</v>
      </c>
      <c r="N21" s="107" t="e">
        <f t="shared" si="6"/>
        <v>#REF!</v>
      </c>
      <c r="O21" s="104">
        <f t="shared" si="11"/>
        <v>0.02507470738822181</v>
      </c>
      <c r="P21" s="107" t="e">
        <f t="shared" si="12"/>
        <v>#REF!</v>
      </c>
    </row>
    <row r="22" spans="1:16" ht="12.75">
      <c r="A22" s="113" t="s">
        <v>947</v>
      </c>
      <c r="B22" s="18">
        <v>113601</v>
      </c>
      <c r="C22" s="18" t="e">
        <f>#REF!</f>
        <v>#REF!</v>
      </c>
      <c r="D22" s="107" t="e">
        <f t="shared" si="10"/>
        <v>#REF!</v>
      </c>
      <c r="E22" s="104">
        <f t="shared" si="0"/>
        <v>0.6228549456522723</v>
      </c>
      <c r="F22" s="107" t="e">
        <f t="shared" si="1"/>
        <v>#REF!</v>
      </c>
      <c r="G22" s="110">
        <v>110494</v>
      </c>
      <c r="H22" s="18" t="e">
        <f>#REF!</f>
        <v>#REF!</v>
      </c>
      <c r="I22" s="107" t="e">
        <f t="shared" si="9"/>
        <v>#REF!</v>
      </c>
      <c r="J22" s="104">
        <f t="shared" si="2"/>
        <v>1.9973340920602292</v>
      </c>
      <c r="K22" s="107" t="e">
        <f t="shared" si="3"/>
        <v>#REF!</v>
      </c>
      <c r="L22" s="110">
        <f t="shared" si="4"/>
        <v>3107</v>
      </c>
      <c r="M22" s="18" t="e">
        <f t="shared" si="5"/>
        <v>#REF!</v>
      </c>
      <c r="N22" s="107" t="e">
        <f t="shared" si="6"/>
        <v>#REF!</v>
      </c>
      <c r="O22" s="104">
        <f t="shared" si="11"/>
        <v>0.01917005803523749</v>
      </c>
      <c r="P22" s="107" t="e">
        <f t="shared" si="12"/>
        <v>#REF!</v>
      </c>
    </row>
    <row r="23" spans="1:16" ht="12.75">
      <c r="A23" s="113" t="s">
        <v>948</v>
      </c>
      <c r="B23" s="18">
        <v>61549</v>
      </c>
      <c r="C23" s="18" t="e">
        <f>#REF!</f>
        <v>#REF!</v>
      </c>
      <c r="D23" s="107" t="e">
        <f t="shared" si="10"/>
        <v>#REF!</v>
      </c>
      <c r="E23" s="104">
        <f t="shared" si="0"/>
        <v>0.33746269002871193</v>
      </c>
      <c r="F23" s="107" t="e">
        <f t="shared" si="1"/>
        <v>#REF!</v>
      </c>
      <c r="G23" s="110">
        <v>60359</v>
      </c>
      <c r="H23" s="18" t="e">
        <f>#REF!</f>
        <v>#REF!</v>
      </c>
      <c r="I23" s="107" t="e">
        <f t="shared" si="9"/>
        <v>#REF!</v>
      </c>
      <c r="J23" s="104">
        <f t="shared" si="2"/>
        <v>1.0910736190441415</v>
      </c>
      <c r="K23" s="107" t="e">
        <f t="shared" si="3"/>
        <v>#REF!</v>
      </c>
      <c r="L23" s="110">
        <f t="shared" si="4"/>
        <v>1190</v>
      </c>
      <c r="M23" s="18" t="e">
        <f t="shared" si="5"/>
        <v>#REF!</v>
      </c>
      <c r="N23" s="107" t="e">
        <f t="shared" si="6"/>
        <v>#REF!</v>
      </c>
      <c r="O23" s="104">
        <f t="shared" si="11"/>
        <v>0.007342249456688966</v>
      </c>
      <c r="P23" s="107" t="e">
        <f t="shared" si="12"/>
        <v>#REF!</v>
      </c>
    </row>
    <row r="24" spans="1:16" ht="12.75">
      <c r="A24" s="113" t="s">
        <v>949</v>
      </c>
      <c r="B24" s="18">
        <v>115320</v>
      </c>
      <c r="C24" s="18" t="e">
        <f>#REF!</f>
        <v>#REF!</v>
      </c>
      <c r="D24" s="107" t="e">
        <f t="shared" si="10"/>
        <v>#REF!</v>
      </c>
      <c r="E24" s="104">
        <f t="shared" si="0"/>
        <v>0.6322799300412851</v>
      </c>
      <c r="F24" s="107" t="e">
        <f t="shared" si="1"/>
        <v>#REF!</v>
      </c>
      <c r="G24" s="110">
        <v>112017</v>
      </c>
      <c r="H24" s="18" t="e">
        <f>#REF!</f>
        <v>#REF!</v>
      </c>
      <c r="I24" s="107" t="e">
        <f t="shared" si="9"/>
        <v>#REF!</v>
      </c>
      <c r="J24" s="104">
        <f t="shared" si="2"/>
        <v>2.0248644540908165</v>
      </c>
      <c r="K24" s="107" t="e">
        <f t="shared" si="3"/>
        <v>#REF!</v>
      </c>
      <c r="L24" s="110">
        <f t="shared" si="4"/>
        <v>3303</v>
      </c>
      <c r="M24" s="18" t="e">
        <f t="shared" si="5"/>
        <v>#REF!</v>
      </c>
      <c r="N24" s="107" t="e">
        <f t="shared" si="6"/>
        <v>#REF!</v>
      </c>
      <c r="O24" s="104">
        <f t="shared" si="11"/>
        <v>0.02037936971045685</v>
      </c>
      <c r="P24" s="107" t="e">
        <f t="shared" si="12"/>
        <v>#REF!</v>
      </c>
    </row>
    <row r="25" spans="1:16" ht="12.75">
      <c r="A25" s="113" t="s">
        <v>950</v>
      </c>
      <c r="B25" s="18">
        <v>75809</v>
      </c>
      <c r="C25" s="18" t="e">
        <f>#REF!</f>
        <v>#REF!</v>
      </c>
      <c r="D25" s="107" t="e">
        <f t="shared" si="10"/>
        <v>#REF!</v>
      </c>
      <c r="E25" s="104">
        <f t="shared" si="0"/>
        <v>0.41564784266822574</v>
      </c>
      <c r="F25" s="107" t="e">
        <f t="shared" si="1"/>
        <v>#REF!</v>
      </c>
      <c r="G25" s="110">
        <v>73911</v>
      </c>
      <c r="H25" s="18" t="e">
        <f>#REF!</f>
        <v>#REF!</v>
      </c>
      <c r="I25" s="107" t="e">
        <f t="shared" si="9"/>
        <v>#REF!</v>
      </c>
      <c r="J25" s="104">
        <f t="shared" si="2"/>
        <v>1.3360450348278061</v>
      </c>
      <c r="K25" s="107" t="e">
        <f t="shared" si="3"/>
        <v>#REF!</v>
      </c>
      <c r="L25" s="110">
        <f t="shared" si="4"/>
        <v>1898</v>
      </c>
      <c r="M25" s="18" t="e">
        <f t="shared" si="5"/>
        <v>#REF!</v>
      </c>
      <c r="N25" s="107" t="e">
        <f t="shared" si="6"/>
        <v>#REF!</v>
      </c>
      <c r="O25" s="104">
        <f t="shared" si="11"/>
        <v>0.011710579385542567</v>
      </c>
      <c r="P25" s="107" t="e">
        <f t="shared" si="12"/>
        <v>#REF!</v>
      </c>
    </row>
    <row r="26" spans="1:16" ht="12.75">
      <c r="A26" s="113" t="s">
        <v>951</v>
      </c>
      <c r="B26" s="18">
        <v>63685</v>
      </c>
      <c r="C26" s="18" t="e">
        <f>#REF!</f>
        <v>#REF!</v>
      </c>
      <c r="D26" s="107" t="e">
        <f t="shared" si="10"/>
        <v>#REF!</v>
      </c>
      <c r="E26" s="104">
        <f t="shared" si="0"/>
        <v>0.3491740144353039</v>
      </c>
      <c r="F26" s="107" t="e">
        <f t="shared" si="1"/>
        <v>#REF!</v>
      </c>
      <c r="G26" s="110">
        <v>62387</v>
      </c>
      <c r="H26" s="18" t="e">
        <f>#REF!</f>
        <v>#REF!</v>
      </c>
      <c r="I26" s="107" t="e">
        <f t="shared" si="9"/>
        <v>#REF!</v>
      </c>
      <c r="J26" s="104">
        <f t="shared" si="2"/>
        <v>1.1277325646764667</v>
      </c>
      <c r="K26" s="107" t="e">
        <f t="shared" si="3"/>
        <v>#REF!</v>
      </c>
      <c r="L26" s="110">
        <f t="shared" si="4"/>
        <v>1298</v>
      </c>
      <c r="M26" s="18" t="e">
        <f t="shared" si="5"/>
        <v>#REF!</v>
      </c>
      <c r="N26" s="107" t="e">
        <f t="shared" si="6"/>
        <v>#REF!</v>
      </c>
      <c r="O26" s="104">
        <f t="shared" si="11"/>
        <v>0.008008604869564938</v>
      </c>
      <c r="P26" s="107" t="e">
        <f t="shared" si="12"/>
        <v>#REF!</v>
      </c>
    </row>
    <row r="27" spans="1:16" ht="12.75">
      <c r="A27" s="113" t="s">
        <v>952</v>
      </c>
      <c r="B27" s="18">
        <v>73396</v>
      </c>
      <c r="C27" s="18" t="e">
        <f>#REF!</f>
        <v>#REF!</v>
      </c>
      <c r="D27" s="107" t="e">
        <f t="shared" si="10"/>
        <v>#REF!</v>
      </c>
      <c r="E27" s="104">
        <f t="shared" si="0"/>
        <v>0.402417774413026</v>
      </c>
      <c r="F27" s="107" t="e">
        <f t="shared" si="1"/>
        <v>#REF!</v>
      </c>
      <c r="G27" s="110">
        <v>65568</v>
      </c>
      <c r="H27" s="18" t="e">
        <f>#REF!</f>
        <v>#REF!</v>
      </c>
      <c r="I27" s="107" t="e">
        <f t="shared" si="9"/>
        <v>#REF!</v>
      </c>
      <c r="J27" s="104">
        <f t="shared" si="2"/>
        <v>1.1852336031658288</v>
      </c>
      <c r="K27" s="107" t="e">
        <f t="shared" si="3"/>
        <v>#REF!</v>
      </c>
      <c r="L27" s="110">
        <f t="shared" si="4"/>
        <v>7828</v>
      </c>
      <c r="M27" s="18" t="e">
        <f t="shared" si="5"/>
        <v>#REF!</v>
      </c>
      <c r="N27" s="107" t="e">
        <f t="shared" si="6"/>
        <v>#REF!</v>
      </c>
      <c r="O27" s="104">
        <f t="shared" si="11"/>
        <v>0.048298427518454805</v>
      </c>
      <c r="P27" s="107" t="e">
        <f t="shared" si="12"/>
        <v>#REF!</v>
      </c>
    </row>
    <row r="28" spans="1:16" ht="12.75">
      <c r="A28" s="113" t="s">
        <v>935</v>
      </c>
      <c r="B28" s="18">
        <v>155977</v>
      </c>
      <c r="C28" s="18" t="e">
        <f>#REF!</f>
        <v>#REF!</v>
      </c>
      <c r="D28" s="107" t="e">
        <f t="shared" si="10"/>
        <v>#REF!</v>
      </c>
      <c r="E28" s="104">
        <f t="shared" si="0"/>
        <v>0.8551953403403532</v>
      </c>
      <c r="F28" s="107" t="e">
        <f t="shared" si="1"/>
        <v>#REF!</v>
      </c>
      <c r="G28" s="110">
        <v>151563</v>
      </c>
      <c r="H28" s="18" t="e">
        <f>#REF!</f>
        <v>#REF!</v>
      </c>
      <c r="I28" s="107" t="e">
        <f t="shared" si="9"/>
        <v>#REF!</v>
      </c>
      <c r="J28" s="104">
        <f t="shared" si="2"/>
        <v>2.739713893921159</v>
      </c>
      <c r="K28" s="107" t="e">
        <f t="shared" si="3"/>
        <v>#REF!</v>
      </c>
      <c r="L28" s="110">
        <f t="shared" si="4"/>
        <v>4414</v>
      </c>
      <c r="M28" s="18" t="e">
        <f t="shared" si="5"/>
        <v>#REF!</v>
      </c>
      <c r="N28" s="107" t="e">
        <f t="shared" si="6"/>
        <v>#REF!</v>
      </c>
      <c r="O28" s="104">
        <f t="shared" si="11"/>
        <v>0.027234192522542097</v>
      </c>
      <c r="P28" s="107" t="e">
        <f t="shared" si="12"/>
        <v>#REF!</v>
      </c>
    </row>
    <row r="29" spans="1:16" s="21" customFormat="1" ht="25.5">
      <c r="A29" s="114" t="s">
        <v>953</v>
      </c>
      <c r="B29" s="81">
        <f>SUM(B3:B28)</f>
        <v>4049575</v>
      </c>
      <c r="C29" s="81" t="e">
        <f>SUM(C3:C28)</f>
        <v>#REF!</v>
      </c>
      <c r="D29" s="108" t="e">
        <f t="shared" si="10"/>
        <v>#REF!</v>
      </c>
      <c r="E29" s="104">
        <f t="shared" si="0"/>
        <v>22.20313039973064</v>
      </c>
      <c r="F29" s="107" t="e">
        <f t="shared" si="1"/>
        <v>#REF!</v>
      </c>
      <c r="G29" s="111">
        <f>SUM(G3:G28)</f>
        <v>3905611</v>
      </c>
      <c r="H29" s="81" t="e">
        <f>SUM(H3:H28)</f>
        <v>#REF!</v>
      </c>
      <c r="I29" s="108" t="e">
        <f t="shared" si="9"/>
        <v>#REF!</v>
      </c>
      <c r="J29" s="104">
        <f t="shared" si="2"/>
        <v>70.59939906805296</v>
      </c>
      <c r="K29" s="107" t="e">
        <f t="shared" si="3"/>
        <v>#REF!</v>
      </c>
      <c r="L29" s="111">
        <f t="shared" si="4"/>
        <v>143964</v>
      </c>
      <c r="M29" s="81" t="e">
        <f t="shared" si="5"/>
        <v>#REF!</v>
      </c>
      <c r="N29" s="108" t="e">
        <f t="shared" si="6"/>
        <v>#REF!</v>
      </c>
      <c r="O29" s="104">
        <f t="shared" si="11"/>
        <v>0.8882517653636725</v>
      </c>
      <c r="P29" s="107" t="e">
        <f t="shared" si="12"/>
        <v>#REF!</v>
      </c>
    </row>
    <row r="30" spans="1:16" ht="12.75">
      <c r="A30" s="113" t="s">
        <v>319</v>
      </c>
      <c r="B30" s="18">
        <v>183023</v>
      </c>
      <c r="C30" s="18" t="e">
        <f>#REF!</f>
        <v>#REF!</v>
      </c>
      <c r="D30" s="107" t="e">
        <f t="shared" si="10"/>
        <v>#REF!</v>
      </c>
      <c r="E30" s="104">
        <f t="shared" si="0"/>
        <v>1.0034839545260676</v>
      </c>
      <c r="F30" s="107" t="e">
        <f t="shared" si="1"/>
        <v>#REF!</v>
      </c>
      <c r="G30" s="110">
        <v>144962</v>
      </c>
      <c r="H30" s="18" t="e">
        <f>#REF!</f>
        <v>#REF!</v>
      </c>
      <c r="I30" s="107" t="e">
        <f t="shared" si="9"/>
        <v>#REF!</v>
      </c>
      <c r="J30" s="104">
        <f t="shared" si="2"/>
        <v>2.620391556584384</v>
      </c>
      <c r="K30" s="107" t="e">
        <f t="shared" si="3"/>
        <v>#REF!</v>
      </c>
      <c r="L30" s="110">
        <f t="shared" si="4"/>
        <v>38061</v>
      </c>
      <c r="M30" s="18" t="e">
        <f t="shared" si="5"/>
        <v>#REF!</v>
      </c>
      <c r="N30" s="107" t="e">
        <f t="shared" si="6"/>
        <v>#REF!</v>
      </c>
      <c r="O30" s="104">
        <f t="shared" si="11"/>
        <v>0.23483475342104093</v>
      </c>
      <c r="P30" s="107" t="e">
        <f t="shared" si="12"/>
        <v>#REF!</v>
      </c>
    </row>
    <row r="31" spans="1:16" ht="12.75">
      <c r="A31" s="113" t="s">
        <v>333</v>
      </c>
      <c r="B31" s="18">
        <v>28993</v>
      </c>
      <c r="C31" s="18" t="e">
        <f>#REF!</f>
        <v>#REF!</v>
      </c>
      <c r="D31" s="107" t="e">
        <f t="shared" si="10"/>
        <v>#REF!</v>
      </c>
      <c r="E31" s="104">
        <f t="shared" si="0"/>
        <v>0.15896368376419512</v>
      </c>
      <c r="F31" s="107" t="e">
        <f t="shared" si="1"/>
        <v>#REF!</v>
      </c>
      <c r="G31" s="110">
        <v>28993</v>
      </c>
      <c r="H31" s="18" t="e">
        <f>#REF!</f>
        <v>#REF!</v>
      </c>
      <c r="I31" s="107" t="e">
        <f t="shared" si="9"/>
        <v>#REF!</v>
      </c>
      <c r="J31" s="104">
        <f t="shared" si="2"/>
        <v>0.5240891571587799</v>
      </c>
      <c r="K31" s="107" t="e">
        <f t="shared" si="3"/>
        <v>#REF!</v>
      </c>
      <c r="L31" s="110">
        <f t="shared" si="4"/>
        <v>0</v>
      </c>
      <c r="M31" s="18" t="e">
        <f t="shared" si="5"/>
        <v>#REF!</v>
      </c>
      <c r="N31" s="107"/>
      <c r="O31" s="104"/>
      <c r="P31" s="107"/>
    </row>
    <row r="32" spans="1:16" s="21" customFormat="1" ht="25.5">
      <c r="A32" s="114" t="s">
        <v>320</v>
      </c>
      <c r="B32" s="81">
        <f>SUM(B30:B31)</f>
        <v>212016</v>
      </c>
      <c r="C32" s="81" t="e">
        <f>SUM(C30:C31)</f>
        <v>#REF!</v>
      </c>
      <c r="D32" s="108" t="e">
        <f t="shared" si="10"/>
        <v>#REF!</v>
      </c>
      <c r="E32" s="104">
        <f t="shared" si="0"/>
        <v>1.1624476382902629</v>
      </c>
      <c r="F32" s="107" t="e">
        <f t="shared" si="1"/>
        <v>#REF!</v>
      </c>
      <c r="G32" s="111">
        <f>SUM(G30:G31)</f>
        <v>173955</v>
      </c>
      <c r="H32" s="81" t="e">
        <f>SUM(H30:H31)</f>
        <v>#REF!</v>
      </c>
      <c r="I32" s="108" t="e">
        <f t="shared" si="9"/>
        <v>#REF!</v>
      </c>
      <c r="J32" s="104">
        <f t="shared" si="2"/>
        <v>3.144480713743164</v>
      </c>
      <c r="K32" s="107" t="e">
        <f t="shared" si="3"/>
        <v>#REF!</v>
      </c>
      <c r="L32" s="111">
        <f t="shared" si="4"/>
        <v>38061</v>
      </c>
      <c r="M32" s="81" t="e">
        <f t="shared" si="5"/>
        <v>#REF!</v>
      </c>
      <c r="N32" s="108" t="e">
        <f t="shared" si="6"/>
        <v>#REF!</v>
      </c>
      <c r="O32" s="105">
        <f>L32/$L$51*100</f>
        <v>0.23483475342104093</v>
      </c>
      <c r="P32" s="108" t="e">
        <f>M32/$M$51*100</f>
        <v>#REF!</v>
      </c>
    </row>
    <row r="33" spans="1:16" ht="12.75">
      <c r="A33" s="113" t="s">
        <v>660</v>
      </c>
      <c r="B33" s="18">
        <v>144751</v>
      </c>
      <c r="C33" s="18" t="e">
        <f>#REF!</f>
        <v>#REF!</v>
      </c>
      <c r="D33" s="107" t="e">
        <f t="shared" si="10"/>
        <v>#REF!</v>
      </c>
      <c r="E33" s="104">
        <f t="shared" si="0"/>
        <v>0.7936450932484049</v>
      </c>
      <c r="F33" s="107" t="e">
        <f t="shared" si="1"/>
        <v>#REF!</v>
      </c>
      <c r="G33" s="110">
        <v>86724</v>
      </c>
      <c r="H33" s="18" t="e">
        <f>#REF!</f>
        <v>#REF!</v>
      </c>
      <c r="I33" s="107" t="e">
        <f t="shared" si="9"/>
        <v>#REF!</v>
      </c>
      <c r="J33" s="104">
        <f t="shared" si="2"/>
        <v>1.5676579886675412</v>
      </c>
      <c r="K33" s="107" t="e">
        <f t="shared" si="3"/>
        <v>#REF!</v>
      </c>
      <c r="L33" s="110">
        <f t="shared" si="4"/>
        <v>58027</v>
      </c>
      <c r="M33" s="18" t="e">
        <f t="shared" si="5"/>
        <v>#REF!</v>
      </c>
      <c r="N33" s="107" t="e">
        <f t="shared" si="6"/>
        <v>#REF!</v>
      </c>
      <c r="O33" s="105">
        <f>L33/$L$51*100</f>
        <v>0.35802412539772316</v>
      </c>
      <c r="P33" s="108" t="e">
        <f>M33/$M$51*100</f>
        <v>#REF!</v>
      </c>
    </row>
    <row r="34" spans="1:16" ht="12.75">
      <c r="A34" s="113" t="s">
        <v>321</v>
      </c>
      <c r="B34" s="18">
        <v>40290</v>
      </c>
      <c r="C34" s="18" t="e">
        <f>#REF!</f>
        <v>#REF!</v>
      </c>
      <c r="D34" s="107" t="e">
        <f t="shared" si="10"/>
        <v>#REF!</v>
      </c>
      <c r="E34" s="104">
        <f t="shared" si="0"/>
        <v>0.2209032117704074</v>
      </c>
      <c r="F34" s="107" t="e">
        <f t="shared" si="1"/>
        <v>#REF!</v>
      </c>
      <c r="G34" s="110">
        <v>40290</v>
      </c>
      <c r="H34" s="18" t="e">
        <f>#REF!</f>
        <v>#REF!</v>
      </c>
      <c r="I34" s="107" t="e">
        <f t="shared" si="9"/>
        <v>#REF!</v>
      </c>
      <c r="J34" s="104">
        <f t="shared" si="2"/>
        <v>0.7282982837901301</v>
      </c>
      <c r="K34" s="107" t="e">
        <f t="shared" si="3"/>
        <v>#REF!</v>
      </c>
      <c r="L34" s="110">
        <f t="shared" si="4"/>
        <v>0</v>
      </c>
      <c r="M34" s="18" t="e">
        <f t="shared" si="5"/>
        <v>#REF!</v>
      </c>
      <c r="N34" s="107"/>
      <c r="O34" s="104"/>
      <c r="P34" s="107"/>
    </row>
    <row r="35" spans="1:16" ht="12.75">
      <c r="A35" s="113" t="s">
        <v>1298</v>
      </c>
      <c r="B35" s="18">
        <v>389315</v>
      </c>
      <c r="C35" s="18" t="e">
        <f>#REF!</f>
        <v>#REF!</v>
      </c>
      <c r="D35" s="107" t="e">
        <f t="shared" si="10"/>
        <v>#REF!</v>
      </c>
      <c r="E35" s="104">
        <f t="shared" si="0"/>
        <v>2.134547875164958</v>
      </c>
      <c r="F35" s="107" t="e">
        <f t="shared" si="1"/>
        <v>#REF!</v>
      </c>
      <c r="G35" s="110">
        <v>379149</v>
      </c>
      <c r="H35" s="18" t="e">
        <f>#REF!</f>
        <v>#REF!</v>
      </c>
      <c r="I35" s="107" t="e">
        <f t="shared" si="9"/>
        <v>#REF!</v>
      </c>
      <c r="J35" s="104">
        <f t="shared" si="2"/>
        <v>6.853650186168876</v>
      </c>
      <c r="K35" s="107" t="e">
        <f t="shared" si="3"/>
        <v>#REF!</v>
      </c>
      <c r="L35" s="110">
        <f t="shared" si="4"/>
        <v>10166</v>
      </c>
      <c r="M35" s="18" t="e">
        <f t="shared" si="5"/>
        <v>#REF!</v>
      </c>
      <c r="N35" s="107" t="e">
        <f t="shared" si="6"/>
        <v>#REF!</v>
      </c>
      <c r="O35" s="104">
        <f>L35/$L$51*100</f>
        <v>0.0627237882157143</v>
      </c>
      <c r="P35" s="107" t="e">
        <f>M35/$M$51*100</f>
        <v>#REF!</v>
      </c>
    </row>
    <row r="36" spans="1:16" ht="12.75">
      <c r="A36" s="113" t="s">
        <v>661</v>
      </c>
      <c r="B36" s="18">
        <v>132132</v>
      </c>
      <c r="C36" s="18" t="e">
        <f>#REF!</f>
        <v>#REF!</v>
      </c>
      <c r="D36" s="107" t="e">
        <f t="shared" si="10"/>
        <v>#REF!</v>
      </c>
      <c r="E36" s="104">
        <f t="shared" si="0"/>
        <v>0.7244572642751915</v>
      </c>
      <c r="F36" s="107" t="e">
        <f t="shared" si="1"/>
        <v>#REF!</v>
      </c>
      <c r="G36" s="110">
        <v>131732</v>
      </c>
      <c r="H36" s="18" t="e">
        <f>#REF!</f>
        <v>#REF!</v>
      </c>
      <c r="I36" s="107" t="e">
        <f t="shared" si="9"/>
        <v>#REF!</v>
      </c>
      <c r="J36" s="104">
        <f t="shared" si="2"/>
        <v>2.3812407426220257</v>
      </c>
      <c r="K36" s="107" t="e">
        <f t="shared" si="3"/>
        <v>#REF!</v>
      </c>
      <c r="L36" s="110">
        <f t="shared" si="4"/>
        <v>400</v>
      </c>
      <c r="M36" s="18" t="e">
        <f t="shared" si="5"/>
        <v>#REF!</v>
      </c>
      <c r="N36" s="107" t="e">
        <f t="shared" si="6"/>
        <v>#REF!</v>
      </c>
      <c r="O36" s="104">
        <f>L36/$L$51*100</f>
        <v>0.002467983010651753</v>
      </c>
      <c r="P36" s="107" t="e">
        <f>M36/$M$51*100</f>
        <v>#REF!</v>
      </c>
    </row>
    <row r="37" spans="1:16" ht="12.75">
      <c r="A37" s="113" t="s">
        <v>1299</v>
      </c>
      <c r="B37" s="18">
        <v>397843</v>
      </c>
      <c r="C37" s="18" t="e">
        <f>#REF!</f>
        <v>#REF!</v>
      </c>
      <c r="D37" s="107" t="e">
        <f t="shared" si="10"/>
        <v>#REF!</v>
      </c>
      <c r="E37" s="104">
        <f t="shared" si="0"/>
        <v>2.181305447514872</v>
      </c>
      <c r="F37" s="107" t="e">
        <f t="shared" si="1"/>
        <v>#REF!</v>
      </c>
      <c r="G37" s="110">
        <v>356843</v>
      </c>
      <c r="H37" s="18" t="e">
        <f>#REF!</f>
        <v>#REF!</v>
      </c>
      <c r="I37" s="107" t="e">
        <f t="shared" si="9"/>
        <v>#REF!</v>
      </c>
      <c r="J37" s="104">
        <f t="shared" si="2"/>
        <v>6.450437937019641</v>
      </c>
      <c r="K37" s="107" t="e">
        <f t="shared" si="3"/>
        <v>#REF!</v>
      </c>
      <c r="L37" s="110">
        <f t="shared" si="4"/>
        <v>41000</v>
      </c>
      <c r="M37" s="18" t="e">
        <f t="shared" si="5"/>
        <v>#REF!</v>
      </c>
      <c r="N37" s="107" t="e">
        <f t="shared" si="6"/>
        <v>#REF!</v>
      </c>
      <c r="O37" s="104">
        <f>L37/$L$51*100</f>
        <v>0.25296825859180466</v>
      </c>
      <c r="P37" s="107" t="e">
        <f>M37/$M$51*100</f>
        <v>#REF!</v>
      </c>
    </row>
    <row r="38" spans="1:16" ht="25.5">
      <c r="A38" s="113" t="s">
        <v>322</v>
      </c>
      <c r="B38" s="18">
        <v>102970</v>
      </c>
      <c r="C38" s="18" t="e">
        <f>#REF!</f>
        <v>#REF!</v>
      </c>
      <c r="D38" s="107" t="e">
        <f t="shared" si="10"/>
        <v>#REF!</v>
      </c>
      <c r="E38" s="104">
        <f t="shared" si="0"/>
        <v>0.5645669822784525</v>
      </c>
      <c r="F38" s="107" t="e">
        <f t="shared" si="1"/>
        <v>#REF!</v>
      </c>
      <c r="G38" s="110">
        <v>102970</v>
      </c>
      <c r="H38" s="18" t="e">
        <f>#REF!</f>
        <v>#REF!</v>
      </c>
      <c r="I38" s="107" t="e">
        <f t="shared" si="9"/>
        <v>#REF!</v>
      </c>
      <c r="J38" s="104">
        <f t="shared" si="2"/>
        <v>1.861327234595922</v>
      </c>
      <c r="K38" s="107" t="e">
        <f t="shared" si="3"/>
        <v>#REF!</v>
      </c>
      <c r="L38" s="110">
        <f t="shared" si="4"/>
        <v>0</v>
      </c>
      <c r="M38" s="18" t="e">
        <f t="shared" si="5"/>
        <v>#REF!</v>
      </c>
      <c r="N38" s="107"/>
      <c r="O38" s="104"/>
      <c r="P38" s="107"/>
    </row>
    <row r="39" spans="1:16" ht="25.5">
      <c r="A39" s="113" t="s">
        <v>923</v>
      </c>
      <c r="B39" s="18">
        <v>1326481</v>
      </c>
      <c r="C39" s="18" t="e">
        <f>#REF!</f>
        <v>#REF!</v>
      </c>
      <c r="D39" s="107" t="e">
        <f t="shared" si="10"/>
        <v>#REF!</v>
      </c>
      <c r="E39" s="104">
        <f t="shared" si="0"/>
        <v>7.272869527238068</v>
      </c>
      <c r="F39" s="107" t="e">
        <f t="shared" si="1"/>
        <v>#REF!</v>
      </c>
      <c r="G39" s="110">
        <v>121481</v>
      </c>
      <c r="H39" s="18" t="e">
        <f>#REF!</f>
        <v>#REF!</v>
      </c>
      <c r="I39" s="107" t="e">
        <f t="shared" si="9"/>
        <v>#REF!</v>
      </c>
      <c r="J39" s="104">
        <f t="shared" si="2"/>
        <v>2.1959395337083345</v>
      </c>
      <c r="K39" s="107" t="e">
        <f t="shared" si="3"/>
        <v>#REF!</v>
      </c>
      <c r="L39" s="110">
        <f t="shared" si="4"/>
        <v>1205000</v>
      </c>
      <c r="M39" s="18" t="e">
        <f t="shared" si="5"/>
        <v>#REF!</v>
      </c>
      <c r="N39" s="107" t="e">
        <f t="shared" si="6"/>
        <v>#REF!</v>
      </c>
      <c r="O39" s="104">
        <f>L39/$L$51*100</f>
        <v>7.434798819588407</v>
      </c>
      <c r="P39" s="107" t="e">
        <f>M39/$M$51*100</f>
        <v>#REF!</v>
      </c>
    </row>
    <row r="40" spans="1:16" s="21" customFormat="1" ht="25.5">
      <c r="A40" s="114" t="s">
        <v>1310</v>
      </c>
      <c r="B40" s="81">
        <f>SUM(B33:B39)</f>
        <v>2533782</v>
      </c>
      <c r="C40" s="81" t="e">
        <f>SUM(C33:C39)</f>
        <v>#REF!</v>
      </c>
      <c r="D40" s="107" t="e">
        <f t="shared" si="10"/>
        <v>#REF!</v>
      </c>
      <c r="E40" s="104">
        <f t="shared" si="0"/>
        <v>13.892295401490355</v>
      </c>
      <c r="F40" s="107" t="e">
        <f t="shared" si="1"/>
        <v>#REF!</v>
      </c>
      <c r="G40" s="111">
        <f>SUM(G33:G39)</f>
        <v>1219189</v>
      </c>
      <c r="H40" s="81" t="e">
        <f>SUM(H33:H39)</f>
        <v>#REF!</v>
      </c>
      <c r="I40" s="107" t="e">
        <f t="shared" si="9"/>
        <v>#REF!</v>
      </c>
      <c r="J40" s="104">
        <f t="shared" si="2"/>
        <v>22.038551906572472</v>
      </c>
      <c r="K40" s="107" t="e">
        <f t="shared" si="3"/>
        <v>#REF!</v>
      </c>
      <c r="L40" s="111">
        <f t="shared" si="4"/>
        <v>1314593</v>
      </c>
      <c r="M40" s="81" t="e">
        <f t="shared" si="5"/>
        <v>#REF!</v>
      </c>
      <c r="N40" s="107" t="e">
        <f t="shared" si="6"/>
        <v>#REF!</v>
      </c>
      <c r="O40" s="104">
        <f>L40/$L$51*100</f>
        <v>8.1109829748043</v>
      </c>
      <c r="P40" s="107" t="e">
        <f>M40/$M$51*100</f>
        <v>#REF!</v>
      </c>
    </row>
    <row r="41" spans="1:16" ht="12.75">
      <c r="A41" s="113" t="s">
        <v>605</v>
      </c>
      <c r="B41" s="18">
        <v>60482</v>
      </c>
      <c r="C41" s="18" t="e">
        <f>#REF!</f>
        <v>#REF!</v>
      </c>
      <c r="D41" s="107" t="e">
        <f t="shared" si="10"/>
        <v>#REF!</v>
      </c>
      <c r="E41" s="104">
        <f t="shared" si="0"/>
        <v>0.3316125106551943</v>
      </c>
      <c r="F41" s="107" t="e">
        <f t="shared" si="1"/>
        <v>#REF!</v>
      </c>
      <c r="G41" s="110">
        <v>2482</v>
      </c>
      <c r="H41" s="18" t="e">
        <f>#REF!</f>
        <v>#REF!</v>
      </c>
      <c r="I41" s="107" t="e">
        <f t="shared" si="9"/>
        <v>#REF!</v>
      </c>
      <c r="J41" s="104">
        <f t="shared" si="2"/>
        <v>0.04486563267230337</v>
      </c>
      <c r="K41" s="107" t="e">
        <f t="shared" si="3"/>
        <v>#REF!</v>
      </c>
      <c r="L41" s="110">
        <f t="shared" si="4"/>
        <v>58000</v>
      </c>
      <c r="M41" s="18" t="e">
        <f t="shared" si="5"/>
        <v>#REF!</v>
      </c>
      <c r="N41" s="107" t="e">
        <f t="shared" si="6"/>
        <v>#REF!</v>
      </c>
      <c r="O41" s="104">
        <f>L41/$L$51*100</f>
        <v>0.3578575365445042</v>
      </c>
      <c r="P41" s="107" t="e">
        <f>M41/$M$51*100</f>
        <v>#REF!</v>
      </c>
    </row>
    <row r="42" spans="1:16" ht="12.75">
      <c r="A42" s="113" t="s">
        <v>113</v>
      </c>
      <c r="B42" s="18">
        <v>203826</v>
      </c>
      <c r="C42" s="18" t="e">
        <f>#REF!</f>
        <v>#REF!</v>
      </c>
      <c r="D42" s="107" t="e">
        <f t="shared" si="10"/>
        <v>#REF!</v>
      </c>
      <c r="E42" s="104">
        <f t="shared" si="0"/>
        <v>1.1175432624054369</v>
      </c>
      <c r="F42" s="107" t="e">
        <f t="shared" si="1"/>
        <v>#REF!</v>
      </c>
      <c r="G42" s="110">
        <v>203826</v>
      </c>
      <c r="H42" s="18" t="e">
        <f>#REF!</f>
        <v>#REF!</v>
      </c>
      <c r="I42" s="107" t="e">
        <f t="shared" si="9"/>
        <v>#REF!</v>
      </c>
      <c r="J42" s="104">
        <f t="shared" si="2"/>
        <v>3.6844409528867472</v>
      </c>
      <c r="K42" s="107" t="e">
        <f t="shared" si="3"/>
        <v>#REF!</v>
      </c>
      <c r="L42" s="110">
        <f t="shared" si="4"/>
        <v>0</v>
      </c>
      <c r="M42" s="18" t="e">
        <f t="shared" si="5"/>
        <v>#REF!</v>
      </c>
      <c r="N42" s="107"/>
      <c r="O42" s="104"/>
      <c r="P42" s="107"/>
    </row>
    <row r="43" spans="1:16" s="21" customFormat="1" ht="12.75">
      <c r="A43" s="114" t="s">
        <v>630</v>
      </c>
      <c r="B43" s="81">
        <f>B42+B41+B40+B32+B29</f>
        <v>7059681</v>
      </c>
      <c r="C43" s="81" t="e">
        <f>C42+C41+C40+C32+C29</f>
        <v>#REF!</v>
      </c>
      <c r="D43" s="107" t="e">
        <f t="shared" si="10"/>
        <v>#REF!</v>
      </c>
      <c r="E43" s="104">
        <f t="shared" si="0"/>
        <v>38.70702921257189</v>
      </c>
      <c r="F43" s="107" t="e">
        <f t="shared" si="1"/>
        <v>#REF!</v>
      </c>
      <c r="G43" s="111">
        <f>G42+G41+G40+G32+G29</f>
        <v>5505063</v>
      </c>
      <c r="H43" s="81" t="e">
        <f>H42+H41+H40+H32+H29</f>
        <v>#REF!</v>
      </c>
      <c r="I43" s="107" t="e">
        <f t="shared" si="9"/>
        <v>#REF!</v>
      </c>
      <c r="J43" s="104">
        <f t="shared" si="2"/>
        <v>99.51173827392765</v>
      </c>
      <c r="K43" s="107" t="e">
        <f t="shared" si="3"/>
        <v>#REF!</v>
      </c>
      <c r="L43" s="111">
        <f t="shared" si="4"/>
        <v>1554618</v>
      </c>
      <c r="M43" s="81" t="e">
        <f t="shared" si="5"/>
        <v>#REF!</v>
      </c>
      <c r="N43" s="107" t="e">
        <f t="shared" si="6"/>
        <v>#REF!</v>
      </c>
      <c r="O43" s="105">
        <f>L43/$L$51*100</f>
        <v>9.591927030133517</v>
      </c>
      <c r="P43" s="108" t="e">
        <f>M43/$M$51*100</f>
        <v>#REF!</v>
      </c>
    </row>
    <row r="44" spans="1:16" ht="25.5">
      <c r="A44" s="113" t="s">
        <v>106</v>
      </c>
      <c r="B44" s="18">
        <v>3181907</v>
      </c>
      <c r="C44" s="18" t="e">
        <f>#REF!</f>
        <v>#REF!</v>
      </c>
      <c r="D44" s="107" t="e">
        <f t="shared" si="10"/>
        <v>#REF!</v>
      </c>
      <c r="E44" s="104">
        <f t="shared" si="0"/>
        <v>17.44585445159448</v>
      </c>
      <c r="F44" s="107" t="e">
        <f t="shared" si="1"/>
        <v>#REF!</v>
      </c>
      <c r="G44" s="110">
        <v>0</v>
      </c>
      <c r="H44" s="18">
        <v>0</v>
      </c>
      <c r="I44" s="107"/>
      <c r="J44" s="104"/>
      <c r="K44" s="107"/>
      <c r="L44" s="110"/>
      <c r="M44" s="18"/>
      <c r="N44" s="107"/>
      <c r="O44" s="104">
        <f aca="true" t="shared" si="13" ref="O44:O51">L44/$L$51*100</f>
        <v>0</v>
      </c>
      <c r="P44" s="107" t="e">
        <f aca="true" t="shared" si="14" ref="P44:P51">M44/$M$51*100</f>
        <v>#REF!</v>
      </c>
    </row>
    <row r="45" spans="1:16" ht="25.5">
      <c r="A45" s="113" t="s">
        <v>107</v>
      </c>
      <c r="B45" s="18">
        <v>7477513</v>
      </c>
      <c r="C45" s="18" t="e">
        <f>#REF!-(#REF!+#REF!+#REF!)</f>
        <v>#REF!</v>
      </c>
      <c r="D45" s="107" t="e">
        <f t="shared" si="10"/>
        <v>#REF!</v>
      </c>
      <c r="E45" s="104">
        <f t="shared" si="0"/>
        <v>40.99793094452654</v>
      </c>
      <c r="F45" s="107" t="e">
        <f t="shared" si="1"/>
        <v>#REF!</v>
      </c>
      <c r="G45" s="110">
        <v>0</v>
      </c>
      <c r="H45" s="18">
        <v>0</v>
      </c>
      <c r="I45" s="107"/>
      <c r="J45" s="104"/>
      <c r="K45" s="107"/>
      <c r="L45" s="110">
        <f>L51-(L46+L43)</f>
        <v>14645809</v>
      </c>
      <c r="M45" s="18" t="e">
        <f>M51-(M46+M43)</f>
        <v>#REF!</v>
      </c>
      <c r="N45" s="107" t="e">
        <f t="shared" si="6"/>
        <v>#REF!</v>
      </c>
      <c r="O45" s="104">
        <f t="shared" si="13"/>
        <v>90.36401947312635</v>
      </c>
      <c r="P45" s="107" t="e">
        <f t="shared" si="14"/>
        <v>#REF!</v>
      </c>
    </row>
    <row r="46" spans="1:16" ht="38.25">
      <c r="A46" s="113" t="s">
        <v>128</v>
      </c>
      <c r="B46" s="18">
        <f>34151</f>
        <v>34151</v>
      </c>
      <c r="C46" s="18" t="e">
        <f>#REF!+#REF!</f>
        <v>#REF!</v>
      </c>
      <c r="D46" s="107" t="e">
        <f t="shared" si="10"/>
        <v>#REF!</v>
      </c>
      <c r="E46" s="104">
        <f t="shared" si="0"/>
        <v>0.1872441197610122</v>
      </c>
      <c r="F46" s="107" t="e">
        <f t="shared" si="1"/>
        <v>#REF!</v>
      </c>
      <c r="G46" s="110">
        <f>B46-7140</f>
        <v>27011</v>
      </c>
      <c r="H46" s="18" t="e">
        <f>C46-6400</f>
        <v>#REF!</v>
      </c>
      <c r="I46" s="107" t="e">
        <f>H46/G46*100</f>
        <v>#REF!</v>
      </c>
      <c r="J46" s="104">
        <f>G46/$G$49*100</f>
        <v>0.4882617260723555</v>
      </c>
      <c r="K46" s="107" t="e">
        <f>H46/H49*100</f>
        <v>#REF!</v>
      </c>
      <c r="L46" s="110">
        <f t="shared" si="4"/>
        <v>7140</v>
      </c>
      <c r="M46" s="18" t="e">
        <f t="shared" si="5"/>
        <v>#REF!</v>
      </c>
      <c r="N46" s="107" t="e">
        <f t="shared" si="6"/>
        <v>#REF!</v>
      </c>
      <c r="O46" s="104">
        <f t="shared" si="13"/>
        <v>0.04405349674013379</v>
      </c>
      <c r="P46" s="107" t="e">
        <f t="shared" si="14"/>
        <v>#REF!</v>
      </c>
    </row>
    <row r="47" spans="1:16" ht="12.75">
      <c r="A47" s="113" t="s">
        <v>129</v>
      </c>
      <c r="B47" s="18">
        <v>485505</v>
      </c>
      <c r="C47" s="18" t="e">
        <f>#REF!</f>
        <v>#REF!</v>
      </c>
      <c r="D47" s="107" t="e">
        <f t="shared" si="10"/>
        <v>#REF!</v>
      </c>
      <c r="E47" s="104">
        <f t="shared" si="0"/>
        <v>2.6619412715460817</v>
      </c>
      <c r="F47" s="107" t="e">
        <f t="shared" si="1"/>
        <v>#REF!</v>
      </c>
      <c r="G47" s="110">
        <v>0</v>
      </c>
      <c r="H47" s="18">
        <v>0</v>
      </c>
      <c r="I47" s="107"/>
      <c r="J47" s="104"/>
      <c r="K47" s="107"/>
      <c r="L47" s="110"/>
      <c r="M47" s="18"/>
      <c r="N47" s="107"/>
      <c r="O47" s="104">
        <f t="shared" si="13"/>
        <v>0</v>
      </c>
      <c r="P47" s="107" t="e">
        <f t="shared" si="14"/>
        <v>#REF!</v>
      </c>
    </row>
    <row r="48" spans="1:16" s="21" customFormat="1" ht="12.75">
      <c r="A48" s="114" t="s">
        <v>130</v>
      </c>
      <c r="B48" s="81">
        <f>SUM(B44:B47)</f>
        <v>11179076</v>
      </c>
      <c r="C48" s="81" t="e">
        <f>SUM(C44:C47)</f>
        <v>#REF!</v>
      </c>
      <c r="D48" s="108" t="e">
        <f t="shared" si="10"/>
        <v>#REF!</v>
      </c>
      <c r="E48" s="105">
        <f t="shared" si="0"/>
        <v>61.29297078742811</v>
      </c>
      <c r="F48" s="108" t="e">
        <f t="shared" si="1"/>
        <v>#REF!</v>
      </c>
      <c r="G48" s="111">
        <f>SUM(G44:G47)</f>
        <v>27011</v>
      </c>
      <c r="H48" s="81" t="e">
        <f>SUM(H44:H47)</f>
        <v>#REF!</v>
      </c>
      <c r="I48" s="108" t="e">
        <f>H48/G48*100</f>
        <v>#REF!</v>
      </c>
      <c r="J48" s="105"/>
      <c r="K48" s="108"/>
      <c r="L48" s="111">
        <f t="shared" si="4"/>
        <v>11152065</v>
      </c>
      <c r="M48" s="81" t="e">
        <f t="shared" si="5"/>
        <v>#REF!</v>
      </c>
      <c r="N48" s="108" t="e">
        <f t="shared" si="6"/>
        <v>#REF!</v>
      </c>
      <c r="O48" s="105">
        <f t="shared" si="13"/>
        <v>68.80776738421011</v>
      </c>
      <c r="P48" s="108" t="e">
        <f t="shared" si="14"/>
        <v>#REF!</v>
      </c>
    </row>
    <row r="49" spans="1:16" s="21" customFormat="1" ht="12.75">
      <c r="A49" s="114" t="s">
        <v>1302</v>
      </c>
      <c r="B49" s="81">
        <f>B48+B43</f>
        <v>18238757</v>
      </c>
      <c r="C49" s="81" t="e">
        <f>C43+C48</f>
        <v>#REF!</v>
      </c>
      <c r="D49" s="108" t="e">
        <f t="shared" si="10"/>
        <v>#REF!</v>
      </c>
      <c r="E49" s="105">
        <f t="shared" si="0"/>
        <v>100</v>
      </c>
      <c r="F49" s="108" t="e">
        <f t="shared" si="1"/>
        <v>#REF!</v>
      </c>
      <c r="G49" s="111">
        <f>G48+G43</f>
        <v>5532074</v>
      </c>
      <c r="H49" s="81" t="e">
        <f>H48+H43</f>
        <v>#REF!</v>
      </c>
      <c r="I49" s="108" t="e">
        <f>H49/G49*100</f>
        <v>#REF!</v>
      </c>
      <c r="J49" s="105">
        <f>J43+J46</f>
        <v>100</v>
      </c>
      <c r="K49" s="108" t="e">
        <f>K43+K46</f>
        <v>#REF!</v>
      </c>
      <c r="L49" s="111">
        <f t="shared" si="4"/>
        <v>12706683</v>
      </c>
      <c r="M49" s="81" t="e">
        <f t="shared" si="5"/>
        <v>#REF!</v>
      </c>
      <c r="N49" s="108" t="e">
        <f t="shared" si="6"/>
        <v>#REF!</v>
      </c>
      <c r="O49" s="105">
        <f t="shared" si="13"/>
        <v>78.39969441434363</v>
      </c>
      <c r="P49" s="108" t="e">
        <f t="shared" si="14"/>
        <v>#REF!</v>
      </c>
    </row>
    <row r="50" spans="1:16" ht="51">
      <c r="A50" s="113" t="s">
        <v>131</v>
      </c>
      <c r="B50" s="18">
        <v>0</v>
      </c>
      <c r="C50" s="18">
        <v>0</v>
      </c>
      <c r="D50" s="107"/>
      <c r="E50" s="104">
        <f t="shared" si="0"/>
        <v>0</v>
      </c>
      <c r="F50" s="107" t="e">
        <f t="shared" si="1"/>
        <v>#REF!</v>
      </c>
      <c r="G50" s="110">
        <v>-3500884</v>
      </c>
      <c r="H50" s="18" t="e">
        <f>-#REF!</f>
        <v>#REF!</v>
      </c>
      <c r="I50" s="107" t="e">
        <f>H50/G50*100</f>
        <v>#REF!</v>
      </c>
      <c r="J50" s="104"/>
      <c r="K50" s="107"/>
      <c r="L50" s="110"/>
      <c r="M50" s="18"/>
      <c r="N50" s="107"/>
      <c r="O50" s="104">
        <f t="shared" si="13"/>
        <v>0</v>
      </c>
      <c r="P50" s="107" t="e">
        <f t="shared" si="14"/>
        <v>#REF!</v>
      </c>
    </row>
    <row r="51" spans="1:16" s="21" customFormat="1" ht="12.75">
      <c r="A51" s="114" t="s">
        <v>255</v>
      </c>
      <c r="B51" s="81">
        <f>SUM(B49:B50)</f>
        <v>18238757</v>
      </c>
      <c r="C51" s="81" t="e">
        <f>SUM(C49:C50)</f>
        <v>#REF!</v>
      </c>
      <c r="D51" s="108" t="e">
        <f t="shared" si="10"/>
        <v>#REF!</v>
      </c>
      <c r="E51" s="105">
        <f t="shared" si="0"/>
        <v>100</v>
      </c>
      <c r="F51" s="108" t="e">
        <f t="shared" si="1"/>
        <v>#REF!</v>
      </c>
      <c r="G51" s="111">
        <f>SUM(G49:G50)</f>
        <v>2031190</v>
      </c>
      <c r="H51" s="81" t="e">
        <f>SUM(H49:H50)</f>
        <v>#REF!</v>
      </c>
      <c r="I51" s="108" t="e">
        <f>H51/G51*100</f>
        <v>#REF!</v>
      </c>
      <c r="J51" s="105"/>
      <c r="K51" s="108"/>
      <c r="L51" s="111">
        <f t="shared" si="4"/>
        <v>16207567</v>
      </c>
      <c r="M51" s="81" t="e">
        <f t="shared" si="5"/>
        <v>#REF!</v>
      </c>
      <c r="N51" s="102" t="e">
        <f t="shared" si="6"/>
        <v>#REF!</v>
      </c>
      <c r="O51" s="102">
        <f t="shared" si="13"/>
        <v>100</v>
      </c>
      <c r="P51" s="108" t="e">
        <f t="shared" si="14"/>
        <v>#REF!</v>
      </c>
    </row>
    <row r="52" ht="12.75">
      <c r="L52" s="15">
        <f t="shared" si="4"/>
        <v>0</v>
      </c>
    </row>
    <row r="53" ht="12.75">
      <c r="L53" s="15">
        <f t="shared" si="4"/>
        <v>0</v>
      </c>
    </row>
  </sheetData>
  <sheetProtection/>
  <mergeCells count="6">
    <mergeCell ref="O1:P1"/>
    <mergeCell ref="E1:F1"/>
    <mergeCell ref="B1:D1"/>
    <mergeCell ref="G1:I1"/>
    <mergeCell ref="L1:N1"/>
    <mergeCell ref="J1:K1"/>
  </mergeCells>
  <printOptions/>
  <pageMargins left="0.64" right="0.25" top="0.38" bottom="0.39" header="0.23" footer="0.18"/>
  <pageSetup horizontalDpi="600" verticalDpi="600" orientation="landscape" paperSize="9" scale="60" r:id="rId1"/>
  <headerFooter alignWithMargins="0">
    <oddHeader>&amp;C&amp;"Times New Roman,Félkövér"2006. évi költségvetés elemzése
&amp;R
&amp;"Times New Roman,Normál"&amp;8előterjesztés 1. számú melléklete&amp;"MS Sans Serif,Normál"&amp;10
&amp;"Times New Roman,Normál"&amp;8e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34.140625" style="445" customWidth="1"/>
    <col min="2" max="2" width="16.57421875" style="447" customWidth="1"/>
    <col min="3" max="3" width="12.7109375" style="447" customWidth="1"/>
    <col min="4" max="4" width="15.57421875" style="448" customWidth="1"/>
    <col min="5" max="5" width="16.57421875" style="449" customWidth="1"/>
    <col min="6" max="6" width="13.57421875" style="450" customWidth="1"/>
    <col min="7" max="7" width="15.57421875" style="449" customWidth="1"/>
    <col min="8" max="8" width="15.00390625" style="450" customWidth="1"/>
    <col min="9" max="16384" width="9.140625" style="435" customWidth="1"/>
  </cols>
  <sheetData>
    <row r="1" spans="1:8" ht="24.75" customHeight="1">
      <c r="A1" s="563" t="s">
        <v>527</v>
      </c>
      <c r="B1" s="563"/>
      <c r="C1" s="563"/>
      <c r="D1" s="563"/>
      <c r="E1" s="563"/>
      <c r="F1" s="563"/>
      <c r="G1" s="563"/>
      <c r="H1" s="563"/>
    </row>
    <row r="2" spans="1:8" s="429" customFormat="1" ht="57">
      <c r="A2" s="427" t="s">
        <v>141</v>
      </c>
      <c r="B2" s="427" t="s">
        <v>142</v>
      </c>
      <c r="C2" s="427" t="s">
        <v>143</v>
      </c>
      <c r="D2" s="426" t="s">
        <v>664</v>
      </c>
      <c r="E2" s="428" t="s">
        <v>144</v>
      </c>
      <c r="F2" s="428" t="s">
        <v>664</v>
      </c>
      <c r="G2" s="428" t="s">
        <v>528</v>
      </c>
      <c r="H2" s="428" t="s">
        <v>664</v>
      </c>
    </row>
    <row r="3" spans="1:8" ht="30">
      <c r="A3" s="430" t="s">
        <v>145</v>
      </c>
      <c r="B3" s="431">
        <v>12500</v>
      </c>
      <c r="C3" s="431" t="s">
        <v>727</v>
      </c>
      <c r="D3" s="432" t="s">
        <v>146</v>
      </c>
      <c r="E3" s="433">
        <v>0</v>
      </c>
      <c r="F3" s="434"/>
      <c r="G3" s="433"/>
      <c r="H3" s="434"/>
    </row>
    <row r="4" spans="1:8" ht="30">
      <c r="A4" s="430" t="s">
        <v>147</v>
      </c>
      <c r="B4" s="431">
        <v>10000</v>
      </c>
      <c r="C4" s="431" t="s">
        <v>727</v>
      </c>
      <c r="D4" s="432" t="s">
        <v>146</v>
      </c>
      <c r="E4" s="433">
        <v>0</v>
      </c>
      <c r="F4" s="434"/>
      <c r="G4" s="433"/>
      <c r="H4" s="434"/>
    </row>
    <row r="5" spans="1:8" ht="75">
      <c r="A5" s="430" t="s">
        <v>840</v>
      </c>
      <c r="B5" s="431">
        <f>'[1]felhalm.tart.'!C6</f>
        <v>582600</v>
      </c>
      <c r="C5" s="431" t="s">
        <v>984</v>
      </c>
      <c r="D5" s="432" t="s">
        <v>439</v>
      </c>
      <c r="E5" s="433">
        <v>110000</v>
      </c>
      <c r="F5" s="434" t="s">
        <v>440</v>
      </c>
      <c r="G5" s="433"/>
      <c r="H5" s="434" t="s">
        <v>441</v>
      </c>
    </row>
    <row r="6" spans="1:8" ht="30">
      <c r="A6" s="430" t="s">
        <v>442</v>
      </c>
      <c r="B6" s="431">
        <v>85000</v>
      </c>
      <c r="C6" s="431" t="s">
        <v>727</v>
      </c>
      <c r="D6" s="432" t="s">
        <v>146</v>
      </c>
      <c r="E6" s="433">
        <v>-85000</v>
      </c>
      <c r="F6" s="434"/>
      <c r="G6" s="433"/>
      <c r="H6" s="434"/>
    </row>
    <row r="7" spans="1:8" ht="30">
      <c r="A7" s="430" t="s">
        <v>443</v>
      </c>
      <c r="B7" s="431">
        <v>26250</v>
      </c>
      <c r="C7" s="431" t="s">
        <v>727</v>
      </c>
      <c r="D7" s="432" t="s">
        <v>146</v>
      </c>
      <c r="E7" s="433">
        <v>-26250</v>
      </c>
      <c r="F7" s="434"/>
      <c r="G7" s="433"/>
      <c r="H7" s="434"/>
    </row>
    <row r="8" spans="1:8" ht="30">
      <c r="A8" s="430" t="s">
        <v>444</v>
      </c>
      <c r="B8" s="431">
        <v>25000</v>
      </c>
      <c r="C8" s="431" t="s">
        <v>727</v>
      </c>
      <c r="D8" s="432" t="s">
        <v>146</v>
      </c>
      <c r="E8" s="433">
        <v>0</v>
      </c>
      <c r="F8" s="434"/>
      <c r="G8" s="433"/>
      <c r="H8" s="434"/>
    </row>
    <row r="9" spans="1:8" ht="30">
      <c r="A9" s="430" t="s">
        <v>445</v>
      </c>
      <c r="B9" s="431">
        <v>15000</v>
      </c>
      <c r="C9" s="431" t="s">
        <v>727</v>
      </c>
      <c r="D9" s="432" t="s">
        <v>146</v>
      </c>
      <c r="E9" s="433">
        <v>-15000</v>
      </c>
      <c r="F9" s="434"/>
      <c r="G9" s="433"/>
      <c r="H9" s="434"/>
    </row>
    <row r="10" spans="1:8" ht="15">
      <c r="A10" s="430" t="s">
        <v>446</v>
      </c>
      <c r="B10" s="431"/>
      <c r="C10" s="431" t="s">
        <v>727</v>
      </c>
      <c r="D10" s="432"/>
      <c r="E10" s="433">
        <v>50000</v>
      </c>
      <c r="F10" s="434" t="s">
        <v>493</v>
      </c>
      <c r="G10" s="433"/>
      <c r="H10" s="434"/>
    </row>
    <row r="11" spans="1:8" ht="30">
      <c r="A11" s="430" t="s">
        <v>447</v>
      </c>
      <c r="B11" s="431">
        <v>25000</v>
      </c>
      <c r="C11" s="431" t="s">
        <v>727</v>
      </c>
      <c r="D11" s="432" t="s">
        <v>146</v>
      </c>
      <c r="E11" s="433">
        <v>-25000</v>
      </c>
      <c r="F11" s="434"/>
      <c r="G11" s="433"/>
      <c r="H11" s="434"/>
    </row>
    <row r="12" spans="1:8" ht="30">
      <c r="A12" s="430" t="s">
        <v>448</v>
      </c>
      <c r="B12" s="431">
        <v>165000</v>
      </c>
      <c r="C12" s="431">
        <v>11602</v>
      </c>
      <c r="D12" s="432" t="s">
        <v>146</v>
      </c>
      <c r="E12" s="433">
        <v>-165000</v>
      </c>
      <c r="F12" s="434"/>
      <c r="G12" s="433"/>
      <c r="H12" s="434"/>
    </row>
    <row r="13" spans="1:8" ht="30">
      <c r="A13" s="430" t="s">
        <v>449</v>
      </c>
      <c r="B13" s="431">
        <v>25000</v>
      </c>
      <c r="C13" s="431">
        <v>11602</v>
      </c>
      <c r="D13" s="432" t="s">
        <v>146</v>
      </c>
      <c r="E13" s="433">
        <v>-25000</v>
      </c>
      <c r="F13" s="434"/>
      <c r="G13" s="433"/>
      <c r="H13" s="434"/>
    </row>
    <row r="14" spans="1:8" ht="60">
      <c r="A14" s="430" t="s">
        <v>450</v>
      </c>
      <c r="B14" s="431">
        <v>280000</v>
      </c>
      <c r="C14" s="431">
        <v>11602</v>
      </c>
      <c r="D14" s="432" t="s">
        <v>146</v>
      </c>
      <c r="E14" s="433">
        <v>-11396.8</v>
      </c>
      <c r="F14" s="434" t="s">
        <v>451</v>
      </c>
      <c r="G14" s="433"/>
      <c r="H14" s="434"/>
    </row>
    <row r="15" spans="1:8" ht="30">
      <c r="A15" s="430" t="s">
        <v>452</v>
      </c>
      <c r="B15" s="431">
        <v>26352</v>
      </c>
      <c r="C15" s="431" t="s">
        <v>1304</v>
      </c>
      <c r="D15" s="432" t="s">
        <v>146</v>
      </c>
      <c r="E15" s="433">
        <v>-26352</v>
      </c>
      <c r="F15" s="434"/>
      <c r="G15" s="433"/>
      <c r="H15" s="434"/>
    </row>
    <row r="16" spans="1:8" ht="30">
      <c r="A16" s="430" t="s">
        <v>453</v>
      </c>
      <c r="B16" s="431">
        <v>21000</v>
      </c>
      <c r="C16" s="431" t="s">
        <v>1304</v>
      </c>
      <c r="D16" s="432" t="s">
        <v>146</v>
      </c>
      <c r="E16" s="433">
        <v>-21000</v>
      </c>
      <c r="F16" s="434"/>
      <c r="G16" s="433"/>
      <c r="H16" s="434"/>
    </row>
    <row r="17" spans="1:8" ht="30">
      <c r="A17" s="430" t="s">
        <v>347</v>
      </c>
      <c r="B17" s="431">
        <v>39523</v>
      </c>
      <c r="C17" s="431" t="s">
        <v>1304</v>
      </c>
      <c r="D17" s="432" t="s">
        <v>146</v>
      </c>
      <c r="E17" s="433">
        <v>-39523</v>
      </c>
      <c r="F17" s="434"/>
      <c r="G17" s="433"/>
      <c r="H17" s="434"/>
    </row>
    <row r="18" spans="1:8" ht="30">
      <c r="A18" s="430" t="s">
        <v>348</v>
      </c>
      <c r="B18" s="431">
        <v>9000</v>
      </c>
      <c r="C18" s="431" t="s">
        <v>1304</v>
      </c>
      <c r="D18" s="432" t="s">
        <v>146</v>
      </c>
      <c r="E18" s="433">
        <v>0</v>
      </c>
      <c r="F18" s="434"/>
      <c r="G18" s="433"/>
      <c r="H18" s="434"/>
    </row>
    <row r="19" spans="1:8" ht="30">
      <c r="A19" s="430" t="s">
        <v>349</v>
      </c>
      <c r="B19" s="431">
        <v>24000</v>
      </c>
      <c r="C19" s="431" t="s">
        <v>1304</v>
      </c>
      <c r="D19" s="432" t="s">
        <v>146</v>
      </c>
      <c r="E19" s="433">
        <v>0</v>
      </c>
      <c r="F19" s="434"/>
      <c r="G19" s="433"/>
      <c r="H19" s="434" t="s">
        <v>940</v>
      </c>
    </row>
    <row r="20" spans="1:8" ht="30">
      <c r="A20" s="430" t="s">
        <v>350</v>
      </c>
      <c r="B20" s="431">
        <v>17388</v>
      </c>
      <c r="C20" s="431" t="s">
        <v>1304</v>
      </c>
      <c r="D20" s="432" t="s">
        <v>146</v>
      </c>
      <c r="E20" s="433">
        <v>-17388</v>
      </c>
      <c r="F20" s="434"/>
      <c r="G20" s="433"/>
      <c r="H20" s="434"/>
    </row>
    <row r="21" spans="1:8" ht="30">
      <c r="A21" s="436" t="s">
        <v>351</v>
      </c>
      <c r="B21" s="437">
        <v>20000</v>
      </c>
      <c r="C21" s="431" t="s">
        <v>352</v>
      </c>
      <c r="D21" s="432" t="s">
        <v>146</v>
      </c>
      <c r="E21" s="433">
        <v>0</v>
      </c>
      <c r="F21" s="434"/>
      <c r="G21" s="433"/>
      <c r="H21" s="434"/>
    </row>
    <row r="22" spans="1:8" ht="30">
      <c r="A22" s="436" t="s">
        <v>353</v>
      </c>
      <c r="B22" s="438">
        <v>5000</v>
      </c>
      <c r="C22" s="431" t="s">
        <v>352</v>
      </c>
      <c r="D22" s="432" t="s">
        <v>146</v>
      </c>
      <c r="E22" s="433">
        <v>0</v>
      </c>
      <c r="F22" s="434"/>
      <c r="G22" s="433"/>
      <c r="H22" s="434"/>
    </row>
    <row r="23" spans="1:8" ht="30">
      <c r="A23" s="439" t="s">
        <v>354</v>
      </c>
      <c r="B23" s="437">
        <v>321</v>
      </c>
      <c r="C23" s="431" t="s">
        <v>352</v>
      </c>
      <c r="D23" s="432" t="s">
        <v>146</v>
      </c>
      <c r="E23" s="433">
        <v>-49.4</v>
      </c>
      <c r="F23" s="434"/>
      <c r="G23" s="433"/>
      <c r="H23" s="434"/>
    </row>
    <row r="24" spans="1:8" ht="30">
      <c r="A24" s="439" t="s">
        <v>355</v>
      </c>
      <c r="B24" s="437">
        <v>5827</v>
      </c>
      <c r="C24" s="431" t="s">
        <v>352</v>
      </c>
      <c r="D24" s="432" t="s">
        <v>146</v>
      </c>
      <c r="E24" s="433">
        <v>0</v>
      </c>
      <c r="F24" s="434"/>
      <c r="G24" s="433"/>
      <c r="H24" s="434"/>
    </row>
    <row r="25" spans="1:8" ht="30">
      <c r="A25" s="439" t="s">
        <v>356</v>
      </c>
      <c r="B25" s="437">
        <v>5678</v>
      </c>
      <c r="C25" s="431" t="s">
        <v>352</v>
      </c>
      <c r="D25" s="432" t="s">
        <v>146</v>
      </c>
      <c r="E25" s="433">
        <v>0</v>
      </c>
      <c r="F25" s="434"/>
      <c r="G25" s="433"/>
      <c r="H25" s="434"/>
    </row>
    <row r="26" spans="1:8" ht="30">
      <c r="A26" s="439" t="s">
        <v>357</v>
      </c>
      <c r="B26" s="437">
        <v>284</v>
      </c>
      <c r="C26" s="431" t="s">
        <v>352</v>
      </c>
      <c r="D26" s="432" t="s">
        <v>146</v>
      </c>
      <c r="E26" s="433">
        <v>0</v>
      </c>
      <c r="F26" s="434"/>
      <c r="G26" s="433"/>
      <c r="H26" s="434"/>
    </row>
    <row r="27" spans="1:8" ht="30">
      <c r="A27" s="439" t="s">
        <v>358</v>
      </c>
      <c r="B27" s="437">
        <v>200</v>
      </c>
      <c r="C27" s="431" t="s">
        <v>352</v>
      </c>
      <c r="D27" s="432" t="s">
        <v>146</v>
      </c>
      <c r="E27" s="433">
        <v>0</v>
      </c>
      <c r="F27" s="434"/>
      <c r="G27" s="433"/>
      <c r="H27" s="434"/>
    </row>
    <row r="28" spans="1:8" ht="30">
      <c r="A28" s="439" t="s">
        <v>359</v>
      </c>
      <c r="B28" s="437">
        <v>1130</v>
      </c>
      <c r="C28" s="431" t="s">
        <v>352</v>
      </c>
      <c r="D28" s="432" t="s">
        <v>146</v>
      </c>
      <c r="E28" s="433">
        <v>0</v>
      </c>
      <c r="F28" s="434"/>
      <c r="G28" s="433"/>
      <c r="H28" s="434"/>
    </row>
    <row r="29" spans="1:8" ht="30">
      <c r="A29" s="439" t="s">
        <v>360</v>
      </c>
      <c r="B29" s="437">
        <v>637</v>
      </c>
      <c r="C29" s="431" t="s">
        <v>352</v>
      </c>
      <c r="D29" s="432" t="s">
        <v>146</v>
      </c>
      <c r="E29" s="433">
        <v>-97.9</v>
      </c>
      <c r="F29" s="434"/>
      <c r="G29" s="433"/>
      <c r="H29" s="434"/>
    </row>
    <row r="30" spans="1:8" ht="30">
      <c r="A30" s="439" t="s">
        <v>361</v>
      </c>
      <c r="B30" s="437">
        <v>4922</v>
      </c>
      <c r="C30" s="431" t="s">
        <v>352</v>
      </c>
      <c r="D30" s="432" t="s">
        <v>146</v>
      </c>
      <c r="E30" s="433">
        <v>-756.5</v>
      </c>
      <c r="F30" s="434"/>
      <c r="G30" s="433"/>
      <c r="H30" s="434"/>
    </row>
    <row r="31" spans="1:8" ht="30">
      <c r="A31" s="439" t="s">
        <v>362</v>
      </c>
      <c r="B31" s="437">
        <v>5515</v>
      </c>
      <c r="C31" s="431" t="s">
        <v>352</v>
      </c>
      <c r="D31" s="432" t="s">
        <v>146</v>
      </c>
      <c r="E31" s="433">
        <v>-847.7</v>
      </c>
      <c r="F31" s="434"/>
      <c r="G31" s="433"/>
      <c r="H31" s="434"/>
    </row>
    <row r="32" spans="1:8" ht="30">
      <c r="A32" s="439" t="s">
        <v>363</v>
      </c>
      <c r="B32" s="437">
        <v>2112</v>
      </c>
      <c r="C32" s="431" t="s">
        <v>352</v>
      </c>
      <c r="D32" s="432" t="s">
        <v>146</v>
      </c>
      <c r="E32" s="433">
        <v>-324.6</v>
      </c>
      <c r="F32" s="434"/>
      <c r="G32" s="433"/>
      <c r="H32" s="434"/>
    </row>
    <row r="33" spans="1:8" ht="45">
      <c r="A33" s="439" t="s">
        <v>364</v>
      </c>
      <c r="B33" s="437">
        <v>2430</v>
      </c>
      <c r="C33" s="431" t="s">
        <v>352</v>
      </c>
      <c r="D33" s="432" t="s">
        <v>146</v>
      </c>
      <c r="E33" s="433">
        <v>-373.5</v>
      </c>
      <c r="F33" s="434"/>
      <c r="G33" s="433"/>
      <c r="H33" s="434"/>
    </row>
    <row r="34" spans="1:8" ht="30">
      <c r="A34" s="439" t="s">
        <v>365</v>
      </c>
      <c r="B34" s="437">
        <v>1834</v>
      </c>
      <c r="C34" s="431" t="s">
        <v>352</v>
      </c>
      <c r="D34" s="432" t="s">
        <v>146</v>
      </c>
      <c r="E34" s="433">
        <v>-281.9</v>
      </c>
      <c r="F34" s="434"/>
      <c r="G34" s="433"/>
      <c r="H34" s="434"/>
    </row>
    <row r="35" spans="1:8" ht="30">
      <c r="A35" s="439" t="s">
        <v>366</v>
      </c>
      <c r="B35" s="437">
        <v>1605</v>
      </c>
      <c r="C35" s="431" t="s">
        <v>352</v>
      </c>
      <c r="D35" s="432" t="s">
        <v>146</v>
      </c>
      <c r="E35" s="433">
        <v>-246.7</v>
      </c>
      <c r="F35" s="434"/>
      <c r="G35" s="433"/>
      <c r="H35" s="434"/>
    </row>
    <row r="36" spans="1:8" ht="30">
      <c r="A36" s="439" t="s">
        <v>367</v>
      </c>
      <c r="B36" s="437">
        <v>632</v>
      </c>
      <c r="C36" s="431" t="s">
        <v>352</v>
      </c>
      <c r="D36" s="432" t="s">
        <v>146</v>
      </c>
      <c r="E36" s="433">
        <v>-97.2</v>
      </c>
      <c r="F36" s="434"/>
      <c r="G36" s="433"/>
      <c r="H36" s="434"/>
    </row>
    <row r="37" spans="1:8" ht="30">
      <c r="A37" s="439" t="s">
        <v>368</v>
      </c>
      <c r="B37" s="437">
        <v>1888</v>
      </c>
      <c r="C37" s="431" t="s">
        <v>352</v>
      </c>
      <c r="D37" s="432" t="s">
        <v>146</v>
      </c>
      <c r="E37" s="433">
        <v>-290.2</v>
      </c>
      <c r="F37" s="434"/>
      <c r="G37" s="433"/>
      <c r="H37" s="434"/>
    </row>
    <row r="38" spans="1:8" ht="30">
      <c r="A38" s="439" t="s">
        <v>369</v>
      </c>
      <c r="B38" s="437">
        <v>527</v>
      </c>
      <c r="C38" s="431" t="s">
        <v>352</v>
      </c>
      <c r="D38" s="432" t="s">
        <v>146</v>
      </c>
      <c r="E38" s="433">
        <v>-81</v>
      </c>
      <c r="F38" s="434"/>
      <c r="G38" s="433"/>
      <c r="H38" s="434"/>
    </row>
    <row r="39" spans="1:8" ht="30">
      <c r="A39" s="439" t="s">
        <v>370</v>
      </c>
      <c r="B39" s="437">
        <v>459</v>
      </c>
      <c r="C39" s="431" t="s">
        <v>352</v>
      </c>
      <c r="D39" s="432" t="s">
        <v>146</v>
      </c>
      <c r="E39" s="433">
        <v>-70.6</v>
      </c>
      <c r="F39" s="434"/>
      <c r="G39" s="433"/>
      <c r="H39" s="434"/>
    </row>
    <row r="40" spans="1:8" ht="30">
      <c r="A40" s="439" t="s">
        <v>371</v>
      </c>
      <c r="B40" s="437">
        <v>747</v>
      </c>
      <c r="C40" s="431" t="s">
        <v>352</v>
      </c>
      <c r="D40" s="432" t="s">
        <v>146</v>
      </c>
      <c r="E40" s="433">
        <v>-114.8</v>
      </c>
      <c r="F40" s="434"/>
      <c r="G40" s="433"/>
      <c r="H40" s="434"/>
    </row>
    <row r="41" spans="1:8" ht="30">
      <c r="A41" s="439" t="s">
        <v>372</v>
      </c>
      <c r="B41" s="437">
        <v>1036</v>
      </c>
      <c r="C41" s="431" t="s">
        <v>352</v>
      </c>
      <c r="D41" s="432" t="s">
        <v>146</v>
      </c>
      <c r="E41" s="433">
        <v>-159.2</v>
      </c>
      <c r="F41" s="434"/>
      <c r="G41" s="433"/>
      <c r="H41" s="434"/>
    </row>
    <row r="42" spans="1:8" ht="30">
      <c r="A42" s="439" t="s">
        <v>373</v>
      </c>
      <c r="B42" s="437">
        <v>536</v>
      </c>
      <c r="C42" s="431" t="s">
        <v>352</v>
      </c>
      <c r="D42" s="432" t="s">
        <v>146</v>
      </c>
      <c r="E42" s="433">
        <v>-82.4</v>
      </c>
      <c r="F42" s="434"/>
      <c r="G42" s="433"/>
      <c r="H42" s="434"/>
    </row>
    <row r="43" spans="1:8" ht="30">
      <c r="A43" s="439" t="s">
        <v>374</v>
      </c>
      <c r="B43" s="437">
        <v>579</v>
      </c>
      <c r="C43" s="431" t="s">
        <v>352</v>
      </c>
      <c r="D43" s="432" t="s">
        <v>146</v>
      </c>
      <c r="E43" s="433">
        <v>-89</v>
      </c>
      <c r="F43" s="434"/>
      <c r="G43" s="433"/>
      <c r="H43" s="434"/>
    </row>
    <row r="44" spans="1:8" ht="30">
      <c r="A44" s="439" t="s">
        <v>375</v>
      </c>
      <c r="B44" s="437">
        <v>929</v>
      </c>
      <c r="C44" s="431" t="s">
        <v>352</v>
      </c>
      <c r="D44" s="432" t="s">
        <v>146</v>
      </c>
      <c r="E44" s="433">
        <v>-142.8</v>
      </c>
      <c r="F44" s="434"/>
      <c r="G44" s="433"/>
      <c r="H44" s="434"/>
    </row>
    <row r="45" spans="1:8" ht="30">
      <c r="A45" s="439" t="s">
        <v>376</v>
      </c>
      <c r="B45" s="437">
        <v>728</v>
      </c>
      <c r="C45" s="431" t="s">
        <v>352</v>
      </c>
      <c r="D45" s="432" t="s">
        <v>146</v>
      </c>
      <c r="E45" s="433">
        <v>-111.9</v>
      </c>
      <c r="F45" s="434"/>
      <c r="G45" s="433"/>
      <c r="H45" s="434"/>
    </row>
    <row r="46" spans="1:8" ht="30">
      <c r="A46" s="439" t="s">
        <v>377</v>
      </c>
      <c r="B46" s="437">
        <v>1885</v>
      </c>
      <c r="C46" s="431" t="s">
        <v>352</v>
      </c>
      <c r="D46" s="432" t="s">
        <v>146</v>
      </c>
      <c r="E46" s="433">
        <v>-289.7</v>
      </c>
      <c r="F46" s="434"/>
      <c r="G46" s="433"/>
      <c r="H46" s="434"/>
    </row>
    <row r="47" spans="1:8" ht="30">
      <c r="A47" s="439" t="s">
        <v>378</v>
      </c>
      <c r="B47" s="437">
        <v>2213</v>
      </c>
      <c r="C47" s="431" t="s">
        <v>352</v>
      </c>
      <c r="D47" s="432" t="s">
        <v>146</v>
      </c>
      <c r="E47" s="433">
        <v>-340.2</v>
      </c>
      <c r="F47" s="434"/>
      <c r="G47" s="433"/>
      <c r="H47" s="434"/>
    </row>
    <row r="48" spans="1:8" ht="30">
      <c r="A48" s="439" t="s">
        <v>379</v>
      </c>
      <c r="B48" s="437">
        <v>2083</v>
      </c>
      <c r="C48" s="431" t="s">
        <v>352</v>
      </c>
      <c r="D48" s="432" t="s">
        <v>146</v>
      </c>
      <c r="E48" s="433">
        <v>-320.2</v>
      </c>
      <c r="F48" s="434"/>
      <c r="G48" s="433"/>
      <c r="H48" s="434"/>
    </row>
    <row r="49" spans="1:8" ht="30">
      <c r="A49" s="439" t="s">
        <v>380</v>
      </c>
      <c r="B49" s="437">
        <v>1998</v>
      </c>
      <c r="C49" s="431" t="s">
        <v>352</v>
      </c>
      <c r="D49" s="432" t="s">
        <v>146</v>
      </c>
      <c r="E49" s="433">
        <v>-307.1</v>
      </c>
      <c r="F49" s="434"/>
      <c r="G49" s="433"/>
      <c r="H49" s="434"/>
    </row>
    <row r="50" spans="1:8" ht="30">
      <c r="A50" s="439" t="s">
        <v>979</v>
      </c>
      <c r="B50" s="437">
        <v>7803</v>
      </c>
      <c r="C50" s="431" t="s">
        <v>352</v>
      </c>
      <c r="D50" s="432" t="s">
        <v>146</v>
      </c>
      <c r="E50" s="433">
        <v>-1199.3</v>
      </c>
      <c r="F50" s="434"/>
      <c r="G50" s="433"/>
      <c r="H50" s="434"/>
    </row>
    <row r="51" spans="1:8" ht="30">
      <c r="A51" s="439" t="s">
        <v>980</v>
      </c>
      <c r="B51" s="437">
        <v>1782</v>
      </c>
      <c r="C51" s="431" t="s">
        <v>352</v>
      </c>
      <c r="D51" s="432" t="s">
        <v>146</v>
      </c>
      <c r="E51" s="433">
        <v>-273.9</v>
      </c>
      <c r="F51" s="434"/>
      <c r="G51" s="433"/>
      <c r="H51" s="434"/>
    </row>
    <row r="52" spans="1:8" ht="45">
      <c r="A52" s="439" t="s">
        <v>981</v>
      </c>
      <c r="B52" s="437">
        <v>2870</v>
      </c>
      <c r="C52" s="431" t="s">
        <v>352</v>
      </c>
      <c r="D52" s="432" t="s">
        <v>146</v>
      </c>
      <c r="E52" s="433">
        <v>-441.1</v>
      </c>
      <c r="F52" s="434"/>
      <c r="G52" s="433"/>
      <c r="H52" s="434"/>
    </row>
    <row r="53" spans="1:8" ht="30">
      <c r="A53" s="439" t="s">
        <v>982</v>
      </c>
      <c r="B53" s="437">
        <v>2902</v>
      </c>
      <c r="C53" s="431" t="s">
        <v>352</v>
      </c>
      <c r="D53" s="432" t="s">
        <v>146</v>
      </c>
      <c r="E53" s="433">
        <v>-446.1</v>
      </c>
      <c r="F53" s="434"/>
      <c r="G53" s="433"/>
      <c r="H53" s="434"/>
    </row>
    <row r="54" spans="1:8" ht="60">
      <c r="A54" s="439" t="s">
        <v>983</v>
      </c>
      <c r="B54" s="437">
        <v>1568</v>
      </c>
      <c r="C54" s="431" t="s">
        <v>352</v>
      </c>
      <c r="D54" s="432" t="s">
        <v>146</v>
      </c>
      <c r="E54" s="433">
        <v>-241</v>
      </c>
      <c r="F54" s="434"/>
      <c r="G54" s="433"/>
      <c r="H54" s="434"/>
    </row>
    <row r="55" spans="1:8" ht="30">
      <c r="A55" s="439" t="s">
        <v>454</v>
      </c>
      <c r="B55" s="437">
        <v>250</v>
      </c>
      <c r="C55" s="431" t="s">
        <v>352</v>
      </c>
      <c r="D55" s="432" t="s">
        <v>146</v>
      </c>
      <c r="E55" s="433">
        <v>-38.5</v>
      </c>
      <c r="F55" s="434"/>
      <c r="G55" s="433"/>
      <c r="H55" s="434"/>
    </row>
    <row r="56" spans="1:8" ht="30">
      <c r="A56" s="439" t="s">
        <v>455</v>
      </c>
      <c r="B56" s="437">
        <v>882</v>
      </c>
      <c r="C56" s="431" t="s">
        <v>352</v>
      </c>
      <c r="D56" s="432" t="s">
        <v>146</v>
      </c>
      <c r="E56" s="433">
        <v>-135.6</v>
      </c>
      <c r="F56" s="434"/>
      <c r="G56" s="433"/>
      <c r="H56" s="434"/>
    </row>
    <row r="57" spans="1:8" ht="30">
      <c r="A57" s="439" t="s">
        <v>456</v>
      </c>
      <c r="B57" s="437">
        <f>'[1]műk. tart.'!B54</f>
        <v>50064</v>
      </c>
      <c r="C57" s="431" t="s">
        <v>352</v>
      </c>
      <c r="D57" s="432" t="s">
        <v>146</v>
      </c>
      <c r="E57" s="433">
        <v>0</v>
      </c>
      <c r="F57" s="434"/>
      <c r="G57" s="433"/>
      <c r="H57" s="434"/>
    </row>
    <row r="58" spans="1:8" ht="45">
      <c r="A58" s="430" t="s">
        <v>457</v>
      </c>
      <c r="B58" s="431">
        <f>'[1]11605projektekk'!C18</f>
        <v>400000</v>
      </c>
      <c r="C58" s="431">
        <v>11605</v>
      </c>
      <c r="D58" s="432" t="s">
        <v>146</v>
      </c>
      <c r="E58" s="433">
        <v>-192500</v>
      </c>
      <c r="F58" s="434" t="s">
        <v>458</v>
      </c>
      <c r="G58" s="433"/>
      <c r="H58" s="434" t="s">
        <v>459</v>
      </c>
    </row>
    <row r="59" spans="1:8" ht="45">
      <c r="A59" s="430" t="s">
        <v>460</v>
      </c>
      <c r="B59" s="431"/>
      <c r="C59" s="431">
        <v>11605</v>
      </c>
      <c r="D59" s="432"/>
      <c r="E59" s="433">
        <v>-3750</v>
      </c>
      <c r="F59" s="434" t="s">
        <v>458</v>
      </c>
      <c r="G59" s="433"/>
      <c r="H59" s="434" t="s">
        <v>461</v>
      </c>
    </row>
    <row r="60" spans="1:8" ht="45">
      <c r="A60" s="430" t="s">
        <v>462</v>
      </c>
      <c r="B60" s="440">
        <f>'[1]felhalmozás-felújítás'!B36</f>
        <v>250000</v>
      </c>
      <c r="C60" s="431">
        <v>12201</v>
      </c>
      <c r="D60" s="432" t="s">
        <v>146</v>
      </c>
      <c r="E60" s="433"/>
      <c r="F60" s="434" t="s">
        <v>463</v>
      </c>
      <c r="G60" s="433"/>
      <c r="H60" s="434" t="s">
        <v>940</v>
      </c>
    </row>
    <row r="61" spans="1:8" ht="75">
      <c r="A61" s="430" t="s">
        <v>464</v>
      </c>
      <c r="B61" s="431">
        <v>63477</v>
      </c>
      <c r="C61" s="431">
        <v>11803</v>
      </c>
      <c r="D61" s="432" t="s">
        <v>465</v>
      </c>
      <c r="E61" s="433">
        <v>-63477</v>
      </c>
      <c r="F61" s="434"/>
      <c r="G61" s="433"/>
      <c r="H61" s="434"/>
    </row>
    <row r="62" spans="1:8" ht="75">
      <c r="A62" s="430" t="s">
        <v>466</v>
      </c>
      <c r="B62" s="431">
        <v>16500</v>
      </c>
      <c r="C62" s="431">
        <v>11802</v>
      </c>
      <c r="D62" s="432" t="s">
        <v>465</v>
      </c>
      <c r="E62" s="433">
        <v>-16500</v>
      </c>
      <c r="F62" s="434"/>
      <c r="G62" s="433"/>
      <c r="H62" s="434"/>
    </row>
    <row r="63" spans="1:8" ht="75">
      <c r="A63" s="430" t="s">
        <v>467</v>
      </c>
      <c r="B63" s="431">
        <v>18750</v>
      </c>
      <c r="C63" s="431">
        <v>11801</v>
      </c>
      <c r="D63" s="432" t="s">
        <v>465</v>
      </c>
      <c r="E63" s="433">
        <v>-18750</v>
      </c>
      <c r="F63" s="434"/>
      <c r="G63" s="433"/>
      <c r="H63" s="434"/>
    </row>
    <row r="64" spans="1:8" ht="75">
      <c r="A64" s="430" t="s">
        <v>468</v>
      </c>
      <c r="B64" s="431">
        <v>50000</v>
      </c>
      <c r="C64" s="431">
        <v>11205</v>
      </c>
      <c r="D64" s="432" t="s">
        <v>465</v>
      </c>
      <c r="E64" s="433">
        <v>-50000</v>
      </c>
      <c r="F64" s="434"/>
      <c r="G64" s="433"/>
      <c r="H64" s="434" t="s">
        <v>459</v>
      </c>
    </row>
    <row r="65" spans="1:8" ht="30">
      <c r="A65" s="430" t="s">
        <v>469</v>
      </c>
      <c r="B65" s="431">
        <v>55000</v>
      </c>
      <c r="C65" s="431">
        <v>11705</v>
      </c>
      <c r="D65" s="432" t="s">
        <v>470</v>
      </c>
      <c r="E65" s="433"/>
      <c r="F65" s="434"/>
      <c r="G65" s="433"/>
      <c r="H65" s="434"/>
    </row>
    <row r="66" spans="1:8" ht="30">
      <c r="A66" s="430" t="s">
        <v>471</v>
      </c>
      <c r="B66" s="431">
        <v>1700</v>
      </c>
      <c r="C66" s="431">
        <v>11106</v>
      </c>
      <c r="D66" s="432" t="s">
        <v>146</v>
      </c>
      <c r="E66" s="433"/>
      <c r="F66" s="434"/>
      <c r="G66" s="433"/>
      <c r="H66" s="434"/>
    </row>
    <row r="67" spans="1:8" ht="30">
      <c r="A67" s="430" t="s">
        <v>472</v>
      </c>
      <c r="B67" s="431">
        <v>10000</v>
      </c>
      <c r="C67" s="431">
        <v>11501</v>
      </c>
      <c r="D67" s="432" t="s">
        <v>146</v>
      </c>
      <c r="E67" s="433">
        <v>-10000</v>
      </c>
      <c r="F67" s="434"/>
      <c r="G67" s="433"/>
      <c r="H67" s="434"/>
    </row>
    <row r="68" spans="1:8" ht="30">
      <c r="A68" s="430" t="s">
        <v>473</v>
      </c>
      <c r="B68" s="431">
        <v>2000</v>
      </c>
      <c r="C68" s="431">
        <v>11501</v>
      </c>
      <c r="D68" s="432" t="s">
        <v>146</v>
      </c>
      <c r="E68" s="433"/>
      <c r="F68" s="434"/>
      <c r="G68" s="433"/>
      <c r="H68" s="434"/>
    </row>
    <row r="69" spans="1:8" ht="30">
      <c r="A69" s="430" t="s">
        <v>474</v>
      </c>
      <c r="B69" s="431">
        <v>6900</v>
      </c>
      <c r="C69" s="431">
        <v>11502</v>
      </c>
      <c r="D69" s="432" t="s">
        <v>146</v>
      </c>
      <c r="E69" s="433"/>
      <c r="F69" s="434"/>
      <c r="G69" s="433"/>
      <c r="H69" s="434"/>
    </row>
    <row r="70" spans="1:8" ht="30">
      <c r="A70" s="430" t="s">
        <v>475</v>
      </c>
      <c r="B70" s="431">
        <v>3500</v>
      </c>
      <c r="C70" s="431">
        <v>11702</v>
      </c>
      <c r="D70" s="432" t="s">
        <v>146</v>
      </c>
      <c r="E70" s="433"/>
      <c r="F70" s="434"/>
      <c r="G70" s="433"/>
      <c r="H70" s="434"/>
    </row>
    <row r="71" spans="1:8" ht="30">
      <c r="A71" s="430" t="s">
        <v>311</v>
      </c>
      <c r="B71" s="431">
        <v>22443</v>
      </c>
      <c r="C71" s="431">
        <v>12202</v>
      </c>
      <c r="D71" s="432" t="s">
        <v>146</v>
      </c>
      <c r="E71" s="433">
        <v>-22443</v>
      </c>
      <c r="F71" s="434"/>
      <c r="G71" s="433"/>
      <c r="H71" s="434"/>
    </row>
    <row r="72" spans="1:8" s="44" customFormat="1" ht="14.25">
      <c r="A72" s="441" t="s">
        <v>663</v>
      </c>
      <c r="B72" s="442">
        <f>SUM(B3:B71)</f>
        <v>2430739</v>
      </c>
      <c r="C72" s="427"/>
      <c r="D72" s="443"/>
      <c r="E72" s="444"/>
      <c r="F72" s="428"/>
      <c r="G72" s="444"/>
      <c r="H72" s="428"/>
    </row>
    <row r="73" spans="1:8" ht="45">
      <c r="A73" s="430" t="s">
        <v>312</v>
      </c>
      <c r="B73" s="440"/>
      <c r="C73" s="431">
        <v>11502</v>
      </c>
      <c r="D73" s="432"/>
      <c r="E73" s="433" t="s">
        <v>313</v>
      </c>
      <c r="F73" s="434" t="s">
        <v>314</v>
      </c>
      <c r="G73" s="433"/>
      <c r="H73" s="434"/>
    </row>
    <row r="74" spans="1:8" ht="15">
      <c r="A74" s="430" t="s">
        <v>315</v>
      </c>
      <c r="B74" s="440"/>
      <c r="C74" s="431" t="s">
        <v>984</v>
      </c>
      <c r="D74" s="432"/>
      <c r="E74" s="433">
        <v>184946</v>
      </c>
      <c r="F74" s="434"/>
      <c r="G74" s="433"/>
      <c r="H74" s="434"/>
    </row>
    <row r="75" spans="1:8" ht="15">
      <c r="A75" s="430" t="s">
        <v>316</v>
      </c>
      <c r="B75" s="440"/>
      <c r="C75" s="431">
        <v>11605</v>
      </c>
      <c r="D75" s="432"/>
      <c r="E75" s="433">
        <v>270000</v>
      </c>
      <c r="F75" s="434"/>
      <c r="G75" s="433"/>
      <c r="H75" s="434"/>
    </row>
    <row r="76" spans="1:8" ht="15">
      <c r="A76" s="430" t="s">
        <v>317</v>
      </c>
      <c r="B76" s="440"/>
      <c r="C76" s="431">
        <v>11605</v>
      </c>
      <c r="D76" s="432"/>
      <c r="E76" s="433">
        <v>250000</v>
      </c>
      <c r="F76" s="434"/>
      <c r="G76" s="433"/>
      <c r="H76" s="434" t="s">
        <v>493</v>
      </c>
    </row>
    <row r="77" spans="1:8" ht="15">
      <c r="A77" s="430" t="s">
        <v>318</v>
      </c>
      <c r="B77" s="440"/>
      <c r="C77" s="431">
        <v>11605</v>
      </c>
      <c r="D77" s="432"/>
      <c r="E77" s="433">
        <v>200000</v>
      </c>
      <c r="F77" s="434"/>
      <c r="G77" s="433"/>
      <c r="H77" s="434"/>
    </row>
    <row r="78" spans="1:8" ht="15">
      <c r="A78" s="430" t="s">
        <v>851</v>
      </c>
      <c r="B78" s="440"/>
      <c r="C78" s="431">
        <v>11605</v>
      </c>
      <c r="D78" s="432"/>
      <c r="E78" s="433">
        <v>100000</v>
      </c>
      <c r="F78" s="434"/>
      <c r="G78" s="433"/>
      <c r="H78" s="434" t="s">
        <v>493</v>
      </c>
    </row>
    <row r="79" spans="1:8" ht="15">
      <c r="A79" s="430" t="s">
        <v>663</v>
      </c>
      <c r="B79" s="440"/>
      <c r="C79" s="431"/>
      <c r="D79" s="432"/>
      <c r="E79" s="433">
        <f>SUM(E3:E78)</f>
        <v>322366.19999999995</v>
      </c>
      <c r="F79" s="434"/>
      <c r="G79" s="433">
        <f>SUM(G3:G78)</f>
        <v>0</v>
      </c>
      <c r="H79" s="434"/>
    </row>
    <row r="80" spans="1:8" ht="45">
      <c r="A80" s="445" t="s">
        <v>852</v>
      </c>
      <c r="B80" s="446">
        <f>-('[1]elemzés'!B27)</f>
        <v>1600137.5</v>
      </c>
      <c r="G80" s="449">
        <f>1958800-28800</f>
        <v>1930000</v>
      </c>
      <c r="H80" s="450" t="s">
        <v>853</v>
      </c>
    </row>
  </sheetData>
  <sheetProtection/>
  <mergeCells count="1">
    <mergeCell ref="A1:H1"/>
  </mergeCells>
  <printOptions/>
  <pageMargins left="0.7874015748031497" right="0.1968503937007874" top="0.5905511811023623" bottom="0.3937007874015748" header="0.5118110236220472" footer="0.11811023622047245"/>
  <pageSetup horizontalDpi="600" verticalDpi="600" orientation="landscape" paperSize="9" scale="85" r:id="rId1"/>
  <headerFooter alignWithMargins="0">
    <oddHeader>&amp;R&amp;"MS Sans Serif,Félkövér"előterjesztés I/6. sz. melléklete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2.75"/>
  <cols>
    <col min="1" max="1" width="8.8515625" style="14" customWidth="1"/>
    <col min="2" max="2" width="9.00390625" style="14" customWidth="1"/>
    <col min="3" max="3" width="42.00390625" style="14" customWidth="1"/>
    <col min="4" max="16384" width="9.140625" style="14" customWidth="1"/>
  </cols>
  <sheetData>
    <row r="1" ht="12.75">
      <c r="A1" s="21" t="s">
        <v>559</v>
      </c>
    </row>
    <row r="2" spans="1:3" ht="12.75">
      <c r="A2" s="530" t="s">
        <v>513</v>
      </c>
      <c r="B2" s="530"/>
      <c r="C2" s="530"/>
    </row>
    <row r="3" ht="13.5" thickBot="1"/>
    <row r="4" spans="1:11" ht="13.5" customHeight="1">
      <c r="A4" s="165"/>
      <c r="B4" s="162"/>
      <c r="C4" s="163"/>
      <c r="D4" s="553"/>
      <c r="E4" s="553"/>
      <c r="F4" s="553"/>
      <c r="G4" s="553"/>
      <c r="H4" s="553"/>
      <c r="I4" s="553"/>
      <c r="J4" s="553"/>
      <c r="K4" s="544"/>
    </row>
    <row r="5" spans="1:11" ht="13.5" customHeight="1">
      <c r="A5" s="546"/>
      <c r="B5" s="524"/>
      <c r="C5" s="547"/>
      <c r="D5" s="541">
        <v>21200</v>
      </c>
      <c r="E5" s="542"/>
      <c r="F5" s="542"/>
      <c r="G5" s="543"/>
      <c r="H5" s="541">
        <v>21300</v>
      </c>
      <c r="I5" s="542"/>
      <c r="J5" s="542"/>
      <c r="K5" s="543"/>
    </row>
    <row r="6" spans="1:11" ht="55.5" customHeight="1">
      <c r="A6" s="550" t="s">
        <v>65</v>
      </c>
      <c r="B6" s="548" t="s">
        <v>66</v>
      </c>
      <c r="C6" s="16" t="s">
        <v>632</v>
      </c>
      <c r="D6" s="538"/>
      <c r="E6" s="539"/>
      <c r="F6" s="539"/>
      <c r="G6" s="540"/>
      <c r="H6" s="538"/>
      <c r="I6" s="539"/>
      <c r="J6" s="539"/>
      <c r="K6" s="540"/>
    </row>
    <row r="7" spans="1:11" ht="24.75" customHeight="1">
      <c r="A7" s="551"/>
      <c r="B7" s="549"/>
      <c r="C7" s="19" t="s">
        <v>966</v>
      </c>
      <c r="D7" s="152"/>
      <c r="E7" s="35"/>
      <c r="F7" s="152"/>
      <c r="G7" s="153"/>
      <c r="H7" s="152"/>
      <c r="I7" s="35"/>
      <c r="J7" s="152"/>
      <c r="K7" s="153"/>
    </row>
    <row r="8" spans="1:11" ht="3.75" customHeight="1">
      <c r="A8" s="151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3.5" customHeight="1">
      <c r="A9" s="151"/>
      <c r="B9" s="17"/>
      <c r="C9" s="31" t="s">
        <v>248</v>
      </c>
      <c r="D9" s="17"/>
      <c r="E9" s="17"/>
      <c r="F9" s="17"/>
      <c r="G9" s="154"/>
      <c r="H9" s="17"/>
      <c r="I9" s="17"/>
      <c r="J9" s="17"/>
      <c r="K9" s="154"/>
    </row>
    <row r="10" spans="1:11" ht="13.5" customHeight="1">
      <c r="A10" s="155">
        <v>1</v>
      </c>
      <c r="B10" s="17"/>
      <c r="C10" s="147" t="s">
        <v>67</v>
      </c>
      <c r="D10" s="18"/>
      <c r="E10" s="18"/>
      <c r="F10" s="18"/>
      <c r="G10" s="154"/>
      <c r="H10" s="18"/>
      <c r="I10" s="18"/>
      <c r="J10" s="18"/>
      <c r="K10" s="154"/>
    </row>
    <row r="11" spans="1:11" ht="12.75">
      <c r="A11" s="151"/>
      <c r="B11" s="20">
        <v>1</v>
      </c>
      <c r="C11" s="166" t="s">
        <v>74</v>
      </c>
      <c r="D11" s="18"/>
      <c r="E11" s="18"/>
      <c r="F11" s="18"/>
      <c r="G11" s="154"/>
      <c r="H11" s="18"/>
      <c r="I11" s="18"/>
      <c r="J11" s="18"/>
      <c r="K11" s="154"/>
    </row>
    <row r="12" spans="1:11" ht="12.75">
      <c r="A12" s="151"/>
      <c r="B12" s="20">
        <v>2</v>
      </c>
      <c r="C12" s="166" t="s">
        <v>668</v>
      </c>
      <c r="D12" s="18"/>
      <c r="E12" s="18"/>
      <c r="F12" s="18"/>
      <c r="G12" s="154"/>
      <c r="H12" s="18"/>
      <c r="I12" s="18"/>
      <c r="J12" s="18"/>
      <c r="K12" s="154"/>
    </row>
    <row r="13" spans="1:11" ht="12.75">
      <c r="A13" s="151"/>
      <c r="B13" s="20">
        <v>3</v>
      </c>
      <c r="C13" s="166" t="s">
        <v>669</v>
      </c>
      <c r="D13" s="18"/>
      <c r="E13" s="18"/>
      <c r="F13" s="18"/>
      <c r="G13" s="154"/>
      <c r="H13" s="18"/>
      <c r="I13" s="18"/>
      <c r="J13" s="18"/>
      <c r="K13" s="154"/>
    </row>
    <row r="14" spans="1:11" ht="12.75">
      <c r="A14" s="151"/>
      <c r="B14" s="20">
        <v>3</v>
      </c>
      <c r="C14" s="166" t="s">
        <v>75</v>
      </c>
      <c r="D14" s="18"/>
      <c r="E14" s="18"/>
      <c r="F14" s="18"/>
      <c r="G14" s="154"/>
      <c r="H14" s="18"/>
      <c r="I14" s="18"/>
      <c r="J14" s="18"/>
      <c r="K14" s="154"/>
    </row>
    <row r="15" spans="1:11" ht="12.75">
      <c r="A15" s="151"/>
      <c r="B15" s="20">
        <v>4</v>
      </c>
      <c r="C15" s="166" t="s">
        <v>1449</v>
      </c>
      <c r="D15" s="18"/>
      <c r="E15" s="18"/>
      <c r="F15" s="18"/>
      <c r="G15" s="154"/>
      <c r="H15" s="18"/>
      <c r="I15" s="18"/>
      <c r="J15" s="18"/>
      <c r="K15" s="154"/>
    </row>
    <row r="16" spans="1:11" ht="12.75">
      <c r="A16" s="151"/>
      <c r="B16" s="20">
        <v>5</v>
      </c>
      <c r="C16" s="166" t="s">
        <v>1301</v>
      </c>
      <c r="D16" s="18"/>
      <c r="E16" s="18"/>
      <c r="F16" s="18"/>
      <c r="G16" s="154"/>
      <c r="H16" s="18"/>
      <c r="I16" s="18"/>
      <c r="J16" s="18"/>
      <c r="K16" s="154"/>
    </row>
    <row r="17" spans="1:11" ht="12.75">
      <c r="A17" s="151"/>
      <c r="B17" s="20">
        <v>6</v>
      </c>
      <c r="C17" s="166" t="s">
        <v>1452</v>
      </c>
      <c r="D17" s="18"/>
      <c r="E17" s="18"/>
      <c r="F17" s="18"/>
      <c r="G17" s="154"/>
      <c r="H17" s="18"/>
      <c r="I17" s="18"/>
      <c r="J17" s="18"/>
      <c r="K17" s="154"/>
    </row>
    <row r="18" spans="1:11" ht="12.75">
      <c r="A18" s="151"/>
      <c r="B18" s="20">
        <v>7</v>
      </c>
      <c r="C18" s="167" t="s">
        <v>759</v>
      </c>
      <c r="D18" s="18"/>
      <c r="E18" s="18"/>
      <c r="F18" s="18"/>
      <c r="G18" s="154"/>
      <c r="H18" s="18"/>
      <c r="I18" s="18"/>
      <c r="J18" s="18"/>
      <c r="K18" s="154"/>
    </row>
    <row r="19" spans="1:11" ht="12.75">
      <c r="A19" s="151"/>
      <c r="B19" s="20">
        <v>8</v>
      </c>
      <c r="C19" s="166" t="s">
        <v>202</v>
      </c>
      <c r="D19" s="18"/>
      <c r="E19" s="18"/>
      <c r="F19" s="18"/>
      <c r="G19" s="154"/>
      <c r="H19" s="18"/>
      <c r="I19" s="18"/>
      <c r="J19" s="18"/>
      <c r="K19" s="154"/>
    </row>
    <row r="20" spans="1:11" ht="12.75">
      <c r="A20" s="151"/>
      <c r="B20" s="20">
        <v>9</v>
      </c>
      <c r="C20" s="166" t="s">
        <v>553</v>
      </c>
      <c r="D20" s="18"/>
      <c r="E20" s="18"/>
      <c r="F20" s="18"/>
      <c r="G20" s="154"/>
      <c r="H20" s="18"/>
      <c r="I20" s="18"/>
      <c r="J20" s="18"/>
      <c r="K20" s="154"/>
    </row>
    <row r="21" spans="1:11" ht="12.75">
      <c r="A21" s="151"/>
      <c r="B21" s="20">
        <v>10</v>
      </c>
      <c r="C21" s="166" t="s">
        <v>76</v>
      </c>
      <c r="D21" s="18"/>
      <c r="E21" s="18"/>
      <c r="F21" s="18"/>
      <c r="G21" s="154"/>
      <c r="H21" s="18"/>
      <c r="I21" s="18"/>
      <c r="J21" s="18"/>
      <c r="K21" s="154"/>
    </row>
    <row r="22" spans="1:11" ht="13.5" customHeight="1">
      <c r="A22" s="155">
        <v>1</v>
      </c>
      <c r="B22" s="17"/>
      <c r="C22" s="156" t="s">
        <v>954</v>
      </c>
      <c r="D22" s="81"/>
      <c r="E22" s="81"/>
      <c r="F22" s="81"/>
      <c r="G22" s="154"/>
      <c r="H22" s="81"/>
      <c r="I22" s="81"/>
      <c r="J22" s="81"/>
      <c r="K22" s="154"/>
    </row>
    <row r="23" spans="1:11" ht="13.5" customHeight="1">
      <c r="A23" s="155">
        <v>2</v>
      </c>
      <c r="B23" s="20"/>
      <c r="C23" s="19" t="s">
        <v>71</v>
      </c>
      <c r="D23" s="18"/>
      <c r="E23" s="18"/>
      <c r="F23" s="18"/>
      <c r="G23" s="17"/>
      <c r="H23" s="18"/>
      <c r="I23" s="18"/>
      <c r="J23" s="18"/>
      <c r="K23" s="17"/>
    </row>
    <row r="24" spans="1:11" ht="12.75">
      <c r="A24" s="151"/>
      <c r="B24" s="20">
        <v>1</v>
      </c>
      <c r="C24" s="166" t="s">
        <v>671</v>
      </c>
      <c r="D24" s="18"/>
      <c r="E24" s="18"/>
      <c r="F24" s="18"/>
      <c r="G24" s="154"/>
      <c r="H24" s="18"/>
      <c r="I24" s="18"/>
      <c r="J24" s="18"/>
      <c r="K24" s="154"/>
    </row>
    <row r="25" spans="1:11" ht="12.75">
      <c r="A25" s="151"/>
      <c r="B25" s="20">
        <v>2</v>
      </c>
      <c r="C25" s="166" t="s">
        <v>556</v>
      </c>
      <c r="D25" s="18"/>
      <c r="E25" s="18"/>
      <c r="F25" s="18"/>
      <c r="G25" s="154"/>
      <c r="H25" s="18"/>
      <c r="I25" s="18"/>
      <c r="J25" s="18"/>
      <c r="K25" s="154"/>
    </row>
    <row r="26" spans="1:11" ht="12.75">
      <c r="A26" s="151"/>
      <c r="B26" s="20">
        <v>3</v>
      </c>
      <c r="C26" s="167" t="s">
        <v>77</v>
      </c>
      <c r="D26" s="18"/>
      <c r="E26" s="18"/>
      <c r="F26" s="18"/>
      <c r="G26" s="154"/>
      <c r="H26" s="18"/>
      <c r="I26" s="18"/>
      <c r="J26" s="18"/>
      <c r="K26" s="154"/>
    </row>
    <row r="27" spans="1:11" ht="12.75">
      <c r="A27" s="151"/>
      <c r="B27" s="20">
        <v>4</v>
      </c>
      <c r="C27" s="166" t="s">
        <v>524</v>
      </c>
      <c r="D27" s="18"/>
      <c r="E27" s="18"/>
      <c r="F27" s="18"/>
      <c r="G27" s="154"/>
      <c r="H27" s="18"/>
      <c r="I27" s="18"/>
      <c r="J27" s="18"/>
      <c r="K27" s="154"/>
    </row>
    <row r="28" spans="1:11" ht="12.75">
      <c r="A28" s="151"/>
      <c r="B28" s="20">
        <v>5</v>
      </c>
      <c r="C28" s="166" t="s">
        <v>672</v>
      </c>
      <c r="D28" s="18"/>
      <c r="E28" s="18"/>
      <c r="F28" s="18"/>
      <c r="G28" s="154"/>
      <c r="H28" s="18"/>
      <c r="I28" s="18"/>
      <c r="J28" s="18"/>
      <c r="K28" s="154"/>
    </row>
    <row r="29" spans="1:11" ht="12.75">
      <c r="A29" s="151"/>
      <c r="B29" s="20">
        <v>6</v>
      </c>
      <c r="C29" s="166" t="s">
        <v>1194</v>
      </c>
      <c r="D29" s="18"/>
      <c r="E29" s="18"/>
      <c r="F29" s="18"/>
      <c r="G29" s="154"/>
      <c r="H29" s="18"/>
      <c r="I29" s="18"/>
      <c r="J29" s="18"/>
      <c r="K29" s="154"/>
    </row>
    <row r="30" spans="1:11" ht="12.75">
      <c r="A30" s="151"/>
      <c r="B30" s="20">
        <v>7</v>
      </c>
      <c r="C30" s="167" t="s">
        <v>987</v>
      </c>
      <c r="D30" s="18"/>
      <c r="E30" s="18"/>
      <c r="F30" s="18"/>
      <c r="G30" s="154"/>
      <c r="H30" s="18"/>
      <c r="I30" s="18"/>
      <c r="J30" s="18"/>
      <c r="K30" s="154"/>
    </row>
    <row r="31" spans="1:11" ht="12.75">
      <c r="A31" s="151"/>
      <c r="B31" s="20">
        <v>8</v>
      </c>
      <c r="C31" s="166" t="s">
        <v>1382</v>
      </c>
      <c r="D31" s="18"/>
      <c r="E31" s="18"/>
      <c r="F31" s="18"/>
      <c r="G31" s="154"/>
      <c r="H31" s="18"/>
      <c r="I31" s="18"/>
      <c r="J31" s="18"/>
      <c r="K31" s="154"/>
    </row>
    <row r="32" spans="1:11" ht="12.75">
      <c r="A32" s="151"/>
      <c r="B32" s="20">
        <v>9</v>
      </c>
      <c r="C32" s="166" t="s">
        <v>525</v>
      </c>
      <c r="D32" s="18"/>
      <c r="E32" s="18"/>
      <c r="F32" s="18"/>
      <c r="G32" s="154"/>
      <c r="H32" s="18"/>
      <c r="I32" s="18"/>
      <c r="J32" s="18"/>
      <c r="K32" s="154"/>
    </row>
    <row r="33" spans="1:11" ht="24.75" customHeight="1">
      <c r="A33" s="155">
        <v>2</v>
      </c>
      <c r="B33" s="17"/>
      <c r="C33" s="19" t="s">
        <v>68</v>
      </c>
      <c r="D33" s="81"/>
      <c r="E33" s="81"/>
      <c r="F33" s="81"/>
      <c r="G33" s="154"/>
      <c r="H33" s="81"/>
      <c r="I33" s="81"/>
      <c r="J33" s="81"/>
      <c r="K33" s="154"/>
    </row>
    <row r="34" spans="1:11" ht="13.5" customHeight="1">
      <c r="A34" s="151"/>
      <c r="B34" s="17"/>
      <c r="C34" s="31" t="s">
        <v>670</v>
      </c>
      <c r="D34" s="81"/>
      <c r="E34" s="81"/>
      <c r="F34" s="81"/>
      <c r="G34" s="154"/>
      <c r="H34" s="81"/>
      <c r="I34" s="81"/>
      <c r="J34" s="81"/>
      <c r="K34" s="154"/>
    </row>
    <row r="35" spans="1:11" ht="4.5" customHeight="1">
      <c r="A35" s="151"/>
      <c r="B35" s="17"/>
      <c r="C35" s="17"/>
      <c r="D35" s="18"/>
      <c r="E35" s="18"/>
      <c r="F35" s="18"/>
      <c r="G35" s="17"/>
      <c r="H35" s="18"/>
      <c r="I35" s="18"/>
      <c r="J35" s="18"/>
      <c r="K35" s="17"/>
    </row>
    <row r="36" spans="1:11" ht="13.5" customHeight="1">
      <c r="A36" s="151"/>
      <c r="B36" s="17"/>
      <c r="C36" s="31" t="s">
        <v>567</v>
      </c>
      <c r="D36" s="18"/>
      <c r="E36" s="18"/>
      <c r="F36" s="18"/>
      <c r="G36" s="17"/>
      <c r="H36" s="18"/>
      <c r="I36" s="18"/>
      <c r="J36" s="18"/>
      <c r="K36" s="17"/>
    </row>
    <row r="37" spans="1:11" ht="13.5" customHeight="1">
      <c r="A37" s="155">
        <v>1</v>
      </c>
      <c r="B37" s="20">
        <v>1</v>
      </c>
      <c r="C37" s="157" t="s">
        <v>72</v>
      </c>
      <c r="D37" s="18"/>
      <c r="E37" s="18"/>
      <c r="F37" s="18"/>
      <c r="G37" s="17"/>
      <c r="H37" s="18"/>
      <c r="I37" s="18"/>
      <c r="J37" s="18"/>
      <c r="K37" s="17"/>
    </row>
    <row r="38" spans="1:11" ht="12.75">
      <c r="A38" s="151"/>
      <c r="B38" s="20">
        <v>2</v>
      </c>
      <c r="C38" s="166" t="s">
        <v>78</v>
      </c>
      <c r="D38" s="18"/>
      <c r="E38" s="18"/>
      <c r="F38" s="18"/>
      <c r="G38" s="154"/>
      <c r="H38" s="18"/>
      <c r="I38" s="18"/>
      <c r="J38" s="18"/>
      <c r="K38" s="154"/>
    </row>
    <row r="39" spans="1:11" ht="12.75">
      <c r="A39" s="151"/>
      <c r="B39" s="20">
        <v>3</v>
      </c>
      <c r="C39" s="166" t="s">
        <v>186</v>
      </c>
      <c r="D39" s="18"/>
      <c r="E39" s="18"/>
      <c r="F39" s="18"/>
      <c r="G39" s="154"/>
      <c r="H39" s="18"/>
      <c r="I39" s="18"/>
      <c r="J39" s="18"/>
      <c r="K39" s="154"/>
    </row>
    <row r="40" spans="1:11" ht="12.75">
      <c r="A40" s="151"/>
      <c r="B40" s="20">
        <v>4</v>
      </c>
      <c r="C40" s="166" t="s">
        <v>281</v>
      </c>
      <c r="D40" s="18"/>
      <c r="E40" s="18"/>
      <c r="F40" s="18"/>
      <c r="G40" s="154"/>
      <c r="H40" s="18"/>
      <c r="I40" s="18"/>
      <c r="J40" s="18"/>
      <c r="K40" s="154"/>
    </row>
    <row r="41" spans="1:11" ht="12.75">
      <c r="A41" s="151"/>
      <c r="B41" s="20">
        <v>5</v>
      </c>
      <c r="C41" s="166" t="s">
        <v>148</v>
      </c>
      <c r="D41" s="18"/>
      <c r="E41" s="18"/>
      <c r="F41" s="18"/>
      <c r="G41" s="154"/>
      <c r="H41" s="18"/>
      <c r="I41" s="18"/>
      <c r="J41" s="18"/>
      <c r="K41" s="154"/>
    </row>
    <row r="42" spans="1:11" ht="12.75">
      <c r="A42" s="151"/>
      <c r="B42" s="20">
        <v>6</v>
      </c>
      <c r="C42" s="166" t="s">
        <v>576</v>
      </c>
      <c r="D42" s="18"/>
      <c r="E42" s="18"/>
      <c r="F42" s="18"/>
      <c r="G42" s="154"/>
      <c r="H42" s="18"/>
      <c r="I42" s="18"/>
      <c r="J42" s="18"/>
      <c r="K42" s="154"/>
    </row>
    <row r="43" spans="1:11" ht="12.75">
      <c r="A43" s="151"/>
      <c r="B43" s="20">
        <v>7</v>
      </c>
      <c r="C43" s="166" t="s">
        <v>123</v>
      </c>
      <c r="D43" s="18"/>
      <c r="E43" s="18"/>
      <c r="F43" s="18"/>
      <c r="G43" s="154"/>
      <c r="H43" s="18"/>
      <c r="I43" s="18"/>
      <c r="J43" s="18"/>
      <c r="K43" s="154"/>
    </row>
    <row r="44" spans="1:11" ht="19.5" customHeight="1">
      <c r="A44" s="151"/>
      <c r="B44" s="20">
        <v>8</v>
      </c>
      <c r="C44" s="168" t="s">
        <v>149</v>
      </c>
      <c r="D44" s="18"/>
      <c r="E44" s="18"/>
      <c r="F44" s="18"/>
      <c r="G44" s="154"/>
      <c r="H44" s="18"/>
      <c r="I44" s="18"/>
      <c r="J44" s="18"/>
      <c r="K44" s="154"/>
    </row>
    <row r="45" spans="1:11" ht="15" customHeight="1">
      <c r="A45" s="155">
        <v>1</v>
      </c>
      <c r="B45" s="17"/>
      <c r="C45" s="78" t="s">
        <v>956</v>
      </c>
      <c r="D45" s="81"/>
      <c r="E45" s="81"/>
      <c r="F45" s="81"/>
      <c r="G45" s="154"/>
      <c r="H45" s="81"/>
      <c r="I45" s="81"/>
      <c r="J45" s="81"/>
      <c r="K45" s="154"/>
    </row>
    <row r="46" spans="1:11" ht="12.75">
      <c r="A46" s="155">
        <v>2</v>
      </c>
      <c r="B46" s="20"/>
      <c r="C46" s="19" t="s">
        <v>73</v>
      </c>
      <c r="D46" s="18"/>
      <c r="E46" s="18"/>
      <c r="F46" s="18"/>
      <c r="G46" s="17"/>
      <c r="H46" s="18"/>
      <c r="I46" s="18"/>
      <c r="J46" s="18"/>
      <c r="K46" s="17"/>
    </row>
    <row r="47" spans="1:11" ht="12.75">
      <c r="A47" s="151"/>
      <c r="B47" s="20">
        <v>1</v>
      </c>
      <c r="C47" s="166" t="s">
        <v>183</v>
      </c>
      <c r="D47" s="18"/>
      <c r="E47" s="18"/>
      <c r="F47" s="18"/>
      <c r="G47" s="154"/>
      <c r="H47" s="18"/>
      <c r="I47" s="18"/>
      <c r="J47" s="18"/>
      <c r="K47" s="154"/>
    </row>
    <row r="48" spans="1:11" ht="12.75">
      <c r="A48" s="151"/>
      <c r="B48" s="20">
        <v>2</v>
      </c>
      <c r="C48" s="166" t="s">
        <v>480</v>
      </c>
      <c r="D48" s="18"/>
      <c r="E48" s="18"/>
      <c r="F48" s="18"/>
      <c r="G48" s="154"/>
      <c r="H48" s="18"/>
      <c r="I48" s="18"/>
      <c r="J48" s="18"/>
      <c r="K48" s="154"/>
    </row>
    <row r="49" spans="1:11" ht="12.75">
      <c r="A49" s="151"/>
      <c r="B49" s="20">
        <v>3</v>
      </c>
      <c r="C49" s="166" t="s">
        <v>184</v>
      </c>
      <c r="D49" s="18"/>
      <c r="E49" s="18"/>
      <c r="F49" s="18"/>
      <c r="G49" s="154"/>
      <c r="H49" s="18"/>
      <c r="I49" s="18"/>
      <c r="J49" s="18"/>
      <c r="K49" s="154"/>
    </row>
    <row r="50" spans="1:11" ht="12.75">
      <c r="A50" s="151"/>
      <c r="B50" s="20">
        <v>4</v>
      </c>
      <c r="C50" s="168" t="s">
        <v>577</v>
      </c>
      <c r="D50" s="18"/>
      <c r="E50" s="18"/>
      <c r="F50" s="18"/>
      <c r="G50" s="154"/>
      <c r="H50" s="18"/>
      <c r="I50" s="18"/>
      <c r="J50" s="18"/>
      <c r="K50" s="154"/>
    </row>
    <row r="51" spans="1:11" ht="12.75">
      <c r="A51" s="151"/>
      <c r="B51" s="20">
        <v>5</v>
      </c>
      <c r="C51" s="166" t="s">
        <v>481</v>
      </c>
      <c r="D51" s="18"/>
      <c r="E51" s="18"/>
      <c r="F51" s="18"/>
      <c r="G51" s="154"/>
      <c r="H51" s="18"/>
      <c r="I51" s="18"/>
      <c r="J51" s="18"/>
      <c r="K51" s="154"/>
    </row>
    <row r="52" spans="1:11" ht="12.75">
      <c r="A52" s="151"/>
      <c r="B52" s="20">
        <v>6</v>
      </c>
      <c r="C52" s="166" t="s">
        <v>743</v>
      </c>
      <c r="D52" s="18"/>
      <c r="E52" s="18"/>
      <c r="F52" s="18"/>
      <c r="G52" s="154"/>
      <c r="H52" s="18"/>
      <c r="I52" s="18"/>
      <c r="J52" s="18"/>
      <c r="K52" s="154"/>
    </row>
    <row r="53" spans="1:11" ht="12.75">
      <c r="A53" s="151"/>
      <c r="B53" s="20">
        <v>7</v>
      </c>
      <c r="C53" s="167" t="s">
        <v>554</v>
      </c>
      <c r="D53" s="18"/>
      <c r="E53" s="18"/>
      <c r="F53" s="18"/>
      <c r="G53" s="154"/>
      <c r="H53" s="18"/>
      <c r="I53" s="18"/>
      <c r="J53" s="18"/>
      <c r="K53" s="154"/>
    </row>
    <row r="54" spans="1:11" ht="12.75">
      <c r="A54" s="151"/>
      <c r="B54" s="20">
        <v>8</v>
      </c>
      <c r="C54" s="166" t="s">
        <v>579</v>
      </c>
      <c r="D54" s="18"/>
      <c r="E54" s="18"/>
      <c r="F54" s="18"/>
      <c r="G54" s="154"/>
      <c r="H54" s="18"/>
      <c r="I54" s="18"/>
      <c r="J54" s="18"/>
      <c r="K54" s="154"/>
    </row>
    <row r="55" spans="1:11" ht="12.75">
      <c r="A55" s="151"/>
      <c r="B55" s="20">
        <v>9</v>
      </c>
      <c r="C55" s="166" t="s">
        <v>185</v>
      </c>
      <c r="D55" s="18"/>
      <c r="E55" s="18"/>
      <c r="F55" s="18"/>
      <c r="G55" s="154"/>
      <c r="H55" s="18"/>
      <c r="I55" s="18"/>
      <c r="J55" s="18"/>
      <c r="K55" s="154"/>
    </row>
    <row r="56" spans="1:11" ht="12.75">
      <c r="A56" s="151"/>
      <c r="B56" s="20">
        <v>10</v>
      </c>
      <c r="C56" s="166" t="s">
        <v>149</v>
      </c>
      <c r="D56" s="18"/>
      <c r="E56" s="18"/>
      <c r="F56" s="18"/>
      <c r="G56" s="154"/>
      <c r="H56" s="18"/>
      <c r="I56" s="18"/>
      <c r="J56" s="18"/>
      <c r="K56" s="154"/>
    </row>
    <row r="57" spans="1:11" ht="25.5">
      <c r="A57" s="155">
        <v>2</v>
      </c>
      <c r="B57" s="17"/>
      <c r="C57" s="19" t="s">
        <v>416</v>
      </c>
      <c r="D57" s="81"/>
      <c r="E57" s="81"/>
      <c r="F57" s="81"/>
      <c r="G57" s="154"/>
      <c r="H57" s="81"/>
      <c r="I57" s="81"/>
      <c r="J57" s="81"/>
      <c r="K57" s="154"/>
    </row>
    <row r="58" spans="1:11" ht="4.5" customHeight="1">
      <c r="A58" s="151"/>
      <c r="B58" s="17"/>
      <c r="C58" s="17"/>
      <c r="D58" s="18"/>
      <c r="E58" s="18"/>
      <c r="F58" s="18"/>
      <c r="G58" s="17"/>
      <c r="H58" s="18"/>
      <c r="I58" s="18"/>
      <c r="J58" s="18"/>
      <c r="K58" s="17"/>
    </row>
    <row r="59" spans="1:11" ht="13.5" thickBot="1">
      <c r="A59" s="158"/>
      <c r="B59" s="159"/>
      <c r="C59" s="160" t="s">
        <v>562</v>
      </c>
      <c r="D59" s="169"/>
      <c r="E59" s="169"/>
      <c r="F59" s="169"/>
      <c r="G59" s="161"/>
      <c r="H59" s="169"/>
      <c r="I59" s="169"/>
      <c r="J59" s="169"/>
      <c r="K59" s="161"/>
    </row>
  </sheetData>
  <sheetProtection/>
  <mergeCells count="9">
    <mergeCell ref="A6:A7"/>
    <mergeCell ref="B6:B7"/>
    <mergeCell ref="D5:G5"/>
    <mergeCell ref="A2:C2"/>
    <mergeCell ref="A5:C5"/>
    <mergeCell ref="D4:K4"/>
    <mergeCell ref="D6:G6"/>
    <mergeCell ref="H6:K6"/>
    <mergeCell ref="H5:K5"/>
  </mergeCells>
  <printOptions/>
  <pageMargins left="0.5905511811023623" right="0" top="0.5905511811023623" bottom="0.3937007874015748" header="0.5118110236220472" footer="0.11811023622047245"/>
  <pageSetup horizontalDpi="600" verticalDpi="600" orientation="landscape" paperSize="9" scale="65" r:id="rId1"/>
  <headerFooter alignWithMargins="0">
    <oddHeader>&amp;RRendelet
4. sz. táblázata</oddHeader>
    <oddFooter>&amp;R15/2.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58.7109375" style="0" customWidth="1"/>
    <col min="3" max="3" width="11.7109375" style="0" customWidth="1"/>
    <col min="4" max="4" width="10.7109375" style="0" customWidth="1"/>
    <col min="5" max="5" width="9.8515625" style="0" customWidth="1"/>
    <col min="6" max="6" width="9.7109375" style="0" customWidth="1"/>
  </cols>
  <sheetData>
    <row r="1" spans="1:7" ht="12.75">
      <c r="A1" s="330" t="s">
        <v>602</v>
      </c>
      <c r="B1" s="330"/>
      <c r="C1" s="330"/>
      <c r="D1" s="330"/>
      <c r="E1" s="330"/>
      <c r="F1" s="330"/>
      <c r="G1" s="330"/>
    </row>
    <row r="2" spans="1:7" ht="13.5" thickBot="1">
      <c r="A2" s="296"/>
      <c r="B2" s="296"/>
      <c r="C2" s="297"/>
      <c r="D2" s="297"/>
      <c r="E2" s="297"/>
      <c r="F2" s="298"/>
      <c r="G2" s="296"/>
    </row>
    <row r="3" spans="1:7" ht="19.5" customHeight="1" thickBot="1">
      <c r="A3" s="299"/>
      <c r="B3" s="300"/>
      <c r="C3" s="558" t="s">
        <v>644</v>
      </c>
      <c r="D3" s="559"/>
      <c r="E3" s="556" t="s">
        <v>93</v>
      </c>
      <c r="F3" s="557"/>
      <c r="G3" s="296"/>
    </row>
    <row r="4" spans="1:7" ht="24" customHeight="1" thickBot="1">
      <c r="A4" s="301" t="s">
        <v>94</v>
      </c>
      <c r="B4" s="302" t="s">
        <v>772</v>
      </c>
      <c r="C4" s="333" t="s">
        <v>95</v>
      </c>
      <c r="D4" s="333" t="s">
        <v>717</v>
      </c>
      <c r="E4" s="333" t="s">
        <v>431</v>
      </c>
      <c r="F4" s="303" t="s">
        <v>96</v>
      </c>
      <c r="G4" s="296"/>
    </row>
    <row r="5" spans="1:7" ht="4.5" customHeight="1" thickBot="1">
      <c r="A5" s="301"/>
      <c r="B5" s="302"/>
      <c r="C5" s="333"/>
      <c r="D5" s="333"/>
      <c r="E5" s="334"/>
      <c r="F5" s="303"/>
      <c r="G5" s="296"/>
    </row>
    <row r="6" spans="1:7" ht="15" customHeight="1">
      <c r="A6" s="299">
        <v>1</v>
      </c>
      <c r="B6" s="345" t="s">
        <v>718</v>
      </c>
      <c r="C6" s="352">
        <v>470900</v>
      </c>
      <c r="D6" s="352"/>
      <c r="E6" s="353"/>
      <c r="F6" s="365" t="e">
        <f aca="true" t="shared" si="0" ref="F6:F19">SUM(E6/D6*100)</f>
        <v>#DIV/0!</v>
      </c>
      <c r="G6" s="296"/>
    </row>
    <row r="7" spans="1:7" ht="15" customHeight="1">
      <c r="A7" s="335"/>
      <c r="B7" s="346" t="s">
        <v>719</v>
      </c>
      <c r="C7" s="332">
        <v>94100</v>
      </c>
      <c r="D7" s="332"/>
      <c r="E7" s="354"/>
      <c r="F7" s="361" t="e">
        <f t="shared" si="0"/>
        <v>#DIV/0!</v>
      </c>
      <c r="G7" s="296"/>
    </row>
    <row r="8" spans="1:7" ht="15" customHeight="1">
      <c r="A8" s="304">
        <f>SUM(A6+1)</f>
        <v>2</v>
      </c>
      <c r="B8" s="347" t="s">
        <v>720</v>
      </c>
      <c r="C8" s="355">
        <v>122065</v>
      </c>
      <c r="D8" s="355"/>
      <c r="E8" s="356"/>
      <c r="F8" s="361" t="e">
        <f t="shared" si="0"/>
        <v>#DIV/0!</v>
      </c>
      <c r="G8" s="296"/>
    </row>
    <row r="9" spans="1:7" ht="15" customHeight="1">
      <c r="A9" s="305">
        <f>SUM(A8+1)</f>
        <v>3</v>
      </c>
      <c r="B9" s="346" t="s">
        <v>172</v>
      </c>
      <c r="C9" s="332">
        <v>16533</v>
      </c>
      <c r="D9" s="332"/>
      <c r="E9" s="354"/>
      <c r="F9" s="361" t="e">
        <f t="shared" si="0"/>
        <v>#DIV/0!</v>
      </c>
      <c r="G9" s="296"/>
    </row>
    <row r="10" spans="1:7" ht="15" customHeight="1">
      <c r="A10" s="305"/>
      <c r="B10" s="346" t="s">
        <v>806</v>
      </c>
      <c r="C10" s="332">
        <v>3307</v>
      </c>
      <c r="D10" s="332"/>
      <c r="E10" s="354"/>
      <c r="F10" s="361" t="e">
        <f t="shared" si="0"/>
        <v>#DIV/0!</v>
      </c>
      <c r="G10" s="296"/>
    </row>
    <row r="11" spans="1:7" ht="15" customHeight="1">
      <c r="A11" s="304">
        <f>SUM(A9+1)</f>
        <v>4</v>
      </c>
      <c r="B11" s="348" t="s">
        <v>98</v>
      </c>
      <c r="C11" s="355">
        <v>210991</v>
      </c>
      <c r="D11" s="355"/>
      <c r="E11" s="356"/>
      <c r="F11" s="361" t="e">
        <f t="shared" si="0"/>
        <v>#DIV/0!</v>
      </c>
      <c r="G11" s="296"/>
    </row>
    <row r="12" spans="1:7" ht="15" customHeight="1">
      <c r="A12" s="304"/>
      <c r="B12" s="349" t="s">
        <v>807</v>
      </c>
      <c r="C12" s="355">
        <v>42198</v>
      </c>
      <c r="D12" s="355"/>
      <c r="E12" s="356"/>
      <c r="F12" s="361" t="e">
        <f t="shared" si="0"/>
        <v>#DIV/0!</v>
      </c>
      <c r="G12" s="296"/>
    </row>
    <row r="13" spans="1:7" ht="15" customHeight="1">
      <c r="A13" s="305">
        <f>SUM(A11+1)</f>
        <v>5</v>
      </c>
      <c r="B13" s="346" t="s">
        <v>808</v>
      </c>
      <c r="C13" s="332">
        <v>73265</v>
      </c>
      <c r="D13" s="332"/>
      <c r="E13" s="354"/>
      <c r="F13" s="361" t="e">
        <f t="shared" si="0"/>
        <v>#DIV/0!</v>
      </c>
      <c r="G13" s="296"/>
    </row>
    <row r="14" spans="1:7" ht="15" customHeight="1">
      <c r="A14" s="305"/>
      <c r="B14" s="346" t="s">
        <v>809</v>
      </c>
      <c r="C14" s="332">
        <v>14653</v>
      </c>
      <c r="D14" s="332"/>
      <c r="E14" s="354"/>
      <c r="F14" s="361" t="e">
        <f t="shared" si="0"/>
        <v>#DIV/0!</v>
      </c>
      <c r="G14" s="296"/>
    </row>
    <row r="15" spans="1:7" ht="15" customHeight="1">
      <c r="A15" s="305">
        <f>SUM(A13+1)</f>
        <v>6</v>
      </c>
      <c r="B15" s="346" t="s">
        <v>810</v>
      </c>
      <c r="C15" s="332">
        <v>6384</v>
      </c>
      <c r="D15" s="332"/>
      <c r="E15" s="354"/>
      <c r="F15" s="361" t="e">
        <f t="shared" si="0"/>
        <v>#DIV/0!</v>
      </c>
      <c r="G15" s="296"/>
    </row>
    <row r="16" spans="1:7" ht="15" customHeight="1">
      <c r="A16" s="305"/>
      <c r="B16" s="346" t="s">
        <v>811</v>
      </c>
      <c r="C16" s="332">
        <v>1277</v>
      </c>
      <c r="D16" s="332"/>
      <c r="E16" s="354"/>
      <c r="F16" s="366" t="e">
        <f t="shared" si="0"/>
        <v>#DIV/0!</v>
      </c>
      <c r="G16" s="296"/>
    </row>
    <row r="17" spans="1:7" ht="15" customHeight="1">
      <c r="A17" s="305">
        <f>SUM(A15+1)</f>
        <v>7</v>
      </c>
      <c r="B17" s="346" t="s">
        <v>812</v>
      </c>
      <c r="C17" s="332">
        <v>12000</v>
      </c>
      <c r="D17" s="332"/>
      <c r="E17" s="354"/>
      <c r="F17" s="361" t="e">
        <f t="shared" si="0"/>
        <v>#DIV/0!</v>
      </c>
      <c r="G17" s="296"/>
    </row>
    <row r="18" spans="1:7" ht="15" customHeight="1" thickBot="1">
      <c r="A18" s="305">
        <v>8</v>
      </c>
      <c r="B18" s="350" t="s">
        <v>413</v>
      </c>
      <c r="C18" s="357"/>
      <c r="D18" s="357"/>
      <c r="E18" s="358"/>
      <c r="F18" s="363" t="e">
        <f t="shared" si="0"/>
        <v>#DIV/0!</v>
      </c>
      <c r="G18" s="296"/>
    </row>
    <row r="19" spans="1:7" ht="19.5" customHeight="1" thickBot="1">
      <c r="A19" s="304"/>
      <c r="B19" s="351" t="s">
        <v>99</v>
      </c>
      <c r="C19" s="359">
        <f>SUM(C6:C18)</f>
        <v>1067673</v>
      </c>
      <c r="D19" s="359">
        <f>SUM(D6:D18)</f>
        <v>0</v>
      </c>
      <c r="E19" s="359">
        <f>SUM(E6:E18)</f>
        <v>0</v>
      </c>
      <c r="F19" s="364" t="e">
        <f t="shared" si="0"/>
        <v>#DIV/0!</v>
      </c>
      <c r="G19" s="296"/>
    </row>
    <row r="20" spans="1:7" ht="9.75" customHeight="1" thickBot="1">
      <c r="A20" s="307"/>
      <c r="B20" s="339"/>
      <c r="C20" s="308"/>
      <c r="D20" s="308"/>
      <c r="E20" s="308"/>
      <c r="F20" s="309"/>
      <c r="G20" s="296"/>
    </row>
    <row r="21" spans="1:7" ht="19.5" customHeight="1" thickBot="1">
      <c r="A21" s="299"/>
      <c r="B21" s="300"/>
      <c r="C21" s="554" t="s">
        <v>414</v>
      </c>
      <c r="D21" s="555"/>
      <c r="E21" s="556" t="s">
        <v>93</v>
      </c>
      <c r="F21" s="557"/>
      <c r="G21" s="296"/>
    </row>
    <row r="22" spans="1:7" ht="24" customHeight="1" thickBot="1">
      <c r="A22" s="301" t="s">
        <v>94</v>
      </c>
      <c r="B22" s="302" t="s">
        <v>772</v>
      </c>
      <c r="C22" s="333" t="s">
        <v>415</v>
      </c>
      <c r="D22" s="333" t="s">
        <v>654</v>
      </c>
      <c r="E22" s="333" t="s">
        <v>431</v>
      </c>
      <c r="F22" s="303" t="s">
        <v>96</v>
      </c>
      <c r="G22" s="296"/>
    </row>
    <row r="23" spans="1:7" ht="4.5" customHeight="1" thickBot="1">
      <c r="A23" s="301"/>
      <c r="B23" s="302"/>
      <c r="C23" s="333"/>
      <c r="D23" s="333"/>
      <c r="E23" s="334"/>
      <c r="F23" s="303"/>
      <c r="G23" s="296"/>
    </row>
    <row r="24" spans="1:7" ht="15" customHeight="1">
      <c r="A24" s="299">
        <v>1</v>
      </c>
      <c r="B24" s="336" t="s">
        <v>813</v>
      </c>
      <c r="C24" s="352">
        <v>93908</v>
      </c>
      <c r="D24" s="352"/>
      <c r="E24" s="353"/>
      <c r="F24" s="360" t="e">
        <f aca="true" t="shared" si="1" ref="F24:F59">SUM(E24/D24*100)</f>
        <v>#DIV/0!</v>
      </c>
      <c r="G24" s="296"/>
    </row>
    <row r="25" spans="1:7" ht="15" customHeight="1">
      <c r="A25" s="335"/>
      <c r="B25" s="337" t="s">
        <v>814</v>
      </c>
      <c r="C25" s="332">
        <v>18782</v>
      </c>
      <c r="D25" s="332"/>
      <c r="E25" s="354"/>
      <c r="F25" s="361" t="e">
        <f t="shared" si="1"/>
        <v>#DIV/0!</v>
      </c>
      <c r="G25" s="296"/>
    </row>
    <row r="26" spans="1:7" ht="15" customHeight="1">
      <c r="A26" s="310">
        <v>2</v>
      </c>
      <c r="B26" s="340" t="s">
        <v>655</v>
      </c>
      <c r="C26" s="186">
        <v>21634</v>
      </c>
      <c r="D26" s="186"/>
      <c r="E26" s="331"/>
      <c r="F26" s="361" t="e">
        <f t="shared" si="1"/>
        <v>#DIV/0!</v>
      </c>
      <c r="G26" s="296"/>
    </row>
    <row r="27" spans="1:7" ht="15" customHeight="1">
      <c r="A27" s="310"/>
      <c r="B27" s="340" t="s">
        <v>815</v>
      </c>
      <c r="C27" s="186">
        <v>4327</v>
      </c>
      <c r="D27" s="186"/>
      <c r="E27" s="331"/>
      <c r="F27" s="361" t="e">
        <f t="shared" si="1"/>
        <v>#DIV/0!</v>
      </c>
      <c r="G27" s="296"/>
    </row>
    <row r="28" spans="1:7" ht="15" customHeight="1">
      <c r="A28" s="310">
        <v>3</v>
      </c>
      <c r="B28" s="340" t="s">
        <v>838</v>
      </c>
      <c r="C28" s="186">
        <v>81169</v>
      </c>
      <c r="D28" s="186"/>
      <c r="E28" s="331"/>
      <c r="F28" s="361" t="e">
        <f t="shared" si="1"/>
        <v>#DIV/0!</v>
      </c>
      <c r="G28" s="296"/>
    </row>
    <row r="29" spans="1:7" ht="15" customHeight="1">
      <c r="A29" s="310"/>
      <c r="B29" s="340" t="s">
        <v>839</v>
      </c>
      <c r="C29" s="186">
        <v>16234</v>
      </c>
      <c r="D29" s="186"/>
      <c r="E29" s="331"/>
      <c r="F29" s="361" t="e">
        <f t="shared" si="1"/>
        <v>#DIV/0!</v>
      </c>
      <c r="G29" s="296"/>
    </row>
    <row r="30" spans="1:7" ht="15" customHeight="1">
      <c r="A30" s="311">
        <v>4</v>
      </c>
      <c r="B30" s="367" t="s">
        <v>816</v>
      </c>
      <c r="C30" s="186">
        <v>64890</v>
      </c>
      <c r="D30" s="186"/>
      <c r="E30" s="186"/>
      <c r="F30" s="361" t="e">
        <f t="shared" si="1"/>
        <v>#DIV/0!</v>
      </c>
      <c r="G30" s="296"/>
    </row>
    <row r="31" spans="1:7" ht="15" customHeight="1">
      <c r="A31" s="311"/>
      <c r="B31" s="367" t="s">
        <v>817</v>
      </c>
      <c r="C31" s="186">
        <v>12978</v>
      </c>
      <c r="D31" s="186"/>
      <c r="E31" s="331"/>
      <c r="F31" s="361" t="e">
        <f t="shared" si="1"/>
        <v>#DIV/0!</v>
      </c>
      <c r="G31" s="296"/>
    </row>
    <row r="32" spans="1:7" ht="15" customHeight="1">
      <c r="A32" s="310">
        <v>5</v>
      </c>
      <c r="B32" s="340" t="s">
        <v>818</v>
      </c>
      <c r="C32" s="186">
        <v>8400</v>
      </c>
      <c r="D32" s="186"/>
      <c r="E32" s="331"/>
      <c r="F32" s="361" t="e">
        <f t="shared" si="1"/>
        <v>#DIV/0!</v>
      </c>
      <c r="G32" s="296"/>
    </row>
    <row r="33" spans="1:7" ht="15" customHeight="1">
      <c r="A33" s="312"/>
      <c r="B33" s="340" t="s">
        <v>819</v>
      </c>
      <c r="C33" s="295">
        <v>1680</v>
      </c>
      <c r="D33" s="295"/>
      <c r="E33" s="369"/>
      <c r="F33" s="361" t="e">
        <f t="shared" si="1"/>
        <v>#DIV/0!</v>
      </c>
      <c r="G33" s="296"/>
    </row>
    <row r="34" spans="1:7" ht="15" customHeight="1">
      <c r="A34" s="312">
        <v>6</v>
      </c>
      <c r="B34" s="341" t="s">
        <v>820</v>
      </c>
      <c r="C34" s="295">
        <v>28333</v>
      </c>
      <c r="D34" s="295"/>
      <c r="E34" s="369"/>
      <c r="F34" s="361" t="e">
        <f t="shared" si="1"/>
        <v>#DIV/0!</v>
      </c>
      <c r="G34" s="296"/>
    </row>
    <row r="35" spans="1:7" ht="15" customHeight="1">
      <c r="A35" s="312"/>
      <c r="B35" s="341" t="s">
        <v>821</v>
      </c>
      <c r="C35" s="295">
        <v>5667</v>
      </c>
      <c r="D35" s="295"/>
      <c r="E35" s="369"/>
      <c r="F35" s="361" t="e">
        <f t="shared" si="1"/>
        <v>#DIV/0!</v>
      </c>
      <c r="G35" s="296"/>
    </row>
    <row r="36" spans="1:7" ht="15" customHeight="1">
      <c r="A36" s="312"/>
      <c r="B36" s="368" t="s">
        <v>656</v>
      </c>
      <c r="C36" s="377">
        <f>SUM(C24:C35)</f>
        <v>358002</v>
      </c>
      <c r="D36" s="377">
        <f>SUM(D24:D35)</f>
        <v>0</v>
      </c>
      <c r="E36" s="377">
        <f>SUM(E24:E35)</f>
        <v>0</v>
      </c>
      <c r="F36" s="362" t="e">
        <f t="shared" si="1"/>
        <v>#DIV/0!</v>
      </c>
      <c r="G36" s="296"/>
    </row>
    <row r="37" spans="1:7" ht="15" customHeight="1">
      <c r="A37" s="312"/>
      <c r="B37" s="341" t="s">
        <v>337</v>
      </c>
      <c r="C37" s="295">
        <v>50000</v>
      </c>
      <c r="D37" s="295"/>
      <c r="E37" s="369"/>
      <c r="F37" s="361" t="e">
        <f t="shared" si="1"/>
        <v>#DIV/0!</v>
      </c>
      <c r="G37" s="296"/>
    </row>
    <row r="38" spans="1:7" ht="15" customHeight="1">
      <c r="A38" s="312"/>
      <c r="B38" s="341" t="s">
        <v>338</v>
      </c>
      <c r="C38" s="295">
        <v>10000</v>
      </c>
      <c r="D38" s="295"/>
      <c r="E38" s="369"/>
      <c r="F38" s="361" t="e">
        <f t="shared" si="1"/>
        <v>#DIV/0!</v>
      </c>
      <c r="G38" s="296"/>
    </row>
    <row r="39" spans="1:7" ht="15" customHeight="1">
      <c r="A39" s="312"/>
      <c r="B39" s="341" t="s">
        <v>822</v>
      </c>
      <c r="C39" s="295">
        <v>111637</v>
      </c>
      <c r="D39" s="295"/>
      <c r="E39" s="369"/>
      <c r="F39" s="361" t="e">
        <f t="shared" si="1"/>
        <v>#DIV/0!</v>
      </c>
      <c r="G39" s="296"/>
    </row>
    <row r="40" spans="1:7" ht="15" customHeight="1">
      <c r="A40" s="312"/>
      <c r="B40" s="341" t="s">
        <v>823</v>
      </c>
      <c r="C40" s="295">
        <v>22327</v>
      </c>
      <c r="D40" s="295"/>
      <c r="E40" s="369"/>
      <c r="F40" s="361" t="e">
        <f t="shared" si="1"/>
        <v>#DIV/0!</v>
      </c>
      <c r="G40" s="296"/>
    </row>
    <row r="41" spans="1:7" ht="15" customHeight="1">
      <c r="A41" s="312"/>
      <c r="B41" s="341" t="s">
        <v>824</v>
      </c>
      <c r="C41" s="295">
        <v>74424</v>
      </c>
      <c r="D41" s="295"/>
      <c r="E41" s="369"/>
      <c r="F41" s="361" t="e">
        <f t="shared" si="1"/>
        <v>#DIV/0!</v>
      </c>
      <c r="G41" s="296"/>
    </row>
    <row r="42" spans="1:7" ht="15" customHeight="1">
      <c r="A42" s="312"/>
      <c r="B42" s="341" t="s">
        <v>825</v>
      </c>
      <c r="C42" s="295">
        <v>14885</v>
      </c>
      <c r="D42" s="295"/>
      <c r="E42" s="369"/>
      <c r="F42" s="361" t="e">
        <f t="shared" si="1"/>
        <v>#DIV/0!</v>
      </c>
      <c r="G42" s="296"/>
    </row>
    <row r="43" spans="1:7" ht="15" customHeight="1">
      <c r="A43" s="312">
        <v>8</v>
      </c>
      <c r="B43" s="341" t="s">
        <v>826</v>
      </c>
      <c r="C43" s="295">
        <v>25000</v>
      </c>
      <c r="D43" s="295"/>
      <c r="E43" s="369"/>
      <c r="F43" s="361" t="e">
        <f t="shared" si="1"/>
        <v>#DIV/0!</v>
      </c>
      <c r="G43" s="296"/>
    </row>
    <row r="44" spans="1:7" ht="15" customHeight="1">
      <c r="A44" s="312"/>
      <c r="B44" s="341" t="s">
        <v>827</v>
      </c>
      <c r="C44" s="295">
        <v>5000</v>
      </c>
      <c r="D44" s="295"/>
      <c r="E44" s="369"/>
      <c r="F44" s="361" t="e">
        <f t="shared" si="1"/>
        <v>#DIV/0!</v>
      </c>
      <c r="G44" s="296"/>
    </row>
    <row r="45" spans="1:7" ht="15" customHeight="1">
      <c r="A45" s="312">
        <v>9</v>
      </c>
      <c r="B45" s="341" t="s">
        <v>828</v>
      </c>
      <c r="C45" s="295">
        <v>199967</v>
      </c>
      <c r="D45" s="295"/>
      <c r="E45" s="369"/>
      <c r="F45" s="361" t="e">
        <f t="shared" si="1"/>
        <v>#DIV/0!</v>
      </c>
      <c r="G45" s="296"/>
    </row>
    <row r="46" spans="1:7" ht="15" customHeight="1">
      <c r="A46" s="312"/>
      <c r="B46" s="341" t="s">
        <v>829</v>
      </c>
      <c r="C46" s="295">
        <v>40033</v>
      </c>
      <c r="D46" s="295"/>
      <c r="E46" s="369"/>
      <c r="F46" s="361" t="e">
        <f t="shared" si="1"/>
        <v>#DIV/0!</v>
      </c>
      <c r="G46" s="296"/>
    </row>
    <row r="47" spans="1:7" ht="15" customHeight="1">
      <c r="A47" s="312">
        <v>10</v>
      </c>
      <c r="B47" s="341" t="s">
        <v>97</v>
      </c>
      <c r="C47" s="295">
        <v>27798</v>
      </c>
      <c r="D47" s="295"/>
      <c r="E47" s="369"/>
      <c r="F47" s="361" t="e">
        <f t="shared" si="1"/>
        <v>#DIV/0!</v>
      </c>
      <c r="G47" s="296"/>
    </row>
    <row r="48" spans="1:7" ht="15" customHeight="1">
      <c r="A48" s="312"/>
      <c r="B48" s="341" t="s">
        <v>830</v>
      </c>
      <c r="C48" s="295">
        <v>5560</v>
      </c>
      <c r="D48" s="295"/>
      <c r="E48" s="369"/>
      <c r="F48" s="361" t="e">
        <f t="shared" si="1"/>
        <v>#DIV/0!</v>
      </c>
      <c r="G48" s="296"/>
    </row>
    <row r="49" spans="1:7" ht="15" customHeight="1">
      <c r="A49" s="312">
        <v>11</v>
      </c>
      <c r="B49" s="341" t="s">
        <v>673</v>
      </c>
      <c r="C49" s="295">
        <v>21316</v>
      </c>
      <c r="D49" s="295"/>
      <c r="E49" s="369"/>
      <c r="F49" s="361" t="e">
        <f t="shared" si="1"/>
        <v>#DIV/0!</v>
      </c>
      <c r="G49" s="296"/>
    </row>
    <row r="50" spans="1:7" ht="15" customHeight="1">
      <c r="A50" s="312"/>
      <c r="B50" s="341" t="s">
        <v>831</v>
      </c>
      <c r="C50" s="295">
        <v>4263</v>
      </c>
      <c r="D50" s="295"/>
      <c r="E50" s="369"/>
      <c r="F50" s="361" t="e">
        <f t="shared" si="1"/>
        <v>#DIV/0!</v>
      </c>
      <c r="G50" s="296"/>
    </row>
    <row r="51" spans="1:7" ht="15" customHeight="1">
      <c r="A51" s="312">
        <v>12</v>
      </c>
      <c r="B51" s="341" t="s">
        <v>674</v>
      </c>
      <c r="C51" s="295">
        <v>305163</v>
      </c>
      <c r="D51" s="295"/>
      <c r="E51" s="369"/>
      <c r="F51" s="361" t="e">
        <f t="shared" si="1"/>
        <v>#DIV/0!</v>
      </c>
      <c r="G51" s="296"/>
    </row>
    <row r="52" spans="1:7" ht="15" customHeight="1">
      <c r="A52" s="312"/>
      <c r="B52" s="341" t="s">
        <v>832</v>
      </c>
      <c r="C52" s="295">
        <v>61033</v>
      </c>
      <c r="D52" s="295"/>
      <c r="E52" s="369"/>
      <c r="F52" s="361" t="e">
        <f t="shared" si="1"/>
        <v>#DIV/0!</v>
      </c>
      <c r="G52" s="296"/>
    </row>
    <row r="53" spans="1:7" ht="15" customHeight="1">
      <c r="A53" s="312">
        <v>13</v>
      </c>
      <c r="B53" s="341" t="s">
        <v>833</v>
      </c>
      <c r="C53" s="295">
        <v>93219</v>
      </c>
      <c r="D53" s="295"/>
      <c r="E53" s="369"/>
      <c r="F53" s="361" t="e">
        <f t="shared" si="1"/>
        <v>#DIV/0!</v>
      </c>
      <c r="G53" s="296"/>
    </row>
    <row r="54" spans="1:7" ht="15" customHeight="1">
      <c r="A54" s="312"/>
      <c r="B54" s="341" t="s">
        <v>834</v>
      </c>
      <c r="C54" s="295">
        <v>18644</v>
      </c>
      <c r="D54" s="295"/>
      <c r="E54" s="369"/>
      <c r="F54" s="361" t="e">
        <f t="shared" si="1"/>
        <v>#DIV/0!</v>
      </c>
      <c r="G54" s="296"/>
    </row>
    <row r="55" spans="1:7" ht="15" customHeight="1">
      <c r="A55" s="312">
        <v>14</v>
      </c>
      <c r="B55" s="341" t="s">
        <v>835</v>
      </c>
      <c r="C55" s="295">
        <v>36191</v>
      </c>
      <c r="D55" s="295"/>
      <c r="E55" s="369"/>
      <c r="F55" s="361" t="e">
        <f t="shared" si="1"/>
        <v>#DIV/0!</v>
      </c>
      <c r="G55" s="296"/>
    </row>
    <row r="56" spans="1:7" ht="15" customHeight="1">
      <c r="A56" s="312"/>
      <c r="B56" s="341" t="s">
        <v>836</v>
      </c>
      <c r="C56" s="295">
        <v>7238</v>
      </c>
      <c r="D56" s="295"/>
      <c r="E56" s="369"/>
      <c r="F56" s="361" t="e">
        <f t="shared" si="1"/>
        <v>#DIV/0!</v>
      </c>
      <c r="G56" s="296"/>
    </row>
    <row r="57" spans="1:7" ht="15" customHeight="1">
      <c r="A57" s="312">
        <v>15</v>
      </c>
      <c r="B57" s="341" t="s">
        <v>292</v>
      </c>
      <c r="C57" s="295">
        <v>80000</v>
      </c>
      <c r="D57" s="295"/>
      <c r="E57" s="369"/>
      <c r="F57" s="361" t="e">
        <f t="shared" si="1"/>
        <v>#DIV/0!</v>
      </c>
      <c r="G57" s="296"/>
    </row>
    <row r="58" spans="1:7" ht="4.5" customHeight="1">
      <c r="A58" s="374"/>
      <c r="B58" s="341"/>
      <c r="C58" s="375"/>
      <c r="D58" s="375"/>
      <c r="E58" s="376"/>
      <c r="F58" s="361"/>
      <c r="G58" s="296"/>
    </row>
    <row r="59" spans="1:7" ht="15" customHeight="1">
      <c r="A59" s="313">
        <v>15</v>
      </c>
      <c r="B59" s="342" t="s">
        <v>675</v>
      </c>
      <c r="C59" s="370">
        <f>SUM(C37:C57)+C36</f>
        <v>1571700</v>
      </c>
      <c r="D59" s="370">
        <f>SUM(D37:D57)+D36</f>
        <v>0</v>
      </c>
      <c r="E59" s="370">
        <f>SUM(E37:E57)+E36</f>
        <v>0</v>
      </c>
      <c r="F59" s="362" t="e">
        <f t="shared" si="1"/>
        <v>#DIV/0!</v>
      </c>
      <c r="G59" s="296"/>
    </row>
    <row r="60" spans="1:7" ht="15" customHeight="1">
      <c r="A60" s="312"/>
      <c r="B60" s="338" t="s">
        <v>837</v>
      </c>
      <c r="C60" s="295">
        <v>56527</v>
      </c>
      <c r="D60" s="295"/>
      <c r="E60" s="369"/>
      <c r="F60" s="361" t="s">
        <v>676</v>
      </c>
      <c r="G60" s="296"/>
    </row>
    <row r="61" spans="1:7" ht="4.5" customHeight="1" thickBot="1">
      <c r="A61" s="314"/>
      <c r="B61" s="343"/>
      <c r="C61" s="371"/>
      <c r="D61" s="371"/>
      <c r="E61" s="372"/>
      <c r="F61" s="363" t="s">
        <v>677</v>
      </c>
      <c r="G61" s="296"/>
    </row>
    <row r="62" spans="1:7" ht="15" customHeight="1" thickBot="1">
      <c r="A62" s="315"/>
      <c r="B62" s="344" t="s">
        <v>678</v>
      </c>
      <c r="C62" s="373">
        <f>C59+C60</f>
        <v>1628227</v>
      </c>
      <c r="D62" s="373">
        <f>D59+D60</f>
        <v>0</v>
      </c>
      <c r="E62" s="373">
        <f>E59+E60</f>
        <v>0</v>
      </c>
      <c r="F62" s="378" t="e">
        <f>SUM(E62/D62*100)</f>
        <v>#DIV/0!</v>
      </c>
      <c r="G62" s="296"/>
    </row>
    <row r="63" spans="1:6" ht="12.75">
      <c r="A63" s="284"/>
      <c r="B63" s="284"/>
      <c r="C63" s="291"/>
      <c r="D63" s="291"/>
      <c r="E63" s="291"/>
      <c r="F63" s="290"/>
    </row>
  </sheetData>
  <sheetProtection/>
  <mergeCells count="4">
    <mergeCell ref="C3:D3"/>
    <mergeCell ref="C21:D21"/>
    <mergeCell ref="E3:F3"/>
    <mergeCell ref="E21:F21"/>
  </mergeCells>
  <printOptions/>
  <pageMargins left="0.5905511811023623" right="0.3937007874015748" top="0.5905511811023623" bottom="0.3937007874015748" header="0.11811023622047245" footer="0.31496062992125984"/>
  <pageSetup horizontalDpi="600" verticalDpi="600" orientation="portrait" paperSize="9" scale="85" r:id="rId1"/>
  <headerFooter alignWithMargins="0">
    <oddHeader>&amp;Rmelléklet
4/a. táblázata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7109375" style="13" customWidth="1"/>
    <col min="2" max="2" width="43.00390625" style="13" customWidth="1"/>
    <col min="3" max="5" width="15.00390625" style="28" customWidth="1"/>
    <col min="6" max="6" width="10.421875" style="28" customWidth="1"/>
    <col min="7" max="16384" width="9.140625" style="14" customWidth="1"/>
  </cols>
  <sheetData>
    <row r="1" spans="1:6" ht="15.75">
      <c r="A1" s="519" t="s">
        <v>623</v>
      </c>
      <c r="B1" s="519"/>
      <c r="C1" s="519"/>
      <c r="D1" s="519"/>
      <c r="E1" s="519"/>
      <c r="F1" s="519"/>
    </row>
    <row r="3" spans="1:6" ht="12.75">
      <c r="A3" s="26"/>
      <c r="B3" s="379" t="s">
        <v>339</v>
      </c>
      <c r="C3" s="27"/>
      <c r="D3" s="27"/>
      <c r="E3" s="383" t="s">
        <v>988</v>
      </c>
      <c r="F3" s="27"/>
    </row>
    <row r="4" spans="1:6" ht="19.5" customHeight="1">
      <c r="A4" s="185" t="s">
        <v>665</v>
      </c>
      <c r="B4" s="16" t="s">
        <v>772</v>
      </c>
      <c r="C4" s="25" t="s">
        <v>517</v>
      </c>
      <c r="D4" s="25" t="s">
        <v>760</v>
      </c>
      <c r="E4" s="25" t="s">
        <v>631</v>
      </c>
      <c r="F4" s="80" t="s">
        <v>518</v>
      </c>
    </row>
    <row r="5" spans="1:6" ht="3.75" customHeight="1">
      <c r="A5" s="185"/>
      <c r="B5" s="16"/>
      <c r="C5" s="25"/>
      <c r="D5" s="25"/>
      <c r="E5" s="25"/>
      <c r="F5" s="80"/>
    </row>
    <row r="6" spans="1:6" ht="15" customHeight="1">
      <c r="A6" s="20">
        <v>1</v>
      </c>
      <c r="B6" s="166" t="s">
        <v>340</v>
      </c>
      <c r="C6" s="186">
        <v>700000</v>
      </c>
      <c r="D6" s="186"/>
      <c r="E6" s="186"/>
      <c r="F6" s="283" t="e">
        <f>E6/D6*100</f>
        <v>#DIV/0!</v>
      </c>
    </row>
    <row r="7" spans="1:6" ht="15" customHeight="1">
      <c r="A7" s="20"/>
      <c r="B7" s="166" t="s">
        <v>341</v>
      </c>
      <c r="C7" s="186">
        <v>140000</v>
      </c>
      <c r="D7" s="186"/>
      <c r="E7" s="186"/>
      <c r="F7" s="283" t="e">
        <f aca="true" t="shared" si="0" ref="F7:F20">E7/D7*100</f>
        <v>#DIV/0!</v>
      </c>
    </row>
    <row r="8" spans="1:6" ht="15" customHeight="1">
      <c r="A8" s="20">
        <v>2</v>
      </c>
      <c r="B8" s="166" t="s">
        <v>342</v>
      </c>
      <c r="C8" s="186">
        <v>25000</v>
      </c>
      <c r="D8" s="186"/>
      <c r="E8" s="186"/>
      <c r="F8" s="283" t="e">
        <f t="shared" si="0"/>
        <v>#DIV/0!</v>
      </c>
    </row>
    <row r="9" spans="1:6" ht="15" customHeight="1">
      <c r="A9" s="20"/>
      <c r="B9" s="166" t="s">
        <v>343</v>
      </c>
      <c r="C9" s="186">
        <v>5000</v>
      </c>
      <c r="D9" s="186"/>
      <c r="E9" s="186"/>
      <c r="F9" s="283" t="e">
        <f t="shared" si="0"/>
        <v>#DIV/0!</v>
      </c>
    </row>
    <row r="10" spans="1:6" ht="15" customHeight="1">
      <c r="A10" s="20">
        <v>3</v>
      </c>
      <c r="B10" s="166" t="s">
        <v>344</v>
      </c>
      <c r="C10" s="186">
        <v>12500</v>
      </c>
      <c r="D10" s="186"/>
      <c r="E10" s="186"/>
      <c r="F10" s="283" t="e">
        <f t="shared" si="0"/>
        <v>#DIV/0!</v>
      </c>
    </row>
    <row r="11" spans="1:6" ht="15" customHeight="1">
      <c r="A11" s="20"/>
      <c r="B11" s="166" t="s">
        <v>345</v>
      </c>
      <c r="C11" s="186">
        <v>2500</v>
      </c>
      <c r="D11" s="186"/>
      <c r="E11" s="186"/>
      <c r="F11" s="283" t="e">
        <f t="shared" si="0"/>
        <v>#DIV/0!</v>
      </c>
    </row>
    <row r="12" spans="1:6" ht="15" customHeight="1">
      <c r="A12" s="20">
        <v>4</v>
      </c>
      <c r="B12" s="166" t="s">
        <v>346</v>
      </c>
      <c r="C12" s="186">
        <v>388000</v>
      </c>
      <c r="D12" s="186"/>
      <c r="E12" s="186"/>
      <c r="F12" s="283" t="e">
        <f t="shared" si="0"/>
        <v>#DIV/0!</v>
      </c>
    </row>
    <row r="13" spans="1:6" ht="15" customHeight="1">
      <c r="A13" s="20"/>
      <c r="B13" s="166" t="s">
        <v>432</v>
      </c>
      <c r="C13" s="186">
        <v>26000</v>
      </c>
      <c r="D13" s="186"/>
      <c r="E13" s="186"/>
      <c r="F13" s="283" t="e">
        <f t="shared" si="0"/>
        <v>#DIV/0!</v>
      </c>
    </row>
    <row r="14" spans="1:6" ht="15" customHeight="1">
      <c r="A14" s="20">
        <v>5</v>
      </c>
      <c r="B14" s="166" t="s">
        <v>433</v>
      </c>
      <c r="C14" s="186">
        <v>310000</v>
      </c>
      <c r="D14" s="186"/>
      <c r="E14" s="186"/>
      <c r="F14" s="283" t="e">
        <f t="shared" si="0"/>
        <v>#DIV/0!</v>
      </c>
    </row>
    <row r="15" spans="1:6" ht="15" customHeight="1">
      <c r="A15" s="20"/>
      <c r="B15" s="166" t="s">
        <v>432</v>
      </c>
      <c r="C15" s="186">
        <v>9000</v>
      </c>
      <c r="D15" s="186"/>
      <c r="E15" s="186"/>
      <c r="F15" s="283" t="e">
        <f t="shared" si="0"/>
        <v>#DIV/0!</v>
      </c>
    </row>
    <row r="16" spans="1:6" ht="15" customHeight="1">
      <c r="A16" s="20">
        <v>6</v>
      </c>
      <c r="B16" s="166" t="s">
        <v>786</v>
      </c>
      <c r="C16" s="186">
        <v>180000</v>
      </c>
      <c r="D16" s="186"/>
      <c r="E16" s="186"/>
      <c r="F16" s="283" t="e">
        <f t="shared" si="0"/>
        <v>#DIV/0!</v>
      </c>
    </row>
    <row r="17" spans="1:6" ht="15" customHeight="1">
      <c r="A17" s="20">
        <v>7</v>
      </c>
      <c r="B17" s="166" t="s">
        <v>787</v>
      </c>
      <c r="C17" s="186"/>
      <c r="D17" s="186"/>
      <c r="E17" s="186"/>
      <c r="F17" s="283"/>
    </row>
    <row r="18" spans="1:6" ht="15" customHeight="1">
      <c r="A18" s="20">
        <v>8</v>
      </c>
      <c r="B18" s="166" t="s">
        <v>413</v>
      </c>
      <c r="C18" s="186"/>
      <c r="D18" s="186"/>
      <c r="E18" s="186"/>
      <c r="F18" s="283" t="e">
        <f t="shared" si="0"/>
        <v>#DIV/0!</v>
      </c>
    </row>
    <row r="19" spans="1:6" ht="4.5" customHeight="1">
      <c r="A19" s="20"/>
      <c r="B19" s="166"/>
      <c r="C19" s="186"/>
      <c r="D19" s="186"/>
      <c r="E19" s="186"/>
      <c r="F19" s="283"/>
    </row>
    <row r="20" spans="1:6" ht="19.5" customHeight="1" thickBot="1">
      <c r="A20" s="329"/>
      <c r="B20" s="388" t="s">
        <v>99</v>
      </c>
      <c r="C20" s="385">
        <f>SUM(C6:C18)</f>
        <v>1798000</v>
      </c>
      <c r="D20" s="385">
        <f>SUM(D6:D18)</f>
        <v>0</v>
      </c>
      <c r="E20" s="385">
        <f>SUM(E6:E18)</f>
        <v>0</v>
      </c>
      <c r="F20" s="387" t="e">
        <f t="shared" si="0"/>
        <v>#DIV/0!</v>
      </c>
    </row>
    <row r="21" spans="1:6" ht="19.5" customHeight="1" thickTop="1">
      <c r="A21" s="380"/>
      <c r="B21" s="384" t="s">
        <v>788</v>
      </c>
      <c r="C21" s="381"/>
      <c r="D21" s="381"/>
      <c r="E21" s="381"/>
      <c r="F21" s="382"/>
    </row>
    <row r="22" spans="1:6" ht="15" customHeight="1">
      <c r="A22" s="20">
        <v>1</v>
      </c>
      <c r="B22" s="166" t="s">
        <v>789</v>
      </c>
      <c r="C22" s="186">
        <v>670000</v>
      </c>
      <c r="D22" s="186"/>
      <c r="E22" s="186"/>
      <c r="F22" s="283" t="e">
        <f aca="true" t="shared" si="1" ref="F22:F55">E22/D22*100</f>
        <v>#DIV/0!</v>
      </c>
    </row>
    <row r="23" spans="1:6" ht="15" customHeight="1">
      <c r="A23" s="20">
        <v>2</v>
      </c>
      <c r="B23" s="166" t="s">
        <v>790</v>
      </c>
      <c r="C23" s="186">
        <v>11970</v>
      </c>
      <c r="D23" s="186"/>
      <c r="E23" s="186"/>
      <c r="F23" s="283" t="e">
        <f t="shared" si="1"/>
        <v>#DIV/0!</v>
      </c>
    </row>
    <row r="24" spans="1:6" ht="15" customHeight="1">
      <c r="A24" s="20"/>
      <c r="B24" s="166" t="s">
        <v>791</v>
      </c>
      <c r="C24" s="186">
        <v>2394</v>
      </c>
      <c r="D24" s="186"/>
      <c r="E24" s="186"/>
      <c r="F24" s="283" t="e">
        <f t="shared" si="1"/>
        <v>#DIV/0!</v>
      </c>
    </row>
    <row r="25" spans="1:6" ht="15" customHeight="1">
      <c r="A25" s="20">
        <v>3</v>
      </c>
      <c r="B25" s="166" t="s">
        <v>792</v>
      </c>
      <c r="C25" s="186">
        <v>51227</v>
      </c>
      <c r="D25" s="186"/>
      <c r="E25" s="186"/>
      <c r="F25" s="283" t="e">
        <f t="shared" si="1"/>
        <v>#DIV/0!</v>
      </c>
    </row>
    <row r="26" spans="1:6" ht="15" customHeight="1">
      <c r="A26" s="20"/>
      <c r="B26" s="166" t="s">
        <v>724</v>
      </c>
      <c r="C26" s="186">
        <v>10245</v>
      </c>
      <c r="D26" s="186"/>
      <c r="E26" s="186"/>
      <c r="F26" s="283" t="e">
        <f t="shared" si="1"/>
        <v>#DIV/0!</v>
      </c>
    </row>
    <row r="27" spans="1:6" ht="15" customHeight="1">
      <c r="A27" s="20">
        <v>4</v>
      </c>
      <c r="B27" s="166" t="s">
        <v>725</v>
      </c>
      <c r="C27" s="186">
        <v>11250</v>
      </c>
      <c r="D27" s="186"/>
      <c r="E27" s="186"/>
      <c r="F27" s="283" t="e">
        <f t="shared" si="1"/>
        <v>#DIV/0!</v>
      </c>
    </row>
    <row r="28" spans="1:6" ht="15" customHeight="1">
      <c r="A28" s="20"/>
      <c r="B28" s="166" t="s">
        <v>726</v>
      </c>
      <c r="C28" s="186">
        <v>2250</v>
      </c>
      <c r="D28" s="186"/>
      <c r="E28" s="186"/>
      <c r="F28" s="283" t="e">
        <f t="shared" si="1"/>
        <v>#DIV/0!</v>
      </c>
    </row>
    <row r="29" spans="1:6" ht="15" customHeight="1">
      <c r="A29" s="20">
        <v>5</v>
      </c>
      <c r="B29" s="166" t="s">
        <v>728</v>
      </c>
      <c r="C29" s="186">
        <v>13660</v>
      </c>
      <c r="D29" s="186"/>
      <c r="E29" s="186"/>
      <c r="F29" s="283" t="e">
        <f t="shared" si="1"/>
        <v>#DIV/0!</v>
      </c>
    </row>
    <row r="30" spans="1:6" ht="15" customHeight="1">
      <c r="A30" s="20"/>
      <c r="B30" s="166" t="s">
        <v>1456</v>
      </c>
      <c r="C30" s="186">
        <v>2732</v>
      </c>
      <c r="D30" s="186"/>
      <c r="E30" s="186"/>
      <c r="F30" s="283" t="e">
        <f t="shared" si="1"/>
        <v>#DIV/0!</v>
      </c>
    </row>
    <row r="31" spans="1:6" ht="15" customHeight="1">
      <c r="A31" s="20">
        <v>6</v>
      </c>
      <c r="B31" s="166" t="s">
        <v>1457</v>
      </c>
      <c r="C31" s="186">
        <v>18000</v>
      </c>
      <c r="D31" s="186"/>
      <c r="E31" s="186"/>
      <c r="F31" s="283" t="e">
        <f t="shared" si="1"/>
        <v>#DIV/0!</v>
      </c>
    </row>
    <row r="32" spans="1:6" ht="15" customHeight="1">
      <c r="A32" s="20"/>
      <c r="B32" s="166" t="s">
        <v>595</v>
      </c>
      <c r="C32" s="186">
        <v>3600</v>
      </c>
      <c r="D32" s="186"/>
      <c r="E32" s="186"/>
      <c r="F32" s="283" t="e">
        <f t="shared" si="1"/>
        <v>#DIV/0!</v>
      </c>
    </row>
    <row r="33" spans="1:6" ht="15" customHeight="1">
      <c r="A33" s="20">
        <v>7</v>
      </c>
      <c r="B33" s="166" t="s">
        <v>925</v>
      </c>
      <c r="C33" s="186">
        <v>72300</v>
      </c>
      <c r="D33" s="186"/>
      <c r="E33" s="186"/>
      <c r="F33" s="283" t="e">
        <f t="shared" si="1"/>
        <v>#DIV/0!</v>
      </c>
    </row>
    <row r="34" spans="1:6" ht="15" customHeight="1">
      <c r="A34" s="20"/>
      <c r="B34" s="166" t="s">
        <v>926</v>
      </c>
      <c r="C34" s="186">
        <v>14460</v>
      </c>
      <c r="D34" s="186"/>
      <c r="E34" s="186"/>
      <c r="F34" s="283" t="e">
        <f t="shared" si="1"/>
        <v>#DIV/0!</v>
      </c>
    </row>
    <row r="35" spans="1:6" ht="15" customHeight="1">
      <c r="A35" s="20">
        <v>8</v>
      </c>
      <c r="B35" s="166" t="s">
        <v>927</v>
      </c>
      <c r="C35" s="186">
        <v>19800</v>
      </c>
      <c r="D35" s="186"/>
      <c r="E35" s="186"/>
      <c r="F35" s="283" t="e">
        <f t="shared" si="1"/>
        <v>#DIV/0!</v>
      </c>
    </row>
    <row r="36" spans="1:6" ht="15" customHeight="1">
      <c r="A36" s="20"/>
      <c r="B36" s="166" t="s">
        <v>928</v>
      </c>
      <c r="C36" s="186">
        <v>3960</v>
      </c>
      <c r="D36" s="186"/>
      <c r="E36" s="186"/>
      <c r="F36" s="283" t="e">
        <f t="shared" si="1"/>
        <v>#DIV/0!</v>
      </c>
    </row>
    <row r="37" spans="1:6" ht="15" customHeight="1">
      <c r="A37" s="20">
        <v>9</v>
      </c>
      <c r="B37" s="166" t="s">
        <v>929</v>
      </c>
      <c r="C37" s="186">
        <v>38000</v>
      </c>
      <c r="D37" s="186"/>
      <c r="E37" s="186"/>
      <c r="F37" s="283" t="e">
        <f t="shared" si="1"/>
        <v>#DIV/0!</v>
      </c>
    </row>
    <row r="38" spans="1:6" ht="15" customHeight="1">
      <c r="A38" s="20"/>
      <c r="B38" s="166" t="s">
        <v>307</v>
      </c>
      <c r="C38" s="186">
        <v>7600</v>
      </c>
      <c r="D38" s="186"/>
      <c r="E38" s="186"/>
      <c r="F38" s="283" t="e">
        <f t="shared" si="1"/>
        <v>#DIV/0!</v>
      </c>
    </row>
    <row r="39" spans="1:6" ht="15" customHeight="1">
      <c r="A39" s="20">
        <v>10</v>
      </c>
      <c r="B39" s="166" t="s">
        <v>308</v>
      </c>
      <c r="C39" s="186">
        <v>5000</v>
      </c>
      <c r="D39" s="186"/>
      <c r="E39" s="186"/>
      <c r="F39" s="283" t="e">
        <f t="shared" si="1"/>
        <v>#DIV/0!</v>
      </c>
    </row>
    <row r="40" spans="1:6" ht="15" customHeight="1">
      <c r="A40" s="20"/>
      <c r="B40" s="166" t="s">
        <v>309</v>
      </c>
      <c r="C40" s="186">
        <v>1000</v>
      </c>
      <c r="D40" s="186"/>
      <c r="E40" s="186"/>
      <c r="F40" s="283" t="e">
        <f t="shared" si="1"/>
        <v>#DIV/0!</v>
      </c>
    </row>
    <row r="41" spans="1:6" ht="15" customHeight="1">
      <c r="A41" s="20">
        <v>11</v>
      </c>
      <c r="B41" s="166" t="s">
        <v>310</v>
      </c>
      <c r="C41" s="186">
        <v>25000</v>
      </c>
      <c r="D41" s="186"/>
      <c r="E41" s="186"/>
      <c r="F41" s="283" t="e">
        <f t="shared" si="1"/>
        <v>#DIV/0!</v>
      </c>
    </row>
    <row r="42" spans="1:6" ht="15" customHeight="1">
      <c r="A42" s="20"/>
      <c r="B42" s="166" t="s">
        <v>596</v>
      </c>
      <c r="C42" s="186">
        <v>5000</v>
      </c>
      <c r="D42" s="186"/>
      <c r="E42" s="186"/>
      <c r="F42" s="283" t="e">
        <f t="shared" si="1"/>
        <v>#DIV/0!</v>
      </c>
    </row>
    <row r="43" spans="1:6" ht="15" customHeight="1">
      <c r="A43" s="20">
        <v>12</v>
      </c>
      <c r="B43" s="166" t="s">
        <v>886</v>
      </c>
      <c r="C43" s="186">
        <v>3000</v>
      </c>
      <c r="D43" s="186"/>
      <c r="E43" s="186"/>
      <c r="F43" s="283" t="e">
        <f t="shared" si="1"/>
        <v>#DIV/0!</v>
      </c>
    </row>
    <row r="44" spans="1:6" ht="15" customHeight="1">
      <c r="A44" s="20"/>
      <c r="B44" s="166" t="s">
        <v>887</v>
      </c>
      <c r="C44" s="186">
        <v>600</v>
      </c>
      <c r="D44" s="186"/>
      <c r="E44" s="186"/>
      <c r="F44" s="283" t="e">
        <f t="shared" si="1"/>
        <v>#DIV/0!</v>
      </c>
    </row>
    <row r="45" spans="1:6" ht="4.5" customHeight="1">
      <c r="A45" s="20"/>
      <c r="B45" s="166"/>
      <c r="C45" s="186"/>
      <c r="D45" s="186"/>
      <c r="E45" s="186"/>
      <c r="F45" s="283"/>
    </row>
    <row r="46" spans="1:6" ht="19.5" customHeight="1">
      <c r="A46" s="20"/>
      <c r="B46" s="189" t="s">
        <v>675</v>
      </c>
      <c r="C46" s="187">
        <f>SUM(C22:C44)</f>
        <v>993048</v>
      </c>
      <c r="D46" s="187">
        <f>SUM(D22:D44)</f>
        <v>0</v>
      </c>
      <c r="E46" s="187">
        <f>SUM(E22:E44)</f>
        <v>0</v>
      </c>
      <c r="F46" s="386" t="e">
        <f t="shared" si="1"/>
        <v>#DIV/0!</v>
      </c>
    </row>
    <row r="47" spans="1:6" ht="4.5" customHeight="1">
      <c r="A47" s="20"/>
      <c r="B47" s="166"/>
      <c r="C47" s="186"/>
      <c r="D47" s="186"/>
      <c r="E47" s="186"/>
      <c r="F47" s="283"/>
    </row>
    <row r="48" spans="1:6" ht="15" customHeight="1">
      <c r="A48" s="20"/>
      <c r="B48" s="166" t="s">
        <v>888</v>
      </c>
      <c r="C48" s="186">
        <v>12550</v>
      </c>
      <c r="D48" s="186"/>
      <c r="E48" s="186"/>
      <c r="F48" s="283"/>
    </row>
    <row r="49" spans="1:6" ht="27.75" customHeight="1">
      <c r="A49" s="20">
        <v>13</v>
      </c>
      <c r="B49" s="327" t="s">
        <v>889</v>
      </c>
      <c r="C49" s="186">
        <v>5000</v>
      </c>
      <c r="D49" s="186"/>
      <c r="E49" s="186"/>
      <c r="F49" s="283" t="e">
        <f t="shared" si="1"/>
        <v>#DIV/0!</v>
      </c>
    </row>
    <row r="50" spans="1:6" ht="27.75" customHeight="1">
      <c r="A50" s="20">
        <v>14</v>
      </c>
      <c r="B50" s="188" t="s">
        <v>890</v>
      </c>
      <c r="C50" s="186">
        <v>195000</v>
      </c>
      <c r="D50" s="186"/>
      <c r="E50" s="186"/>
      <c r="F50" s="283" t="e">
        <f t="shared" si="1"/>
        <v>#DIV/0!</v>
      </c>
    </row>
    <row r="51" spans="1:6" ht="15" customHeight="1">
      <c r="A51" s="20">
        <v>15</v>
      </c>
      <c r="B51" s="188" t="s">
        <v>891</v>
      </c>
      <c r="C51" s="186">
        <v>30000</v>
      </c>
      <c r="D51" s="186"/>
      <c r="E51" s="186"/>
      <c r="F51" s="283" t="e">
        <f t="shared" si="1"/>
        <v>#DIV/0!</v>
      </c>
    </row>
    <row r="52" spans="1:6" ht="4.5" customHeight="1">
      <c r="A52" s="20"/>
      <c r="B52" s="188"/>
      <c r="C52" s="186"/>
      <c r="D52" s="186"/>
      <c r="E52" s="186"/>
      <c r="F52" s="283"/>
    </row>
    <row r="53" spans="1:6" s="21" customFormat="1" ht="19.5" customHeight="1">
      <c r="A53" s="20"/>
      <c r="B53" s="189" t="s">
        <v>892</v>
      </c>
      <c r="C53" s="187">
        <f>SUM(C48:C51)</f>
        <v>242550</v>
      </c>
      <c r="D53" s="187">
        <f>SUM(D48:D51)</f>
        <v>0</v>
      </c>
      <c r="E53" s="187">
        <f>SUM(E48:E51)</f>
        <v>0</v>
      </c>
      <c r="F53" s="386" t="e">
        <f t="shared" si="1"/>
        <v>#DIV/0!</v>
      </c>
    </row>
    <row r="54" spans="1:6" s="21" customFormat="1" ht="4.5" customHeight="1">
      <c r="A54" s="31"/>
      <c r="B54" s="189"/>
      <c r="C54" s="187"/>
      <c r="D54" s="187"/>
      <c r="E54" s="187"/>
      <c r="F54" s="283"/>
    </row>
    <row r="55" spans="1:6" s="21" customFormat="1" ht="19.5" customHeight="1">
      <c r="A55" s="31"/>
      <c r="B55" s="189" t="s">
        <v>893</v>
      </c>
      <c r="C55" s="187">
        <f>C46+C53</f>
        <v>1235598</v>
      </c>
      <c r="D55" s="187">
        <f>D46+D53</f>
        <v>0</v>
      </c>
      <c r="E55" s="187">
        <f>E46+E53</f>
        <v>0</v>
      </c>
      <c r="F55" s="386" t="e">
        <f t="shared" si="1"/>
        <v>#DIV/0!</v>
      </c>
    </row>
    <row r="56" ht="12.75">
      <c r="B56" s="184"/>
    </row>
  </sheetData>
  <sheetProtection/>
  <mergeCells count="1">
    <mergeCell ref="A1:F1"/>
  </mergeCells>
  <printOptions/>
  <pageMargins left="0.1968503937007874" right="0.1968503937007874" top="0.5905511811023623" bottom="0.3937007874015748" header="0.31496062992125984" footer="0.11811023622047245"/>
  <pageSetup horizontalDpi="600" verticalDpi="600" orientation="portrait" paperSize="9" scale="95" r:id="rId1"/>
  <headerFooter alignWithMargins="0">
    <oddHeader>&amp;R&amp;"MS Sans Serif,Félkövér"melléklet
4/d. sz. táblázata&amp;"MS Sans Serif,Normál"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Beszámoló 2007. I. félév</dc:title>
  <dc:subject>Beszámoló 2007. i. félév</dc:subject>
  <dc:creator>Józsfevárosi Önkormányzat</dc:creator>
  <cp:keywords>beszámoló2007.06.hó</cp:keywords>
  <dc:description/>
  <cp:lastModifiedBy>Józsefvárosi Önkormányzat Polgármeseri Hivatala</cp:lastModifiedBy>
  <cp:lastPrinted>2010-04-28T08:51:04Z</cp:lastPrinted>
  <dcterms:created xsi:type="dcterms:W3CDTF">2001-12-02T08:07:21Z</dcterms:created>
  <dcterms:modified xsi:type="dcterms:W3CDTF">2010-05-13T17:14:49Z</dcterms:modified>
  <cp:category/>
  <cp:version/>
  <cp:contentType/>
  <cp:contentStatus/>
</cp:coreProperties>
</file>