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0" windowWidth="9720" windowHeight="3216" activeTab="0"/>
  </bookViews>
  <sheets>
    <sheet name="áthúzódó kiadások" sheetId="1" r:id="rId1"/>
    <sheet name="maradvány bevételek" sheetId="2" r:id="rId2"/>
    <sheet name="bruttó maradvány kontroll" sheetId="3" r:id="rId3"/>
    <sheet name="kt." sheetId="4" r:id="rId4"/>
  </sheets>
  <externalReferences>
    <externalReference r:id="rId7"/>
    <externalReference r:id="rId8"/>
    <externalReference r:id="rId9"/>
  </externalReferences>
  <definedNames>
    <definedName name="_xlnm.Print_Titles" localSheetId="0">'áthúzódó kiadások'!$A:$C,'áthúzódó kiadások'!$1:$1</definedName>
    <definedName name="_xlnm.Print_Titles" localSheetId="1">'maradvány bevételek'!$A:$D,'maradvány bevételek'!$1:$2</definedName>
    <definedName name="_xlnm.Print_Area" localSheetId="0">'áthúzódó kiadások'!$A$1:$X$258</definedName>
    <definedName name="_xlnm.Print_Area" localSheetId="2">'bruttó maradvány kontroll'!$A$1:$F$22</definedName>
    <definedName name="_xlnm.Print_Area" localSheetId="1">'maradvány bevételek'!$A$1:$J$181</definedName>
  </definedNames>
  <calcPr fullCalcOnLoad="1"/>
</workbook>
</file>

<file path=xl/sharedStrings.xml><?xml version="1.0" encoding="utf-8"?>
<sst xmlns="http://schemas.openxmlformats.org/spreadsheetml/2006/main" count="844" uniqueCount="272">
  <si>
    <t>SOR-SZÁM</t>
  </si>
  <si>
    <t>ÖNKORMÁNYZATI FELADATOK</t>
  </si>
  <si>
    <t>ÖNKORMÁNYZATI FELADATOK ÖSSZESEN</t>
  </si>
  <si>
    <t>KÖLTSÉGVETÉSI SZERVEK</t>
  </si>
  <si>
    <t>POLGÁRMESTERI HIVATAL</t>
  </si>
  <si>
    <t>POLGÁRMESTERI HIVATAL ÖSSZESEN</t>
  </si>
  <si>
    <t>KÖLTSÉGVETÉSI SZERVEK ÖSSZESEN</t>
  </si>
  <si>
    <t>Corvin Sétány Projekt</t>
  </si>
  <si>
    <t>Egészségügyi feladatok</t>
  </si>
  <si>
    <t>MINDÖSSZESEN</t>
  </si>
  <si>
    <t>intézmény</t>
  </si>
  <si>
    <t>Önkormányzati feladatok</t>
  </si>
  <si>
    <t>Hivatal</t>
  </si>
  <si>
    <t>JEB</t>
  </si>
  <si>
    <t>JSZSZGYK</t>
  </si>
  <si>
    <t>Mind összesen</t>
  </si>
  <si>
    <t>Önkormányzati és intézményi feladatok összesen</t>
  </si>
  <si>
    <t>előterjesztés/ktv. mód. anyagban</t>
  </si>
  <si>
    <t>NAPRAFORGÓ EGYESÍTETT ÓVODA</t>
  </si>
  <si>
    <t>NAPRAFORGÓ EGYESÍTETT ÓVODA ÖSSZESEN</t>
  </si>
  <si>
    <t>maradvány összesen</t>
  </si>
  <si>
    <t>maradvány</t>
  </si>
  <si>
    <t>KGR számszaki beszámolóban bruttó maradvány</t>
  </si>
  <si>
    <t>Feladattal terhelt maradvány</t>
  </si>
  <si>
    <t>Biztos Kezdet Gyerekház</t>
  </si>
  <si>
    <t>eltérés a beszámolótól kerekítések miatt</t>
  </si>
  <si>
    <t>ez nem melléklete az előterjesztésnek-rendeletnek</t>
  </si>
  <si>
    <t>NEÓ</t>
  </si>
  <si>
    <t>JEK</t>
  </si>
  <si>
    <t>eredeti költségvetésben, vagy jóváhagyás előtt szabad maradvány felhasználása tervezve</t>
  </si>
  <si>
    <t>FELHHASZNÁLHATÓ MARADVÁNY</t>
  </si>
  <si>
    <t>Feladattal terhelt maradvány online közvetítés</t>
  </si>
  <si>
    <t xml:space="preserve">Feladattal terhelt maradvány </t>
  </si>
  <si>
    <t>óvadék</t>
  </si>
  <si>
    <t>Besorolás Áht. szerint</t>
  </si>
  <si>
    <t>Címrend</t>
  </si>
  <si>
    <t>Feladat megnevezése</t>
  </si>
  <si>
    <t>Személyi juttatás</t>
  </si>
  <si>
    <t>Munkaadót terhelő járulékok és szociális hozzájárulási adó</t>
  </si>
  <si>
    <t>Dologi kiadások</t>
  </si>
  <si>
    <t>Ellátottak pénzbeli juttatása</t>
  </si>
  <si>
    <t>Elvonások, befizetések és elszámolások kiadásai</t>
  </si>
  <si>
    <t>Egyéb működési célú támogatások államháztartáson belülre</t>
  </si>
  <si>
    <t>Egyéb működési célú támogatások államháztartáson kívülre</t>
  </si>
  <si>
    <t>Működési cél és általános tartalék</t>
  </si>
  <si>
    <t>Működési kiadások összesen</t>
  </si>
  <si>
    <t>Beruházások</t>
  </si>
  <si>
    <t>Felújítások</t>
  </si>
  <si>
    <t>Felhalm. célú visszatérítendő tám., kölcsön nyújtása, törlesztése</t>
  </si>
  <si>
    <t>Egyéb felhalmozási célú támogatások államháztartáson belülre</t>
  </si>
  <si>
    <t>Egyéb felhalmozási célú támogatások államháztartáson kívülre</t>
  </si>
  <si>
    <t>Felhalmozási céltartalék</t>
  </si>
  <si>
    <t>Felhalmozási kiadások összesen</t>
  </si>
  <si>
    <t>Költségvetési kiadások összesen</t>
  </si>
  <si>
    <t>Kiadások mindösszesen</t>
  </si>
  <si>
    <t>Finanszírozási működési kiadások</t>
  </si>
  <si>
    <t>Finanszírozási felhalmozási kiadások</t>
  </si>
  <si>
    <t>Finanszírozási kiadások összesen</t>
  </si>
  <si>
    <t>Építésigazgatási feladatok</t>
  </si>
  <si>
    <t>Működési/költségvetési bevételek összesen</t>
  </si>
  <si>
    <t>Finanszírozási működési bevételek</t>
  </si>
  <si>
    <t>Finanszírozási felhalmozási bevételek</t>
  </si>
  <si>
    <t>Finanszírozási bevételek összesen</t>
  </si>
  <si>
    <t>Bevételek összesen</t>
  </si>
  <si>
    <t xml:space="preserve">államigazgatási </t>
  </si>
  <si>
    <t>le nem utalt irányitó szervi támogatás</t>
  </si>
  <si>
    <t>Feladttal terhelt maradvány</t>
  </si>
  <si>
    <t>Igazgatási tevékenységek</t>
  </si>
  <si>
    <t>Anyakönyvi feladatok</t>
  </si>
  <si>
    <t xml:space="preserve">  Elvonások és befizetések bevételei/Egyéb műk. célú tám. áht. belülről</t>
  </si>
  <si>
    <t>Költségvetési maradvány igénybevétele</t>
  </si>
  <si>
    <t>Hivatal működtetése</t>
  </si>
  <si>
    <t>kötelező</t>
  </si>
  <si>
    <t>önként vállalt</t>
  </si>
  <si>
    <t>Feladattal terhelt maradvány (áthúzódó számlák)</t>
  </si>
  <si>
    <t>Feladattal terhelt maradvány (járulékok)</t>
  </si>
  <si>
    <t xml:space="preserve">önként vállalt </t>
  </si>
  <si>
    <t>Hivatal informatikai feladatai</t>
  </si>
  <si>
    <t>Hivatal egyéb feladatai</t>
  </si>
  <si>
    <t>Feladattal terhelt maradvány (áthúzódó számlák, megb. díjak))</t>
  </si>
  <si>
    <t>Feladattal terhelt maradvány (tanácsadói, ügyvédi ktg., közf. bér)</t>
  </si>
  <si>
    <t>Nemzetiségi Önkormányzatok működtetése</t>
  </si>
  <si>
    <t>államigazgatási</t>
  </si>
  <si>
    <t>Hivatali alkalmazottak foglalkoztatásával összefüggő kiadások</t>
  </si>
  <si>
    <t>Közterület- felügyelet</t>
  </si>
  <si>
    <t>Feladattal terhelt maradvány (áthúzódó számlák, bérjellegű kiad.)</t>
  </si>
  <si>
    <t>Tisztségviselők  bizottságok</t>
  </si>
  <si>
    <t>Nemzetközi kapcsolatok</t>
  </si>
  <si>
    <t>Feladattal terhelt maradvány (megbízási díjak, repr. adó)</t>
  </si>
  <si>
    <t>11107-01</t>
  </si>
  <si>
    <t>11107-02</t>
  </si>
  <si>
    <t>11108-04</t>
  </si>
  <si>
    <t>11404-01</t>
  </si>
  <si>
    <t>11404-02</t>
  </si>
  <si>
    <t>Feladattal terhelt maradvány (költségtérítés)</t>
  </si>
  <si>
    <t>PR tevékenység</t>
  </si>
  <si>
    <t>Kitüntetések, közmeghallgatás</t>
  </si>
  <si>
    <t>Tagsági díjak és támogatások</t>
  </si>
  <si>
    <t>Működési cél- és általános tartalék</t>
  </si>
  <si>
    <t>Költségvetési maradvány</t>
  </si>
  <si>
    <t>Oktatáshoz, neveléshez kapcsolódó feladatok</t>
  </si>
  <si>
    <t>Szociális feladatok</t>
  </si>
  <si>
    <t>Települési támogatások</t>
  </si>
  <si>
    <t>Parkolás-üzemeltetés</t>
  </si>
  <si>
    <t>Térfigyelő-kamerarendszer működtetése</t>
  </si>
  <si>
    <t>Közterületi feladatok</t>
  </si>
  <si>
    <t>Közvilágítás</t>
  </si>
  <si>
    <t xml:space="preserve">Új  Teleki Téri piac, őstermelői piacok </t>
  </si>
  <si>
    <t>Útkár miatti kártérítés</t>
  </si>
  <si>
    <t>Vagyongazdálkodás</t>
  </si>
  <si>
    <t>Törzsvagyon karbantartása, fejlesztése</t>
  </si>
  <si>
    <t>11601-01</t>
  </si>
  <si>
    <t>11601-03</t>
  </si>
  <si>
    <t xml:space="preserve">Oktatási, nevelési intézményekkel kapcsolatos feladatok </t>
  </si>
  <si>
    <t>Településüzemeltetés, út-park karbantartás, növényvédelem, köztisztaság</t>
  </si>
  <si>
    <t>Józsefvárosi Gazdálkodási Központ Zrt. üzleti vagyonnal kapcsolatos feladatai</t>
  </si>
  <si>
    <t xml:space="preserve">Magdolna-Orczy Negyed Projekt </t>
  </si>
  <si>
    <t>Rehabilitációk, fejlesztési projektek</t>
  </si>
  <si>
    <t>Főépítészi feladatok</t>
  </si>
  <si>
    <t>11706-01</t>
  </si>
  <si>
    <t>11706-02</t>
  </si>
  <si>
    <t>Társasházak felújítási támogatása, kölcsöne</t>
  </si>
  <si>
    <t>Önkormányzati tulajdonhoz kapcsolódó feladatok</t>
  </si>
  <si>
    <t>Önkormányzati egyéb feladatok</t>
  </si>
  <si>
    <t>Feladattal terhelt maradvány (telefon ktg.)</t>
  </si>
  <si>
    <t>Feladattal terhelt maradvány (szolg. kivásárlás)</t>
  </si>
  <si>
    <t>Feladattal terhelt maradvány (repr. adó)</t>
  </si>
  <si>
    <t xml:space="preserve">Áthúzódó beruházások </t>
  </si>
  <si>
    <t>Feladattal terhelt maradvány (közvilágítás maradványért.)</t>
  </si>
  <si>
    <t>Feladattal terhelt maradvány (útak felújítása)</t>
  </si>
  <si>
    <t>Feladattal terhelt maradvány (műszaki ell.)</t>
  </si>
  <si>
    <t>Feladattal terhelt maradvány (tartalék)</t>
  </si>
  <si>
    <t>Feladattal terhelt maradvány (építési szabályzat, kerületfejl. konc. felülv.)</t>
  </si>
  <si>
    <t>Feladattal terhelt maradvány táblák ( tervtanácsi díjak)</t>
  </si>
  <si>
    <t>Feladattal terhelt maradvány (támogatások)</t>
  </si>
  <si>
    <t>Feladattal terhelt maradvány (le nem utalt tám.)</t>
  </si>
  <si>
    <t xml:space="preserve">Feladattal terhelt maradvány (közter. fogl. bev. társash.-nak) </t>
  </si>
  <si>
    <t>Feladattal terhelt maradvány (eü.szolg.)</t>
  </si>
  <si>
    <t>Feladattal terhelt maradvány karbantartás</t>
  </si>
  <si>
    <t>Maradvány elvonás</t>
  </si>
  <si>
    <t>Kiadások összesen</t>
  </si>
  <si>
    <t>Szabad maradvány</t>
  </si>
  <si>
    <t>Összesen</t>
  </si>
  <si>
    <t>LÉLEKHÁZ, LÉLEK PROGRAM</t>
  </si>
  <si>
    <t>40102-01</t>
  </si>
  <si>
    <t>Gazdasági szervezet és Központi irányítás</t>
  </si>
  <si>
    <t>40102-02</t>
  </si>
  <si>
    <t>Család és Gyermekjóléti Központ</t>
  </si>
  <si>
    <t>40102-03</t>
  </si>
  <si>
    <t>Egyéb szociális szolgáltatás</t>
  </si>
  <si>
    <t>Feladattal terhelt maradvány (szolgáltatás,karbantartások)</t>
  </si>
  <si>
    <t>Család és Gyermekjóléti Szolgálat</t>
  </si>
  <si>
    <t>40104-01</t>
  </si>
  <si>
    <t>Szociális Étkeztetés</t>
  </si>
  <si>
    <t>40104-02</t>
  </si>
  <si>
    <t>Házi Segítségnyújtás</t>
  </si>
  <si>
    <t>Nappali Ellátás</t>
  </si>
  <si>
    <t>Idősek Átmeneti Otthona/Gondozóház</t>
  </si>
  <si>
    <t>Jelzőrendszeres házi segítségnyújtás</t>
  </si>
  <si>
    <t>Gyermekek Átmeneti Otthona</t>
  </si>
  <si>
    <t>Oktatási - nevelési intézményekben étkeztetés biztosítása</t>
  </si>
  <si>
    <t>Családok Átmeneti Otthona</t>
  </si>
  <si>
    <t>Feladattal terhelt maradvány (le nem utalt tám. közszolg. szerz.)</t>
  </si>
  <si>
    <t>Feladattal terhelt maradvány (könyvvizsgálat, szakértői díjak)</t>
  </si>
  <si>
    <t>Feladattal terhelt maradvány (peres ügyek, szakértői díjak, bankköltség, közbeszerzési díj, jelzálójog bejegyzés, foglakozás eü., ASP)</t>
  </si>
  <si>
    <t>Feladattal terhelt maradvány (biztosítás)</t>
  </si>
  <si>
    <t>Feladattal terhelt maradvány (RFV)</t>
  </si>
  <si>
    <t xml:space="preserve"> 50100 cím le nem utalt irányitó szervi támogatás</t>
  </si>
  <si>
    <t>40102-01 cím maradvány elvonás</t>
  </si>
  <si>
    <t>40101 cím maradvány elvonás</t>
  </si>
  <si>
    <t>40102-02 cím maradvány elvonás</t>
  </si>
  <si>
    <t>40102-03 cím maradvány elvonás</t>
  </si>
  <si>
    <t>40103 cím maradvány elvonás</t>
  </si>
  <si>
    <t>40104-01 cím maradvány elvonás</t>
  </si>
  <si>
    <t>40104-02 cím maradvány elvonás</t>
  </si>
  <si>
    <t>40105 cím maradvány elvonás</t>
  </si>
  <si>
    <t>40106 cím maradvány elvonás</t>
  </si>
  <si>
    <t>40107 cím maradvány elvonás</t>
  </si>
  <si>
    <t>40109 cím maradvány elvonás</t>
  </si>
  <si>
    <t>Állami támogatás elszámolás+ kamat</t>
  </si>
  <si>
    <t>Feladattal terhelt maradvány (KEF)</t>
  </si>
  <si>
    <t>Feladattal terhelt maradvány (bérl. díj)</t>
  </si>
  <si>
    <t>Feladattal terhelt maradvány (szolg.)</t>
  </si>
  <si>
    <t>Feladattal terhelt maradvány (karácsonyi díszkivilágítás)</t>
  </si>
  <si>
    <t>Feladattal terhelt maradvány (szolg. közüzem)</t>
  </si>
  <si>
    <t>Feladattal terhelt maradvány (szolgált.)</t>
  </si>
  <si>
    <t>50100 cím maradvány elvonás</t>
  </si>
  <si>
    <t>Önkormányzati feladatok maradvány</t>
  </si>
  <si>
    <t>szabad maradvány</t>
  </si>
  <si>
    <t>Feladattal terhelt maradvány (internet, tanácsadási díjak)</t>
  </si>
  <si>
    <t>JÓZSEFVÁROSI SZENT KOZMA EGÉSZSÉGÜGYI KÖZPONT ÖSSZESEN</t>
  </si>
  <si>
    <t xml:space="preserve">JÓZSEFVÁROSI SZENT KOZMA EGÉSZSÉGÜGYI KÖZPONT </t>
  </si>
  <si>
    <t>JÓZSEFVÁROSI EGYESÍTETT BÖLCSŐDÉK ÖSSZESEN</t>
  </si>
  <si>
    <t>JÓZSEFVÁROSI EGYESÍTETT BÖLCSŐDÉK</t>
  </si>
  <si>
    <t>JÓZSEFVÁROSI SZOCIÁLIS SZOLGÁLTATÓ ÉS GYERMEKJÓLÉTI KÖZPONT</t>
  </si>
  <si>
    <t>JÓZSEFVÁROSI SZOCIÁLIS SZOLGÁLTATÓ ÉS GYERMEKJÓLÉTI KÖZPONT ÖSSZESEN</t>
  </si>
  <si>
    <t>2019. évi eredeti költségvetésben tervezvett</t>
  </si>
  <si>
    <t>Feladattal terhelt maradvány (pályázati támogatás)</t>
  </si>
  <si>
    <t>Feladattal terhelt maradvány (önrész)</t>
  </si>
  <si>
    <t>Feladattal terhelt maradvány EUB III. TÉR_KÖZ "A" (pályázati tám.)</t>
  </si>
  <si>
    <t xml:space="preserve">Feladattal terhelt maradvány EUB III. TÉR_KÖZ "A" (önrész) </t>
  </si>
  <si>
    <t>Fapótlás és környezetvédelmi céltartalék</t>
  </si>
  <si>
    <t>Parkolás megváltás</t>
  </si>
  <si>
    <t>értékpapír</t>
  </si>
  <si>
    <t>Mindösszesen forrás</t>
  </si>
  <si>
    <t>2019. évet érintő államháztartáson belüli megelőlegezés visszafiz.</t>
  </si>
  <si>
    <t>Feladattal terhelt maradvány (közüzemi díjak)</t>
  </si>
  <si>
    <t>VEKOP pályázat</t>
  </si>
  <si>
    <t>Összes áthúzódó kiadás</t>
  </si>
  <si>
    <t>Felhasználható szabad maradvány</t>
  </si>
  <si>
    <t xml:space="preserve">áthúzódó kiadás </t>
  </si>
  <si>
    <t>11108-02</t>
  </si>
  <si>
    <t>Támogatások</t>
  </si>
  <si>
    <t>40200 le nem utalt irányitó szervi támogatás</t>
  </si>
  <si>
    <t>Feladattal terhelt maradvány ( közüzem)</t>
  </si>
  <si>
    <t>Feladattal terhelt maradvány  (egyéb)</t>
  </si>
  <si>
    <t>Feladattal terhelt maradv. cafeteria, egyéb</t>
  </si>
  <si>
    <t>Feladattal terhelt maradv. (duál képzés)</t>
  </si>
  <si>
    <t xml:space="preserve">Feladattal terhelt maradv. (ERASMUS pályázat) </t>
  </si>
  <si>
    <t>70100cím le nem utalt irányitó szervi támogatás</t>
  </si>
  <si>
    <t>40200 cím maradvány elvonás</t>
  </si>
  <si>
    <t>Feladattal terhelt maradvány (szolgáltatások, beszerzések)</t>
  </si>
  <si>
    <t>Feladattal terhelt maradvány (jutalom, solgáltatás)</t>
  </si>
  <si>
    <t>70100 cím maradvány elvonás</t>
  </si>
  <si>
    <t xml:space="preserve">Feladattal terhelt maradvány (szolgáltatás) </t>
  </si>
  <si>
    <t>40105 le nem utalt irányitó szervi támogatás</t>
  </si>
  <si>
    <t>Szakmai programra felhasználható maradvány</t>
  </si>
  <si>
    <t>NEAK támogatásból szabad maradvány (karbantartás, koronavírus miatti többletkiadások)</t>
  </si>
  <si>
    <t>20102 cím le nem utalt irányitó szervi támogatás</t>
  </si>
  <si>
    <t>20103 cím le nem utalt irányitó szervi támogatás</t>
  </si>
  <si>
    <t>20104 cím le nem utalt irányitó szervi támogatás</t>
  </si>
  <si>
    <t>20201-01 cím le nem utalt irányitó szervi támogatás</t>
  </si>
  <si>
    <t>20201-01</t>
  </si>
  <si>
    <t>20201-02 cím le nem utalt irányitó szervi támogatás</t>
  </si>
  <si>
    <t>20201-02</t>
  </si>
  <si>
    <t>20201-03 cím le nem utalt irányitó szervi támogatás</t>
  </si>
  <si>
    <t>20201-03</t>
  </si>
  <si>
    <t>20201-04 cím le nem utalt irányitó szervi támogatás</t>
  </si>
  <si>
    <t>20201-04</t>
  </si>
  <si>
    <t>20202 cím le nem utalt irányitó szervi támogatás</t>
  </si>
  <si>
    <t>20203 cím le nem utalt irányitó szervi támogatás</t>
  </si>
  <si>
    <t>20203 cím maradvány elvonás</t>
  </si>
  <si>
    <t>20202 cím maradvány elvonás</t>
  </si>
  <si>
    <t>20201-04 cím maradvány elvonás</t>
  </si>
  <si>
    <t>20201-03 cím maradvány elvonás</t>
  </si>
  <si>
    <t>20201-02 cím maradvány elvonás</t>
  </si>
  <si>
    <t>20201-01 cím maradvány elvonás</t>
  </si>
  <si>
    <t>20102 cím maradvány elvonás</t>
  </si>
  <si>
    <t>20103 cím maradvány elvonás</t>
  </si>
  <si>
    <t>20104 cím maradvány elvonás</t>
  </si>
  <si>
    <t>40108-02</t>
  </si>
  <si>
    <t>40108-01</t>
  </si>
  <si>
    <t>40108-01 cím maradvány elvonás</t>
  </si>
  <si>
    <t>40108-02 cím maradvány elvonás</t>
  </si>
  <si>
    <t>40102-01 le nem utalt irányitó szervi támogatás</t>
  </si>
  <si>
    <t>Feladattal terhelt maradvány (tűzfal festés)</t>
  </si>
  <si>
    <t>Feladattal terhelt maradvány (társasházakba kamera rendszer telepítés)</t>
  </si>
  <si>
    <t>Feladattal terhelt maradvány EUB III. TÉR_KÖZ "B" (pályázati támogatás)</t>
  </si>
  <si>
    <t>Feladattal terhelt maradvány EUB III. TÉR_KÖZ "B" (önrész)</t>
  </si>
  <si>
    <t>Feladattal terhelt maradvány DéryM Projekt TÉR_KÖZ 2018 (pályázati támogatás)</t>
  </si>
  <si>
    <t>Feladattal terhelt maradvány DéryM Projekt TÉR_KÖZ 2018 (önrész)</t>
  </si>
  <si>
    <t>Feladattal terhelt maradvány (Sazbadság koncert Józsefvárosban)</t>
  </si>
  <si>
    <t>EUB támogatási bevétel</t>
  </si>
  <si>
    <t>Losonci téri Általános Iskola tornaterem felújítása TAO pályázat 70%</t>
  </si>
  <si>
    <t>Molnár Ferenc Magyar-Angol Két Tanítási Nyelvű általános Iskola tornatermének felújítása TAO pályázat 70%</t>
  </si>
  <si>
    <t>Práter bérbeszámítás</t>
  </si>
  <si>
    <t>Lakás bérbeszámítás</t>
  </si>
  <si>
    <t>Helyiség bérbeszámítás</t>
  </si>
  <si>
    <t>BM bérlakás felújítás</t>
  </si>
  <si>
    <t>Tankerületi bevétel törlés</t>
  </si>
  <si>
    <t>2019. évi</t>
  </si>
  <si>
    <t>RÉV8 Zrt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</si>
</sst>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;[Red]#,##0"/>
    <numFmt numFmtId="173" formatCode="#,##0_ ;[Red]\-#,##0\ "/>
    <numFmt numFmtId="174" formatCode="[$¥€-2]\ #\ ##,000_);[Red]\([$€-2]\ #\ ##,000\)"/>
    <numFmt numFmtId="175" formatCode="#,##0.000"/>
  </numFmts>
  <fonts count="51">
    <font>
      <sz val="10"/>
      <name val="Arial CE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18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right" vertical="center" wrapText="1"/>
    </xf>
    <xf numFmtId="167" fontId="3" fillId="0" borderId="0" xfId="0" applyNumberFormat="1" applyFont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1" fillId="36" borderId="0" xfId="0" applyFont="1" applyFill="1" applyAlignment="1">
      <alignment/>
    </xf>
    <xf numFmtId="175" fontId="2" fillId="0" borderId="10" xfId="0" applyNumberFormat="1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175" fontId="3" fillId="0" borderId="0" xfId="0" applyNumberFormat="1" applyFont="1" applyAlignment="1">
      <alignment/>
    </xf>
    <xf numFmtId="175" fontId="2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11" fillId="0" borderId="0" xfId="0" applyNumberFormat="1" applyFont="1" applyAlignment="1">
      <alignment/>
    </xf>
    <xf numFmtId="175" fontId="11" fillId="36" borderId="0" xfId="0" applyNumberFormat="1" applyFont="1" applyFill="1" applyAlignment="1">
      <alignment/>
    </xf>
    <xf numFmtId="175" fontId="12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5" fontId="12" fillId="0" borderId="0" xfId="0" applyNumberFormat="1" applyFont="1" applyAlignment="1">
      <alignment/>
    </xf>
    <xf numFmtId="175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5" fontId="2" fillId="37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175" fontId="2" fillId="32" borderId="11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5" fontId="2" fillId="36" borderId="13" xfId="0" applyNumberFormat="1" applyFont="1" applyFill="1" applyBorder="1" applyAlignment="1">
      <alignment horizontal="center" vertical="center" wrapText="1"/>
    </xf>
    <xf numFmtId="175" fontId="2" fillId="36" borderId="11" xfId="0" applyNumberFormat="1" applyFont="1" applyFill="1" applyBorder="1" applyAlignment="1">
      <alignment horizontal="center" vertical="center" wrapText="1"/>
    </xf>
    <xf numFmtId="175" fontId="2" fillId="18" borderId="13" xfId="0" applyNumberFormat="1" applyFont="1" applyFill="1" applyBorder="1" applyAlignment="1">
      <alignment horizontal="center" vertical="center" wrapText="1"/>
    </xf>
    <xf numFmtId="175" fontId="2" fillId="18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175" fontId="2" fillId="36" borderId="13" xfId="0" applyNumberFormat="1" applyFont="1" applyFill="1" applyBorder="1" applyAlignment="1">
      <alignment horizontal="center" vertical="center" wrapText="1"/>
    </xf>
    <xf numFmtId="175" fontId="2" fillId="36" borderId="11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4" xfId="45"/>
    <cellStyle name="Ezres 5" xfId="46"/>
    <cellStyle name="Ezres 6" xfId="47"/>
    <cellStyle name="Ezres 7" xfId="48"/>
    <cellStyle name="Ezres 8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 10" xfId="66"/>
    <cellStyle name="Normál 10 2" xfId="67"/>
    <cellStyle name="Normál 10 3" xfId="68"/>
    <cellStyle name="Normál 11" xfId="69"/>
    <cellStyle name="Normál 11 2" xfId="70"/>
    <cellStyle name="Normál 12" xfId="71"/>
    <cellStyle name="Normál 13" xfId="72"/>
    <cellStyle name="Normál 13 2" xfId="73"/>
    <cellStyle name="Normál 14" xfId="74"/>
    <cellStyle name="Normál 15" xfId="75"/>
    <cellStyle name="Normál 16" xfId="76"/>
    <cellStyle name="Normál 17" xfId="77"/>
    <cellStyle name="Normál 18" xfId="78"/>
    <cellStyle name="Normál 19" xfId="79"/>
    <cellStyle name="Normál 2" xfId="80"/>
    <cellStyle name="Normál 2 2" xfId="81"/>
    <cellStyle name="Normál 2 2 2" xfId="82"/>
    <cellStyle name="Normál 20" xfId="83"/>
    <cellStyle name="Normál 3" xfId="84"/>
    <cellStyle name="Normál 4" xfId="85"/>
    <cellStyle name="Normál 5" xfId="86"/>
    <cellStyle name="Normál 5 2" xfId="87"/>
    <cellStyle name="Normál 6" xfId="88"/>
    <cellStyle name="Normál 6 2" xfId="89"/>
    <cellStyle name="Normál 7" xfId="90"/>
    <cellStyle name="Normál 8" xfId="91"/>
    <cellStyle name="Normál 9" xfId="92"/>
    <cellStyle name="Összesen" xfId="93"/>
    <cellStyle name="Currency" xfId="94"/>
    <cellStyle name="Currency [0]" xfId="95"/>
    <cellStyle name="Pénznem 2" xfId="96"/>
    <cellStyle name="Pénznem 3" xfId="97"/>
    <cellStyle name="Rossz" xfId="98"/>
    <cellStyle name="Semleges" xfId="99"/>
    <cellStyle name="Számítás" xfId="100"/>
    <cellStyle name="Percent" xfId="101"/>
    <cellStyle name="Százalék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601%20c&#237;m%20seg&#233;dt&#225;bl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602%20c&#237;m%20seg&#233;dt&#225;bl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601%20c&#237;m%20seg&#233;dt&#225;bla.04.23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01 kiadás 4a."/>
    </sheetNames>
    <sheetDataSet>
      <sheetData sheetId="0">
        <row r="10">
          <cell r="E10">
            <v>18572</v>
          </cell>
        </row>
        <row r="108">
          <cell r="E108">
            <v>35037</v>
          </cell>
          <cell r="I108">
            <v>12742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602 kiadás 4b."/>
    </sheetNames>
    <sheetDataSet>
      <sheetData sheetId="0">
        <row r="28">
          <cell r="K28">
            <v>1006652</v>
          </cell>
          <cell r="V28">
            <v>286386</v>
          </cell>
        </row>
        <row r="76">
          <cell r="K76">
            <v>29215</v>
          </cell>
          <cell r="R76">
            <v>11500</v>
          </cell>
          <cell r="V76">
            <v>181936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601 kiadás 4a."/>
    </sheetNames>
    <sheetDataSet>
      <sheetData sheetId="0">
        <row r="108">
          <cell r="M108">
            <v>330965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9"/>
  <sheetViews>
    <sheetView tabSelected="1" workbookViewId="0" topLeftCell="A1">
      <pane xSplit="3" ySplit="1" topLeftCell="D11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14" sqref="H114"/>
    </sheetView>
  </sheetViews>
  <sheetFormatPr defaultColWidth="9.125" defaultRowHeight="12.75"/>
  <cols>
    <col min="1" max="2" width="12.50390625" style="3" customWidth="1"/>
    <col min="3" max="3" width="32.375" style="6" customWidth="1"/>
    <col min="4" max="6" width="12.625" style="46" customWidth="1"/>
    <col min="7" max="24" width="12.625" style="44" customWidth="1"/>
    <col min="25" max="16384" width="9.125" style="2" customWidth="1"/>
  </cols>
  <sheetData>
    <row r="1" spans="1:24" s="12" customFormat="1" ht="80.25" customHeight="1">
      <c r="A1" s="53" t="s">
        <v>34</v>
      </c>
      <c r="B1" s="53" t="s">
        <v>35</v>
      </c>
      <c r="C1" s="13" t="s">
        <v>36</v>
      </c>
      <c r="D1" s="42" t="s">
        <v>37</v>
      </c>
      <c r="E1" s="42" t="s">
        <v>38</v>
      </c>
      <c r="F1" s="42" t="s">
        <v>39</v>
      </c>
      <c r="G1" s="42" t="s">
        <v>40</v>
      </c>
      <c r="H1" s="42" t="s">
        <v>41</v>
      </c>
      <c r="I1" s="42" t="s">
        <v>42</v>
      </c>
      <c r="J1" s="42" t="s">
        <v>43</v>
      </c>
      <c r="K1" s="42" t="s">
        <v>44</v>
      </c>
      <c r="L1" s="74" t="s">
        <v>45</v>
      </c>
      <c r="M1" s="42" t="s">
        <v>46</v>
      </c>
      <c r="N1" s="42" t="s">
        <v>47</v>
      </c>
      <c r="O1" s="42" t="s">
        <v>48</v>
      </c>
      <c r="P1" s="42" t="s">
        <v>49</v>
      </c>
      <c r="Q1" s="42" t="s">
        <v>50</v>
      </c>
      <c r="R1" s="42" t="s">
        <v>51</v>
      </c>
      <c r="S1" s="75" t="s">
        <v>52</v>
      </c>
      <c r="T1" s="70" t="s">
        <v>53</v>
      </c>
      <c r="U1" s="43" t="s">
        <v>55</v>
      </c>
      <c r="V1" s="43" t="s">
        <v>56</v>
      </c>
      <c r="W1" s="75" t="s">
        <v>57</v>
      </c>
      <c r="X1" s="54" t="s">
        <v>54</v>
      </c>
    </row>
    <row r="2" spans="1:24" s="4" customFormat="1" ht="12.75">
      <c r="A2" s="8"/>
      <c r="B2" s="8"/>
      <c r="C2" s="1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5" customHeight="1">
      <c r="A3" s="8"/>
      <c r="B3" s="62">
        <v>11101</v>
      </c>
      <c r="C3" s="14" t="s">
        <v>86</v>
      </c>
      <c r="D3" s="55"/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s="4" customFormat="1" ht="30" customHeight="1">
      <c r="A4" s="8" t="s">
        <v>73</v>
      </c>
      <c r="B4" s="62"/>
      <c r="C4" s="7" t="s">
        <v>189</v>
      </c>
      <c r="D4" s="56">
        <f>364+1877</f>
        <v>2241</v>
      </c>
      <c r="E4" s="56">
        <f>206+296</f>
        <v>502</v>
      </c>
      <c r="F4" s="56"/>
      <c r="G4" s="55"/>
      <c r="H4" s="55"/>
      <c r="I4" s="55"/>
      <c r="J4" s="55"/>
      <c r="K4" s="55"/>
      <c r="L4" s="55">
        <f aca="true" t="shared" si="0" ref="L4:L49">SUM(D4:K4)</f>
        <v>2743</v>
      </c>
      <c r="M4" s="55"/>
      <c r="N4" s="55"/>
      <c r="O4" s="55"/>
      <c r="P4" s="55"/>
      <c r="Q4" s="55"/>
      <c r="R4" s="55"/>
      <c r="S4" s="55">
        <f aca="true" t="shared" si="1" ref="S4:S49">SUM(M4:R4)</f>
        <v>0</v>
      </c>
      <c r="T4" s="55">
        <f aca="true" t="shared" si="2" ref="T4:T49">S4+L4</f>
        <v>2743</v>
      </c>
      <c r="U4" s="55"/>
      <c r="V4" s="55"/>
      <c r="W4" s="55">
        <f aca="true" t="shared" si="3" ref="W4:W49">SUM(U4:V4)</f>
        <v>0</v>
      </c>
      <c r="X4" s="55">
        <f aca="true" t="shared" si="4" ref="X4:X49">W4+T4</f>
        <v>2743</v>
      </c>
    </row>
    <row r="5" spans="1:24" s="4" customFormat="1" ht="24.75" customHeight="1">
      <c r="A5" s="8" t="s">
        <v>72</v>
      </c>
      <c r="B5" s="62"/>
      <c r="C5" s="7" t="s">
        <v>94</v>
      </c>
      <c r="D5" s="56">
        <v>1185</v>
      </c>
      <c r="E5" s="56">
        <f>373+14+12</f>
        <v>399</v>
      </c>
      <c r="F5" s="56">
        <f>13+28+15+72+70+23+30</f>
        <v>251</v>
      </c>
      <c r="G5" s="55"/>
      <c r="H5" s="55"/>
      <c r="I5" s="55"/>
      <c r="J5" s="55"/>
      <c r="K5" s="55"/>
      <c r="L5" s="55">
        <f t="shared" si="0"/>
        <v>1835</v>
      </c>
      <c r="M5" s="56"/>
      <c r="N5" s="55"/>
      <c r="O5" s="55"/>
      <c r="P5" s="55"/>
      <c r="Q5" s="55"/>
      <c r="R5" s="55"/>
      <c r="S5" s="55">
        <f t="shared" si="1"/>
        <v>0</v>
      </c>
      <c r="T5" s="55">
        <f t="shared" si="2"/>
        <v>1835</v>
      </c>
      <c r="U5" s="55"/>
      <c r="V5" s="55"/>
      <c r="W5" s="55">
        <f t="shared" si="3"/>
        <v>0</v>
      </c>
      <c r="X5" s="55">
        <f t="shared" si="4"/>
        <v>1835</v>
      </c>
    </row>
    <row r="6" spans="1:24" s="4" customFormat="1" ht="24.75" customHeight="1">
      <c r="A6" s="8" t="s">
        <v>73</v>
      </c>
      <c r="B6" s="62"/>
      <c r="C6" s="7" t="s">
        <v>88</v>
      </c>
      <c r="D6" s="56"/>
      <c r="E6" s="56"/>
      <c r="F6" s="56">
        <f>572+200+2042+721</f>
        <v>3535</v>
      </c>
      <c r="G6" s="55"/>
      <c r="H6" s="55"/>
      <c r="I6" s="55"/>
      <c r="J6" s="55"/>
      <c r="K6" s="55"/>
      <c r="L6" s="55">
        <f t="shared" si="0"/>
        <v>3535</v>
      </c>
      <c r="M6" s="56"/>
      <c r="N6" s="55"/>
      <c r="O6" s="55"/>
      <c r="P6" s="55"/>
      <c r="Q6" s="55"/>
      <c r="R6" s="55"/>
      <c r="S6" s="55">
        <f>SUM(M6:R6)</f>
        <v>0</v>
      </c>
      <c r="T6" s="55">
        <f>S6+L6</f>
        <v>3535</v>
      </c>
      <c r="U6" s="55"/>
      <c r="V6" s="55"/>
      <c r="W6" s="55"/>
      <c r="X6" s="55">
        <f t="shared" si="4"/>
        <v>3535</v>
      </c>
    </row>
    <row r="7" spans="1:24" s="4" customFormat="1" ht="15" customHeight="1">
      <c r="A7" s="8"/>
      <c r="B7" s="62">
        <v>11102</v>
      </c>
      <c r="C7" s="5" t="s">
        <v>87</v>
      </c>
      <c r="D7" s="56"/>
      <c r="E7" s="56"/>
      <c r="F7" s="56"/>
      <c r="G7" s="55"/>
      <c r="H7" s="55"/>
      <c r="I7" s="55"/>
      <c r="J7" s="55"/>
      <c r="K7" s="55"/>
      <c r="L7" s="55">
        <f t="shared" si="0"/>
        <v>0</v>
      </c>
      <c r="M7" s="56"/>
      <c r="N7" s="55"/>
      <c r="O7" s="55"/>
      <c r="P7" s="55"/>
      <c r="Q7" s="55"/>
      <c r="R7" s="55"/>
      <c r="S7" s="55">
        <f>SUM(M7:R7)</f>
        <v>0</v>
      </c>
      <c r="T7" s="55">
        <f>S7+L7</f>
        <v>0</v>
      </c>
      <c r="U7" s="55"/>
      <c r="V7" s="55"/>
      <c r="W7" s="55"/>
      <c r="X7" s="55">
        <f t="shared" si="4"/>
        <v>0</v>
      </c>
    </row>
    <row r="8" spans="1:24" s="4" customFormat="1" ht="24.75" customHeight="1">
      <c r="A8" s="8" t="s">
        <v>73</v>
      </c>
      <c r="B8" s="62"/>
      <c r="C8" s="7" t="s">
        <v>126</v>
      </c>
      <c r="D8" s="56"/>
      <c r="E8" s="56"/>
      <c r="F8" s="56"/>
      <c r="G8" s="55"/>
      <c r="H8" s="55"/>
      <c r="I8" s="55"/>
      <c r="J8" s="55"/>
      <c r="K8" s="55"/>
      <c r="L8" s="55">
        <f t="shared" si="0"/>
        <v>0</v>
      </c>
      <c r="M8" s="56"/>
      <c r="N8" s="55"/>
      <c r="O8" s="55"/>
      <c r="P8" s="55"/>
      <c r="Q8" s="55"/>
      <c r="R8" s="55"/>
      <c r="S8" s="55">
        <f>SUM(M8:R8)</f>
        <v>0</v>
      </c>
      <c r="T8" s="55">
        <f>S8+L8</f>
        <v>0</v>
      </c>
      <c r="U8" s="55"/>
      <c r="V8" s="55"/>
      <c r="W8" s="55"/>
      <c r="X8" s="55">
        <f t="shared" si="4"/>
        <v>0</v>
      </c>
    </row>
    <row r="9" spans="1:24" ht="15" customHeight="1">
      <c r="A9" s="8"/>
      <c r="B9" s="62">
        <v>11103</v>
      </c>
      <c r="C9" s="5" t="s">
        <v>95</v>
      </c>
      <c r="D9" s="55"/>
      <c r="E9" s="55"/>
      <c r="F9" s="56"/>
      <c r="G9" s="56"/>
      <c r="H9" s="56"/>
      <c r="I9" s="56"/>
      <c r="J9" s="56"/>
      <c r="K9" s="56"/>
      <c r="L9" s="55">
        <f t="shared" si="0"/>
        <v>0</v>
      </c>
      <c r="M9" s="56"/>
      <c r="N9" s="56"/>
      <c r="O9" s="56"/>
      <c r="P9" s="56"/>
      <c r="Q9" s="56"/>
      <c r="R9" s="56"/>
      <c r="S9" s="55">
        <f t="shared" si="1"/>
        <v>0</v>
      </c>
      <c r="T9" s="55">
        <f t="shared" si="2"/>
        <v>0</v>
      </c>
      <c r="U9" s="56"/>
      <c r="V9" s="56"/>
      <c r="W9" s="55">
        <f t="shared" si="3"/>
        <v>0</v>
      </c>
      <c r="X9" s="55">
        <f t="shared" si="4"/>
        <v>0</v>
      </c>
    </row>
    <row r="10" spans="1:24" s="4" customFormat="1" ht="24.75" customHeight="1">
      <c r="A10" s="8" t="s">
        <v>76</v>
      </c>
      <c r="B10" s="62"/>
      <c r="C10" s="7" t="s">
        <v>31</v>
      </c>
      <c r="D10" s="55"/>
      <c r="E10" s="55"/>
      <c r="F10" s="56">
        <f>138+70+280</f>
        <v>488</v>
      </c>
      <c r="G10" s="55"/>
      <c r="H10" s="55"/>
      <c r="I10" s="55"/>
      <c r="J10" s="55"/>
      <c r="K10" s="55"/>
      <c r="L10" s="55">
        <f t="shared" si="0"/>
        <v>488</v>
      </c>
      <c r="M10" s="55"/>
      <c r="N10" s="55"/>
      <c r="O10" s="55"/>
      <c r="P10" s="55"/>
      <c r="Q10" s="55"/>
      <c r="R10" s="55"/>
      <c r="S10" s="55">
        <f t="shared" si="1"/>
        <v>0</v>
      </c>
      <c r="T10" s="55">
        <f t="shared" si="2"/>
        <v>488</v>
      </c>
      <c r="U10" s="55"/>
      <c r="V10" s="55"/>
      <c r="W10" s="55">
        <f t="shared" si="3"/>
        <v>0</v>
      </c>
      <c r="X10" s="55">
        <f t="shared" si="4"/>
        <v>488</v>
      </c>
    </row>
    <row r="11" spans="1:24" s="4" customFormat="1" ht="15" customHeight="1">
      <c r="A11" s="8"/>
      <c r="B11" s="62">
        <v>11104</v>
      </c>
      <c r="C11" s="5" t="s">
        <v>96</v>
      </c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5"/>
      <c r="N11" s="55"/>
      <c r="O11" s="55"/>
      <c r="P11" s="55"/>
      <c r="Q11" s="55"/>
      <c r="R11" s="55"/>
      <c r="S11" s="55">
        <f t="shared" si="1"/>
        <v>0</v>
      </c>
      <c r="T11" s="55">
        <f t="shared" si="2"/>
        <v>0</v>
      </c>
      <c r="U11" s="55"/>
      <c r="V11" s="55"/>
      <c r="W11" s="55">
        <f t="shared" si="3"/>
        <v>0</v>
      </c>
      <c r="X11" s="55">
        <f t="shared" si="4"/>
        <v>0</v>
      </c>
    </row>
    <row r="12" spans="1:24" s="4" customFormat="1" ht="15" customHeight="1">
      <c r="A12" s="8" t="s">
        <v>76</v>
      </c>
      <c r="B12" s="62"/>
      <c r="C12" s="7" t="s">
        <v>32</v>
      </c>
      <c r="D12" s="56">
        <v>583</v>
      </c>
      <c r="E12" s="56">
        <v>680</v>
      </c>
      <c r="F12" s="56"/>
      <c r="G12" s="55"/>
      <c r="H12" s="55"/>
      <c r="I12" s="55"/>
      <c r="J12" s="55"/>
      <c r="K12" s="55"/>
      <c r="L12" s="55">
        <f t="shared" si="0"/>
        <v>1263</v>
      </c>
      <c r="M12" s="55"/>
      <c r="N12" s="55"/>
      <c r="O12" s="55"/>
      <c r="P12" s="55"/>
      <c r="Q12" s="55"/>
      <c r="R12" s="55"/>
      <c r="S12" s="55">
        <f t="shared" si="1"/>
        <v>0</v>
      </c>
      <c r="T12" s="55">
        <f t="shared" si="2"/>
        <v>1263</v>
      </c>
      <c r="U12" s="55"/>
      <c r="V12" s="55"/>
      <c r="W12" s="55">
        <f t="shared" si="3"/>
        <v>0</v>
      </c>
      <c r="X12" s="55">
        <f t="shared" si="4"/>
        <v>1263</v>
      </c>
    </row>
    <row r="13" spans="1:24" s="4" customFormat="1" ht="15" customHeight="1">
      <c r="A13" s="8"/>
      <c r="B13" s="62">
        <v>11105</v>
      </c>
      <c r="C13" s="5" t="s">
        <v>97</v>
      </c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5"/>
      <c r="N13" s="55"/>
      <c r="O13" s="55"/>
      <c r="P13" s="55"/>
      <c r="Q13" s="55"/>
      <c r="R13" s="55"/>
      <c r="S13" s="55">
        <f t="shared" si="1"/>
        <v>0</v>
      </c>
      <c r="T13" s="55">
        <f t="shared" si="2"/>
        <v>0</v>
      </c>
      <c r="U13" s="55"/>
      <c r="V13" s="55"/>
      <c r="W13" s="55">
        <f t="shared" si="3"/>
        <v>0</v>
      </c>
      <c r="X13" s="55">
        <f t="shared" si="4"/>
        <v>0</v>
      </c>
    </row>
    <row r="14" spans="1:24" s="4" customFormat="1" ht="24.75" customHeight="1">
      <c r="A14" s="8" t="s">
        <v>73</v>
      </c>
      <c r="B14" s="62"/>
      <c r="C14" s="7" t="s">
        <v>134</v>
      </c>
      <c r="D14" s="55"/>
      <c r="E14" s="56"/>
      <c r="F14" s="56"/>
      <c r="G14" s="55"/>
      <c r="H14" s="55"/>
      <c r="I14" s="56">
        <v>468</v>
      </c>
      <c r="J14" s="56">
        <f>35+200+70+4569+200+350+300+312+110</f>
        <v>6146</v>
      </c>
      <c r="K14" s="55"/>
      <c r="L14" s="55">
        <f t="shared" si="0"/>
        <v>6614</v>
      </c>
      <c r="M14" s="55"/>
      <c r="N14" s="55"/>
      <c r="O14" s="55"/>
      <c r="P14" s="56">
        <v>1250</v>
      </c>
      <c r="Q14" s="56"/>
      <c r="R14" s="55"/>
      <c r="S14" s="55">
        <f t="shared" si="1"/>
        <v>1250</v>
      </c>
      <c r="T14" s="55">
        <f t="shared" si="2"/>
        <v>7864</v>
      </c>
      <c r="U14" s="55"/>
      <c r="V14" s="55"/>
      <c r="W14" s="55">
        <f t="shared" si="3"/>
        <v>0</v>
      </c>
      <c r="X14" s="55">
        <f t="shared" si="4"/>
        <v>7864</v>
      </c>
    </row>
    <row r="15" spans="1:24" s="4" customFormat="1" ht="15" customHeight="1">
      <c r="A15" s="8"/>
      <c r="B15" s="62" t="s">
        <v>89</v>
      </c>
      <c r="C15" s="5" t="s">
        <v>98</v>
      </c>
      <c r="D15" s="55"/>
      <c r="E15" s="55"/>
      <c r="F15" s="55"/>
      <c r="G15" s="55"/>
      <c r="H15" s="55"/>
      <c r="I15" s="55"/>
      <c r="J15" s="55"/>
      <c r="K15" s="55"/>
      <c r="L15" s="55">
        <f t="shared" si="0"/>
        <v>0</v>
      </c>
      <c r="M15" s="55"/>
      <c r="N15" s="55"/>
      <c r="O15" s="55"/>
      <c r="P15" s="55"/>
      <c r="Q15" s="55"/>
      <c r="R15" s="55"/>
      <c r="S15" s="55">
        <f t="shared" si="1"/>
        <v>0</v>
      </c>
      <c r="T15" s="55">
        <f t="shared" si="2"/>
        <v>0</v>
      </c>
      <c r="U15" s="55"/>
      <c r="V15" s="55"/>
      <c r="W15" s="55">
        <f t="shared" si="3"/>
        <v>0</v>
      </c>
      <c r="X15" s="55">
        <f t="shared" si="4"/>
        <v>0</v>
      </c>
    </row>
    <row r="16" spans="1:24" s="4" customFormat="1" ht="15" customHeight="1">
      <c r="A16" s="8" t="s">
        <v>72</v>
      </c>
      <c r="B16" s="62"/>
      <c r="C16" s="7" t="s">
        <v>201</v>
      </c>
      <c r="D16" s="55"/>
      <c r="E16" s="55"/>
      <c r="F16" s="55"/>
      <c r="G16" s="55"/>
      <c r="H16" s="55"/>
      <c r="I16" s="55"/>
      <c r="J16" s="55"/>
      <c r="K16" s="56"/>
      <c r="L16" s="55">
        <f t="shared" si="0"/>
        <v>0</v>
      </c>
      <c r="M16" s="55"/>
      <c r="N16" s="55"/>
      <c r="O16" s="55"/>
      <c r="P16" s="55"/>
      <c r="Q16" s="55"/>
      <c r="R16" s="55"/>
      <c r="S16" s="55">
        <f>SUM(M16:R16)</f>
        <v>0</v>
      </c>
      <c r="T16" s="55">
        <f>S16+L16</f>
        <v>0</v>
      </c>
      <c r="U16" s="55"/>
      <c r="V16" s="55"/>
      <c r="W16" s="55">
        <f>SUM(U16:V16)</f>
        <v>0</v>
      </c>
      <c r="X16" s="55">
        <f>W16+T16</f>
        <v>0</v>
      </c>
    </row>
    <row r="17" spans="1:24" s="4" customFormat="1" ht="15" customHeight="1">
      <c r="A17" s="8"/>
      <c r="B17" s="63" t="s">
        <v>90</v>
      </c>
      <c r="C17" s="5" t="s">
        <v>51</v>
      </c>
      <c r="D17" s="55"/>
      <c r="E17" s="55"/>
      <c r="F17" s="55"/>
      <c r="G17" s="55"/>
      <c r="H17" s="55"/>
      <c r="I17" s="55"/>
      <c r="J17" s="55"/>
      <c r="K17" s="56"/>
      <c r="L17" s="55">
        <f t="shared" si="0"/>
        <v>0</v>
      </c>
      <c r="M17" s="55"/>
      <c r="N17" s="55"/>
      <c r="O17" s="55"/>
      <c r="P17" s="55"/>
      <c r="Q17" s="55"/>
      <c r="R17" s="56"/>
      <c r="S17" s="55">
        <f t="shared" si="1"/>
        <v>0</v>
      </c>
      <c r="T17" s="55">
        <f t="shared" si="2"/>
        <v>0</v>
      </c>
      <c r="U17" s="55"/>
      <c r="V17" s="55"/>
      <c r="W17" s="55">
        <f t="shared" si="3"/>
        <v>0</v>
      </c>
      <c r="X17" s="55">
        <f t="shared" si="4"/>
        <v>0</v>
      </c>
    </row>
    <row r="18" spans="1:24" s="4" customFormat="1" ht="15" customHeight="1">
      <c r="A18" s="8" t="s">
        <v>73</v>
      </c>
      <c r="B18" s="63"/>
      <c r="C18" s="7" t="s">
        <v>202</v>
      </c>
      <c r="D18" s="55"/>
      <c r="E18" s="55"/>
      <c r="F18" s="55"/>
      <c r="G18" s="55"/>
      <c r="H18" s="55"/>
      <c r="I18" s="55"/>
      <c r="J18" s="55"/>
      <c r="K18" s="56"/>
      <c r="L18" s="55">
        <f t="shared" si="0"/>
        <v>0</v>
      </c>
      <c r="M18" s="55"/>
      <c r="N18" s="55"/>
      <c r="O18" s="55"/>
      <c r="P18" s="55"/>
      <c r="Q18" s="55"/>
      <c r="R18" s="56"/>
      <c r="S18" s="55">
        <f>SUM(M18:R18)</f>
        <v>0</v>
      </c>
      <c r="T18" s="55">
        <f>S18+L18</f>
        <v>0</v>
      </c>
      <c r="U18" s="55"/>
      <c r="V18" s="55"/>
      <c r="W18" s="55">
        <f>SUM(U18:V18)</f>
        <v>0</v>
      </c>
      <c r="X18" s="55">
        <f>W18+T18</f>
        <v>0</v>
      </c>
    </row>
    <row r="19" spans="1:24" s="4" customFormat="1" ht="15" customHeight="1">
      <c r="A19" s="8" t="s">
        <v>72</v>
      </c>
      <c r="B19" s="63" t="s">
        <v>211</v>
      </c>
      <c r="C19" s="5" t="s">
        <v>212</v>
      </c>
      <c r="D19" s="55"/>
      <c r="E19" s="55"/>
      <c r="F19" s="56">
        <v>25</v>
      </c>
      <c r="G19" s="55"/>
      <c r="H19" s="55"/>
      <c r="I19" s="56">
        <v>40847</v>
      </c>
      <c r="J19" s="55"/>
      <c r="K19" s="55"/>
      <c r="L19" s="55">
        <f t="shared" si="0"/>
        <v>40872</v>
      </c>
      <c r="M19" s="55"/>
      <c r="N19" s="55"/>
      <c r="O19" s="55"/>
      <c r="P19" s="55"/>
      <c r="Q19" s="55"/>
      <c r="R19" s="56"/>
      <c r="S19" s="55">
        <f t="shared" si="1"/>
        <v>0</v>
      </c>
      <c r="T19" s="55">
        <f t="shared" si="2"/>
        <v>40872</v>
      </c>
      <c r="U19" s="55"/>
      <c r="V19" s="55"/>
      <c r="W19" s="55">
        <f t="shared" si="3"/>
        <v>0</v>
      </c>
      <c r="X19" s="55">
        <f t="shared" si="4"/>
        <v>40872</v>
      </c>
    </row>
    <row r="20" spans="1:24" ht="15" customHeight="1">
      <c r="A20" s="8"/>
      <c r="B20" s="62" t="s">
        <v>91</v>
      </c>
      <c r="C20" s="21" t="s">
        <v>99</v>
      </c>
      <c r="D20" s="55"/>
      <c r="E20" s="55"/>
      <c r="F20" s="56"/>
      <c r="G20" s="56"/>
      <c r="H20" s="56"/>
      <c r="I20" s="56"/>
      <c r="J20" s="56"/>
      <c r="K20" s="56"/>
      <c r="L20" s="55">
        <f t="shared" si="0"/>
        <v>0</v>
      </c>
      <c r="M20" s="56"/>
      <c r="N20" s="56"/>
      <c r="O20" s="56"/>
      <c r="P20" s="56"/>
      <c r="Q20" s="56"/>
      <c r="R20" s="56"/>
      <c r="S20" s="55">
        <f t="shared" si="1"/>
        <v>0</v>
      </c>
      <c r="T20" s="55">
        <f t="shared" si="2"/>
        <v>0</v>
      </c>
      <c r="U20" s="56"/>
      <c r="V20" s="56"/>
      <c r="W20" s="55">
        <f t="shared" si="3"/>
        <v>0</v>
      </c>
      <c r="X20" s="55">
        <f t="shared" si="4"/>
        <v>0</v>
      </c>
    </row>
    <row r="21" spans="1:24" ht="24.75" customHeight="1">
      <c r="A21" s="8" t="s">
        <v>82</v>
      </c>
      <c r="B21" s="62"/>
      <c r="C21" s="7" t="s">
        <v>228</v>
      </c>
      <c r="D21" s="55"/>
      <c r="E21" s="55"/>
      <c r="F21" s="56"/>
      <c r="G21" s="56"/>
      <c r="H21" s="56">
        <v>15080</v>
      </c>
      <c r="I21" s="56"/>
      <c r="J21" s="56"/>
      <c r="K21" s="56"/>
      <c r="L21" s="55">
        <f t="shared" si="0"/>
        <v>15080</v>
      </c>
      <c r="M21" s="56"/>
      <c r="N21" s="56"/>
      <c r="O21" s="56"/>
      <c r="P21" s="56"/>
      <c r="Q21" s="56"/>
      <c r="R21" s="56"/>
      <c r="S21" s="55">
        <f t="shared" si="1"/>
        <v>0</v>
      </c>
      <c r="T21" s="55">
        <f t="shared" si="2"/>
        <v>15080</v>
      </c>
      <c r="U21" s="56"/>
      <c r="V21" s="56"/>
      <c r="W21" s="55">
        <f t="shared" si="3"/>
        <v>0</v>
      </c>
      <c r="X21" s="55">
        <f t="shared" si="4"/>
        <v>15080</v>
      </c>
    </row>
    <row r="22" spans="1:24" ht="24.75" customHeight="1">
      <c r="A22" s="8" t="s">
        <v>82</v>
      </c>
      <c r="B22" s="62"/>
      <c r="C22" s="7" t="s">
        <v>229</v>
      </c>
      <c r="D22" s="55"/>
      <c r="E22" s="55"/>
      <c r="F22" s="56"/>
      <c r="G22" s="56"/>
      <c r="H22" s="56">
        <v>4469</v>
      </c>
      <c r="I22" s="56"/>
      <c r="J22" s="56"/>
      <c r="K22" s="56"/>
      <c r="L22" s="55">
        <f t="shared" si="0"/>
        <v>4469</v>
      </c>
      <c r="M22" s="56"/>
      <c r="N22" s="56"/>
      <c r="O22" s="56"/>
      <c r="P22" s="56"/>
      <c r="Q22" s="56"/>
      <c r="R22" s="56"/>
      <c r="S22" s="55">
        <f t="shared" si="1"/>
        <v>0</v>
      </c>
      <c r="T22" s="55">
        <f t="shared" si="2"/>
        <v>4469</v>
      </c>
      <c r="U22" s="56"/>
      <c r="V22" s="56"/>
      <c r="W22" s="55">
        <f t="shared" si="3"/>
        <v>0</v>
      </c>
      <c r="X22" s="55">
        <f t="shared" si="4"/>
        <v>4469</v>
      </c>
    </row>
    <row r="23" spans="1:24" ht="24.75" customHeight="1">
      <c r="A23" s="8" t="s">
        <v>82</v>
      </c>
      <c r="B23" s="62"/>
      <c r="C23" s="7" t="s">
        <v>230</v>
      </c>
      <c r="D23" s="55"/>
      <c r="E23" s="55"/>
      <c r="F23" s="56"/>
      <c r="G23" s="56"/>
      <c r="H23" s="56">
        <v>4232</v>
      </c>
      <c r="I23" s="56"/>
      <c r="J23" s="56"/>
      <c r="K23" s="56"/>
      <c r="L23" s="55">
        <f t="shared" si="0"/>
        <v>4232</v>
      </c>
      <c r="M23" s="56"/>
      <c r="N23" s="56"/>
      <c r="O23" s="56"/>
      <c r="P23" s="56"/>
      <c r="Q23" s="56"/>
      <c r="R23" s="56"/>
      <c r="S23" s="55">
        <f t="shared" si="1"/>
        <v>0</v>
      </c>
      <c r="T23" s="55">
        <f t="shared" si="2"/>
        <v>4232</v>
      </c>
      <c r="U23" s="56"/>
      <c r="V23" s="56"/>
      <c r="W23" s="55">
        <f t="shared" si="3"/>
        <v>0</v>
      </c>
      <c r="X23" s="55">
        <f t="shared" si="4"/>
        <v>4232</v>
      </c>
    </row>
    <row r="24" spans="1:24" ht="24.75" customHeight="1">
      <c r="A24" s="8" t="s">
        <v>72</v>
      </c>
      <c r="B24" s="62"/>
      <c r="C24" s="7" t="s">
        <v>231</v>
      </c>
      <c r="D24" s="55"/>
      <c r="E24" s="55"/>
      <c r="F24" s="56"/>
      <c r="G24" s="56"/>
      <c r="H24" s="56">
        <v>131856</v>
      </c>
      <c r="I24" s="56"/>
      <c r="J24" s="56"/>
      <c r="K24" s="56"/>
      <c r="L24" s="55">
        <f t="shared" si="0"/>
        <v>131856</v>
      </c>
      <c r="M24" s="56"/>
      <c r="N24" s="56"/>
      <c r="O24" s="56"/>
      <c r="P24" s="56"/>
      <c r="Q24" s="56"/>
      <c r="R24" s="56"/>
      <c r="S24" s="55">
        <f t="shared" si="1"/>
        <v>0</v>
      </c>
      <c r="T24" s="55">
        <f t="shared" si="2"/>
        <v>131856</v>
      </c>
      <c r="U24" s="56"/>
      <c r="V24" s="56"/>
      <c r="W24" s="55">
        <f t="shared" si="3"/>
        <v>0</v>
      </c>
      <c r="X24" s="55">
        <f t="shared" si="4"/>
        <v>131856</v>
      </c>
    </row>
    <row r="25" spans="1:24" ht="24.75" customHeight="1">
      <c r="A25" s="8" t="s">
        <v>73</v>
      </c>
      <c r="B25" s="62"/>
      <c r="C25" s="7" t="s">
        <v>231</v>
      </c>
      <c r="D25" s="55"/>
      <c r="E25" s="55"/>
      <c r="F25" s="56"/>
      <c r="G25" s="56"/>
      <c r="H25" s="56">
        <v>10797</v>
      </c>
      <c r="I25" s="56"/>
      <c r="J25" s="56"/>
      <c r="K25" s="56"/>
      <c r="L25" s="55">
        <f t="shared" si="0"/>
        <v>10797</v>
      </c>
      <c r="M25" s="56"/>
      <c r="N25" s="56"/>
      <c r="O25" s="56"/>
      <c r="P25" s="56"/>
      <c r="Q25" s="56"/>
      <c r="R25" s="56"/>
      <c r="S25" s="55">
        <f t="shared" si="1"/>
        <v>0</v>
      </c>
      <c r="T25" s="55">
        <f t="shared" si="2"/>
        <v>10797</v>
      </c>
      <c r="U25" s="56"/>
      <c r="V25" s="56"/>
      <c r="W25" s="55">
        <f t="shared" si="3"/>
        <v>0</v>
      </c>
      <c r="X25" s="55">
        <f t="shared" si="4"/>
        <v>10797</v>
      </c>
    </row>
    <row r="26" spans="1:24" ht="24.75" customHeight="1">
      <c r="A26" s="8" t="s">
        <v>82</v>
      </c>
      <c r="B26" s="62"/>
      <c r="C26" s="7" t="s">
        <v>231</v>
      </c>
      <c r="D26" s="55"/>
      <c r="E26" s="55"/>
      <c r="F26" s="56"/>
      <c r="G26" s="56"/>
      <c r="H26" s="56">
        <v>1406</v>
      </c>
      <c r="I26" s="56"/>
      <c r="J26" s="56"/>
      <c r="K26" s="56"/>
      <c r="L26" s="55">
        <f t="shared" si="0"/>
        <v>1406</v>
      </c>
      <c r="M26" s="56"/>
      <c r="N26" s="56"/>
      <c r="O26" s="56"/>
      <c r="P26" s="56"/>
      <c r="Q26" s="56"/>
      <c r="R26" s="56"/>
      <c r="S26" s="55">
        <f t="shared" si="1"/>
        <v>0</v>
      </c>
      <c r="T26" s="55">
        <f t="shared" si="2"/>
        <v>1406</v>
      </c>
      <c r="U26" s="56"/>
      <c r="V26" s="56"/>
      <c r="W26" s="55">
        <f t="shared" si="3"/>
        <v>0</v>
      </c>
      <c r="X26" s="55">
        <f t="shared" si="4"/>
        <v>1406</v>
      </c>
    </row>
    <row r="27" spans="1:24" ht="24.75" customHeight="1">
      <c r="A27" s="8" t="s">
        <v>72</v>
      </c>
      <c r="B27" s="62"/>
      <c r="C27" s="7" t="s">
        <v>233</v>
      </c>
      <c r="D27" s="55"/>
      <c r="E27" s="55"/>
      <c r="F27" s="56"/>
      <c r="G27" s="56"/>
      <c r="H27" s="56">
        <v>87593</v>
      </c>
      <c r="I27" s="56"/>
      <c r="J27" s="56"/>
      <c r="K27" s="56"/>
      <c r="L27" s="55">
        <f t="shared" si="0"/>
        <v>87593</v>
      </c>
      <c r="M27" s="56"/>
      <c r="N27" s="56"/>
      <c r="O27" s="56"/>
      <c r="P27" s="56"/>
      <c r="Q27" s="56"/>
      <c r="R27" s="56"/>
      <c r="S27" s="55">
        <f t="shared" si="1"/>
        <v>0</v>
      </c>
      <c r="T27" s="55">
        <f t="shared" si="2"/>
        <v>87593</v>
      </c>
      <c r="U27" s="56"/>
      <c r="V27" s="56"/>
      <c r="W27" s="55">
        <f t="shared" si="3"/>
        <v>0</v>
      </c>
      <c r="X27" s="55">
        <f t="shared" si="4"/>
        <v>87593</v>
      </c>
    </row>
    <row r="28" spans="1:24" ht="24.75" customHeight="1">
      <c r="A28" s="8" t="s">
        <v>82</v>
      </c>
      <c r="B28" s="62"/>
      <c r="C28" s="7" t="s">
        <v>233</v>
      </c>
      <c r="D28" s="55"/>
      <c r="E28" s="55"/>
      <c r="F28" s="56"/>
      <c r="G28" s="56"/>
      <c r="H28" s="56">
        <v>500</v>
      </c>
      <c r="I28" s="56"/>
      <c r="J28" s="56"/>
      <c r="K28" s="56"/>
      <c r="L28" s="55">
        <f t="shared" si="0"/>
        <v>500</v>
      </c>
      <c r="M28" s="56"/>
      <c r="N28" s="56"/>
      <c r="O28" s="56"/>
      <c r="P28" s="56"/>
      <c r="Q28" s="56"/>
      <c r="R28" s="56"/>
      <c r="S28" s="55">
        <f t="shared" si="1"/>
        <v>0</v>
      </c>
      <c r="T28" s="55">
        <f t="shared" si="2"/>
        <v>500</v>
      </c>
      <c r="U28" s="56"/>
      <c r="V28" s="56"/>
      <c r="W28" s="55">
        <f t="shared" si="3"/>
        <v>0</v>
      </c>
      <c r="X28" s="55">
        <f t="shared" si="4"/>
        <v>500</v>
      </c>
    </row>
    <row r="29" spans="1:24" ht="24.75" customHeight="1">
      <c r="A29" s="8" t="s">
        <v>72</v>
      </c>
      <c r="B29" s="62"/>
      <c r="C29" s="7" t="s">
        <v>235</v>
      </c>
      <c r="D29" s="55"/>
      <c r="E29" s="55"/>
      <c r="F29" s="56"/>
      <c r="G29" s="56"/>
      <c r="H29" s="56">
        <v>17400</v>
      </c>
      <c r="I29" s="56"/>
      <c r="J29" s="56"/>
      <c r="K29" s="56"/>
      <c r="L29" s="55">
        <f t="shared" si="0"/>
        <v>17400</v>
      </c>
      <c r="M29" s="56"/>
      <c r="N29" s="56"/>
      <c r="O29" s="56"/>
      <c r="P29" s="56"/>
      <c r="Q29" s="56"/>
      <c r="R29" s="56"/>
      <c r="S29" s="55">
        <f t="shared" si="1"/>
        <v>0</v>
      </c>
      <c r="T29" s="55">
        <f t="shared" si="2"/>
        <v>17400</v>
      </c>
      <c r="U29" s="56"/>
      <c r="V29" s="56"/>
      <c r="W29" s="55">
        <f t="shared" si="3"/>
        <v>0</v>
      </c>
      <c r="X29" s="55">
        <f t="shared" si="4"/>
        <v>17400</v>
      </c>
    </row>
    <row r="30" spans="1:24" ht="24.75" customHeight="1">
      <c r="A30" s="8" t="s">
        <v>73</v>
      </c>
      <c r="B30" s="62"/>
      <c r="C30" s="7" t="s">
        <v>235</v>
      </c>
      <c r="D30" s="55"/>
      <c r="E30" s="55"/>
      <c r="F30" s="56"/>
      <c r="G30" s="56"/>
      <c r="H30" s="56">
        <v>8286</v>
      </c>
      <c r="I30" s="56"/>
      <c r="J30" s="56"/>
      <c r="K30" s="56"/>
      <c r="L30" s="55">
        <f t="shared" si="0"/>
        <v>8286</v>
      </c>
      <c r="M30" s="56"/>
      <c r="N30" s="56"/>
      <c r="O30" s="56"/>
      <c r="P30" s="56"/>
      <c r="Q30" s="56"/>
      <c r="R30" s="56"/>
      <c r="S30" s="55">
        <f t="shared" si="1"/>
        <v>0</v>
      </c>
      <c r="T30" s="55">
        <f t="shared" si="2"/>
        <v>8286</v>
      </c>
      <c r="U30" s="56"/>
      <c r="V30" s="56"/>
      <c r="W30" s="55">
        <f t="shared" si="3"/>
        <v>0</v>
      </c>
      <c r="X30" s="55">
        <f t="shared" si="4"/>
        <v>8286</v>
      </c>
    </row>
    <row r="31" spans="1:24" ht="24.75" customHeight="1">
      <c r="A31" s="8" t="s">
        <v>72</v>
      </c>
      <c r="B31" s="62"/>
      <c r="C31" s="7" t="s">
        <v>237</v>
      </c>
      <c r="D31" s="55"/>
      <c r="E31" s="55"/>
      <c r="F31" s="56"/>
      <c r="G31" s="56"/>
      <c r="H31" s="56">
        <v>4231</v>
      </c>
      <c r="I31" s="56"/>
      <c r="J31" s="56"/>
      <c r="K31" s="56"/>
      <c r="L31" s="55">
        <f t="shared" si="0"/>
        <v>4231</v>
      </c>
      <c r="M31" s="56"/>
      <c r="N31" s="56"/>
      <c r="O31" s="56"/>
      <c r="P31" s="56"/>
      <c r="Q31" s="56"/>
      <c r="R31" s="56"/>
      <c r="S31" s="55">
        <f t="shared" si="1"/>
        <v>0</v>
      </c>
      <c r="T31" s="55">
        <f t="shared" si="2"/>
        <v>4231</v>
      </c>
      <c r="U31" s="56"/>
      <c r="V31" s="56"/>
      <c r="W31" s="55">
        <f t="shared" si="3"/>
        <v>0</v>
      </c>
      <c r="X31" s="55">
        <f t="shared" si="4"/>
        <v>4231</v>
      </c>
    </row>
    <row r="32" spans="1:24" ht="24.75" customHeight="1">
      <c r="A32" s="8" t="s">
        <v>72</v>
      </c>
      <c r="B32" s="62"/>
      <c r="C32" s="7" t="s">
        <v>239</v>
      </c>
      <c r="D32" s="55"/>
      <c r="E32" s="55"/>
      <c r="F32" s="56"/>
      <c r="G32" s="56"/>
      <c r="H32" s="56">
        <v>-430477</v>
      </c>
      <c r="I32" s="56"/>
      <c r="J32" s="56"/>
      <c r="K32" s="56"/>
      <c r="L32" s="55">
        <f t="shared" si="0"/>
        <v>-430477</v>
      </c>
      <c r="M32" s="56"/>
      <c r="N32" s="56"/>
      <c r="O32" s="56"/>
      <c r="P32" s="56"/>
      <c r="Q32" s="56"/>
      <c r="R32" s="56"/>
      <c r="S32" s="55">
        <f t="shared" si="1"/>
        <v>0</v>
      </c>
      <c r="T32" s="55">
        <f t="shared" si="2"/>
        <v>-430477</v>
      </c>
      <c r="U32" s="56"/>
      <c r="V32" s="56"/>
      <c r="W32" s="55">
        <f t="shared" si="3"/>
        <v>0</v>
      </c>
      <c r="X32" s="55">
        <f t="shared" si="4"/>
        <v>-430477</v>
      </c>
    </row>
    <row r="33" spans="1:24" ht="24.75" customHeight="1">
      <c r="A33" s="8" t="s">
        <v>73</v>
      </c>
      <c r="B33" s="62"/>
      <c r="C33" s="7" t="s">
        <v>239</v>
      </c>
      <c r="D33" s="55"/>
      <c r="E33" s="55"/>
      <c r="F33" s="56"/>
      <c r="G33" s="56"/>
      <c r="H33" s="56">
        <v>25711</v>
      </c>
      <c r="I33" s="56"/>
      <c r="J33" s="56"/>
      <c r="K33" s="56"/>
      <c r="L33" s="55">
        <f t="shared" si="0"/>
        <v>25711</v>
      </c>
      <c r="M33" s="56"/>
      <c r="N33" s="56"/>
      <c r="O33" s="56"/>
      <c r="P33" s="56"/>
      <c r="Q33" s="56"/>
      <c r="R33" s="56"/>
      <c r="S33" s="55">
        <f t="shared" si="1"/>
        <v>0</v>
      </c>
      <c r="T33" s="55">
        <f t="shared" si="2"/>
        <v>25711</v>
      </c>
      <c r="U33" s="56"/>
      <c r="V33" s="56"/>
      <c r="W33" s="55">
        <f t="shared" si="3"/>
        <v>0</v>
      </c>
      <c r="X33" s="55">
        <f t="shared" si="4"/>
        <v>25711</v>
      </c>
    </row>
    <row r="34" spans="1:24" ht="24.75" customHeight="1">
      <c r="A34" s="8" t="s">
        <v>82</v>
      </c>
      <c r="B34" s="62"/>
      <c r="C34" s="7" t="s">
        <v>239</v>
      </c>
      <c r="D34" s="55"/>
      <c r="E34" s="55"/>
      <c r="F34" s="56"/>
      <c r="G34" s="56"/>
      <c r="H34" s="56">
        <v>22001</v>
      </c>
      <c r="I34" s="56"/>
      <c r="J34" s="56"/>
      <c r="K34" s="56"/>
      <c r="L34" s="55">
        <f t="shared" si="0"/>
        <v>22001</v>
      </c>
      <c r="M34" s="56"/>
      <c r="N34" s="56"/>
      <c r="O34" s="56"/>
      <c r="P34" s="56"/>
      <c r="Q34" s="56"/>
      <c r="R34" s="56"/>
      <c r="S34" s="55">
        <f t="shared" si="1"/>
        <v>0</v>
      </c>
      <c r="T34" s="55">
        <f t="shared" si="2"/>
        <v>22001</v>
      </c>
      <c r="U34" s="56"/>
      <c r="V34" s="56"/>
      <c r="W34" s="55">
        <f t="shared" si="3"/>
        <v>0</v>
      </c>
      <c r="X34" s="55">
        <f t="shared" si="4"/>
        <v>22001</v>
      </c>
    </row>
    <row r="35" spans="1:24" ht="24.75" customHeight="1">
      <c r="A35" s="8" t="s">
        <v>72</v>
      </c>
      <c r="B35" s="62"/>
      <c r="C35" s="7" t="s">
        <v>240</v>
      </c>
      <c r="D35" s="55"/>
      <c r="E35" s="55"/>
      <c r="F35" s="56"/>
      <c r="G35" s="56"/>
      <c r="H35" s="56">
        <v>90504</v>
      </c>
      <c r="I35" s="56"/>
      <c r="J35" s="56"/>
      <c r="K35" s="56"/>
      <c r="L35" s="55">
        <f t="shared" si="0"/>
        <v>90504</v>
      </c>
      <c r="M35" s="56"/>
      <c r="N35" s="56"/>
      <c r="O35" s="56"/>
      <c r="P35" s="56"/>
      <c r="Q35" s="56"/>
      <c r="R35" s="56"/>
      <c r="S35" s="55">
        <f t="shared" si="1"/>
        <v>0</v>
      </c>
      <c r="T35" s="55">
        <f t="shared" si="2"/>
        <v>90504</v>
      </c>
      <c r="U35" s="56"/>
      <c r="V35" s="56"/>
      <c r="W35" s="55">
        <f t="shared" si="3"/>
        <v>0</v>
      </c>
      <c r="X35" s="55">
        <f t="shared" si="4"/>
        <v>90504</v>
      </c>
    </row>
    <row r="36" spans="1:24" ht="24.75" customHeight="1">
      <c r="A36" s="8" t="s">
        <v>73</v>
      </c>
      <c r="B36" s="62"/>
      <c r="C36" s="7" t="s">
        <v>240</v>
      </c>
      <c r="D36" s="55"/>
      <c r="E36" s="55"/>
      <c r="F36" s="56"/>
      <c r="G36" s="56"/>
      <c r="H36" s="56">
        <v>14616</v>
      </c>
      <c r="I36" s="56"/>
      <c r="J36" s="56"/>
      <c r="K36" s="56"/>
      <c r="L36" s="55">
        <f t="shared" si="0"/>
        <v>14616</v>
      </c>
      <c r="M36" s="56"/>
      <c r="N36" s="56"/>
      <c r="O36" s="56"/>
      <c r="P36" s="56"/>
      <c r="Q36" s="56"/>
      <c r="R36" s="56"/>
      <c r="S36" s="55">
        <f t="shared" si="1"/>
        <v>0</v>
      </c>
      <c r="T36" s="55">
        <f t="shared" si="2"/>
        <v>14616</v>
      </c>
      <c r="U36" s="56"/>
      <c r="V36" s="56"/>
      <c r="W36" s="55">
        <f t="shared" si="3"/>
        <v>0</v>
      </c>
      <c r="X36" s="55">
        <f t="shared" si="4"/>
        <v>14616</v>
      </c>
    </row>
    <row r="37" spans="1:24" ht="24.75" customHeight="1">
      <c r="A37" s="8" t="s">
        <v>72</v>
      </c>
      <c r="B37" s="62"/>
      <c r="C37" s="7" t="s">
        <v>254</v>
      </c>
      <c r="D37" s="55"/>
      <c r="E37" s="55"/>
      <c r="F37" s="56"/>
      <c r="G37" s="56"/>
      <c r="H37" s="56">
        <v>50456</v>
      </c>
      <c r="I37" s="56"/>
      <c r="J37" s="56"/>
      <c r="K37" s="56"/>
      <c r="L37" s="55">
        <f t="shared" si="0"/>
        <v>50456</v>
      </c>
      <c r="M37" s="56"/>
      <c r="N37" s="56"/>
      <c r="O37" s="56"/>
      <c r="P37" s="56"/>
      <c r="Q37" s="56"/>
      <c r="R37" s="56"/>
      <c r="S37" s="55">
        <f>SUM(M37:R37)</f>
        <v>0</v>
      </c>
      <c r="T37" s="55">
        <f>S37+L37</f>
        <v>50456</v>
      </c>
      <c r="U37" s="56"/>
      <c r="V37" s="56"/>
      <c r="W37" s="55">
        <f>SUM(U37:V37)</f>
        <v>0</v>
      </c>
      <c r="X37" s="55">
        <f>W37+T37</f>
        <v>50456</v>
      </c>
    </row>
    <row r="38" spans="1:24" ht="24.75" customHeight="1">
      <c r="A38" s="8" t="s">
        <v>72</v>
      </c>
      <c r="B38" s="62"/>
      <c r="C38" s="7" t="s">
        <v>225</v>
      </c>
      <c r="D38" s="55"/>
      <c r="E38" s="55"/>
      <c r="F38" s="56"/>
      <c r="G38" s="56"/>
      <c r="H38" s="56">
        <v>-54</v>
      </c>
      <c r="I38" s="56"/>
      <c r="J38" s="56"/>
      <c r="K38" s="56"/>
      <c r="L38" s="55">
        <f t="shared" si="0"/>
        <v>-54</v>
      </c>
      <c r="M38" s="56"/>
      <c r="N38" s="56"/>
      <c r="O38" s="56"/>
      <c r="P38" s="56"/>
      <c r="Q38" s="56"/>
      <c r="R38" s="56"/>
      <c r="S38" s="55">
        <f t="shared" si="1"/>
        <v>0</v>
      </c>
      <c r="T38" s="55">
        <f t="shared" si="2"/>
        <v>-54</v>
      </c>
      <c r="U38" s="56"/>
      <c r="V38" s="56"/>
      <c r="W38" s="55">
        <f t="shared" si="3"/>
        <v>0</v>
      </c>
      <c r="X38" s="55">
        <f t="shared" si="4"/>
        <v>-54</v>
      </c>
    </row>
    <row r="39" spans="1:24" ht="24.75" customHeight="1">
      <c r="A39" s="8" t="s">
        <v>72</v>
      </c>
      <c r="B39" s="62"/>
      <c r="C39" s="7" t="s">
        <v>213</v>
      </c>
      <c r="D39" s="55"/>
      <c r="E39" s="55"/>
      <c r="F39" s="56"/>
      <c r="G39" s="56"/>
      <c r="H39" s="56">
        <v>3664</v>
      </c>
      <c r="I39" s="56"/>
      <c r="J39" s="56"/>
      <c r="K39" s="56"/>
      <c r="L39" s="55">
        <f t="shared" si="0"/>
        <v>3664</v>
      </c>
      <c r="M39" s="56"/>
      <c r="N39" s="56"/>
      <c r="O39" s="56"/>
      <c r="P39" s="56"/>
      <c r="Q39" s="56"/>
      <c r="R39" s="56"/>
      <c r="S39" s="55">
        <f t="shared" si="1"/>
        <v>0</v>
      </c>
      <c r="T39" s="55">
        <f t="shared" si="2"/>
        <v>3664</v>
      </c>
      <c r="U39" s="56"/>
      <c r="V39" s="56"/>
      <c r="W39" s="55">
        <f t="shared" si="3"/>
        <v>0</v>
      </c>
      <c r="X39" s="55">
        <f t="shared" si="4"/>
        <v>3664</v>
      </c>
    </row>
    <row r="40" spans="1:24" ht="24.75" customHeight="1">
      <c r="A40" s="8" t="s">
        <v>72</v>
      </c>
      <c r="B40" s="62"/>
      <c r="C40" s="7" t="s">
        <v>167</v>
      </c>
      <c r="D40" s="55"/>
      <c r="E40" s="55"/>
      <c r="F40" s="56"/>
      <c r="G40" s="56"/>
      <c r="H40" s="56">
        <v>1017</v>
      </c>
      <c r="I40" s="56"/>
      <c r="J40" s="56"/>
      <c r="K40" s="56"/>
      <c r="L40" s="55">
        <f t="shared" si="0"/>
        <v>1017</v>
      </c>
      <c r="M40" s="56"/>
      <c r="N40" s="56"/>
      <c r="O40" s="56"/>
      <c r="P40" s="56"/>
      <c r="Q40" s="56"/>
      <c r="R40" s="56"/>
      <c r="S40" s="55">
        <f t="shared" si="1"/>
        <v>0</v>
      </c>
      <c r="T40" s="55">
        <f t="shared" si="2"/>
        <v>1017</v>
      </c>
      <c r="U40" s="56"/>
      <c r="V40" s="56"/>
      <c r="W40" s="55">
        <f t="shared" si="3"/>
        <v>0</v>
      </c>
      <c r="X40" s="55">
        <f t="shared" si="4"/>
        <v>1017</v>
      </c>
    </row>
    <row r="41" spans="1:24" ht="24.75" customHeight="1">
      <c r="A41" s="8" t="s">
        <v>72</v>
      </c>
      <c r="B41" s="62"/>
      <c r="C41" s="7" t="s">
        <v>219</v>
      </c>
      <c r="D41" s="55"/>
      <c r="E41" s="55"/>
      <c r="F41" s="56"/>
      <c r="G41" s="56"/>
      <c r="H41" s="56">
        <v>1509</v>
      </c>
      <c r="I41" s="56"/>
      <c r="J41" s="56"/>
      <c r="K41" s="56"/>
      <c r="L41" s="55">
        <f t="shared" si="0"/>
        <v>1509</v>
      </c>
      <c r="M41" s="56"/>
      <c r="N41" s="56"/>
      <c r="O41" s="56"/>
      <c r="P41" s="56"/>
      <c r="Q41" s="56"/>
      <c r="R41" s="56"/>
      <c r="S41" s="55">
        <f t="shared" si="1"/>
        <v>0</v>
      </c>
      <c r="T41" s="55">
        <f t="shared" si="2"/>
        <v>1509</v>
      </c>
      <c r="U41" s="56"/>
      <c r="V41" s="56"/>
      <c r="W41" s="55">
        <f t="shared" si="3"/>
        <v>0</v>
      </c>
      <c r="X41" s="55">
        <f t="shared" si="4"/>
        <v>1509</v>
      </c>
    </row>
    <row r="42" spans="1:24" ht="24.75" customHeight="1">
      <c r="A42" s="8" t="s">
        <v>72</v>
      </c>
      <c r="B42" s="62"/>
      <c r="C42" s="7" t="s">
        <v>179</v>
      </c>
      <c r="D42" s="55"/>
      <c r="E42" s="55"/>
      <c r="F42" s="56"/>
      <c r="G42" s="56"/>
      <c r="H42" s="56"/>
      <c r="I42" s="56"/>
      <c r="J42" s="56"/>
      <c r="K42" s="56"/>
      <c r="L42" s="55">
        <f t="shared" si="0"/>
        <v>0</v>
      </c>
      <c r="M42" s="56"/>
      <c r="N42" s="56"/>
      <c r="O42" s="56"/>
      <c r="P42" s="56"/>
      <c r="Q42" s="56"/>
      <c r="R42" s="56"/>
      <c r="S42" s="55">
        <f t="shared" si="1"/>
        <v>0</v>
      </c>
      <c r="T42" s="55">
        <f t="shared" si="2"/>
        <v>0</v>
      </c>
      <c r="U42" s="56"/>
      <c r="V42" s="56"/>
      <c r="W42" s="55">
        <f t="shared" si="3"/>
        <v>0</v>
      </c>
      <c r="X42" s="55">
        <f t="shared" si="4"/>
        <v>0</v>
      </c>
    </row>
    <row r="43" spans="1:24" ht="24.75" customHeight="1">
      <c r="A43" s="8" t="s">
        <v>72</v>
      </c>
      <c r="B43" s="62"/>
      <c r="C43" s="7" t="s">
        <v>205</v>
      </c>
      <c r="D43" s="55"/>
      <c r="E43" s="55"/>
      <c r="F43" s="56"/>
      <c r="G43" s="56"/>
      <c r="H43" s="56"/>
      <c r="I43" s="56"/>
      <c r="J43" s="56"/>
      <c r="K43" s="56"/>
      <c r="L43" s="55">
        <f t="shared" si="0"/>
        <v>0</v>
      </c>
      <c r="M43" s="56"/>
      <c r="N43" s="56"/>
      <c r="O43" s="56"/>
      <c r="P43" s="56"/>
      <c r="Q43" s="56"/>
      <c r="R43" s="56"/>
      <c r="S43" s="55">
        <f t="shared" si="1"/>
        <v>0</v>
      </c>
      <c r="T43" s="55">
        <f t="shared" si="2"/>
        <v>0</v>
      </c>
      <c r="U43" s="56">
        <v>80787</v>
      </c>
      <c r="V43" s="56"/>
      <c r="W43" s="55">
        <f t="shared" si="3"/>
        <v>80787</v>
      </c>
      <c r="X43" s="55">
        <f t="shared" si="4"/>
        <v>80787</v>
      </c>
    </row>
    <row r="44" spans="1:24" ht="30" customHeight="1">
      <c r="A44" s="8"/>
      <c r="B44" s="62">
        <v>11201</v>
      </c>
      <c r="C44" s="5" t="s">
        <v>100</v>
      </c>
      <c r="D44" s="55"/>
      <c r="E44" s="55"/>
      <c r="F44" s="56"/>
      <c r="G44" s="56"/>
      <c r="H44" s="56"/>
      <c r="I44" s="56"/>
      <c r="J44" s="56"/>
      <c r="K44" s="56"/>
      <c r="L44" s="55">
        <f t="shared" si="0"/>
        <v>0</v>
      </c>
      <c r="M44" s="56"/>
      <c r="N44" s="56"/>
      <c r="O44" s="56"/>
      <c r="P44" s="56"/>
      <c r="Q44" s="56"/>
      <c r="R44" s="56"/>
      <c r="S44" s="55">
        <f t="shared" si="1"/>
        <v>0</v>
      </c>
      <c r="T44" s="55">
        <f t="shared" si="2"/>
        <v>0</v>
      </c>
      <c r="U44" s="56"/>
      <c r="V44" s="56"/>
      <c r="W44" s="55">
        <f t="shared" si="3"/>
        <v>0</v>
      </c>
      <c r="X44" s="55">
        <f t="shared" si="4"/>
        <v>0</v>
      </c>
    </row>
    <row r="45" spans="1:24" ht="24.75" customHeight="1">
      <c r="A45" s="8" t="s">
        <v>76</v>
      </c>
      <c r="B45" s="62"/>
      <c r="C45" s="7" t="s">
        <v>124</v>
      </c>
      <c r="D45" s="55"/>
      <c r="E45" s="55"/>
      <c r="F45" s="56"/>
      <c r="G45" s="56"/>
      <c r="H45" s="56"/>
      <c r="I45" s="56"/>
      <c r="J45" s="56"/>
      <c r="K45" s="56"/>
      <c r="L45" s="55">
        <f t="shared" si="0"/>
        <v>0</v>
      </c>
      <c r="M45" s="56"/>
      <c r="N45" s="56"/>
      <c r="O45" s="56"/>
      <c r="P45" s="56"/>
      <c r="Q45" s="56"/>
      <c r="R45" s="56"/>
      <c r="S45" s="55">
        <f t="shared" si="1"/>
        <v>0</v>
      </c>
      <c r="T45" s="55">
        <f t="shared" si="2"/>
        <v>0</v>
      </c>
      <c r="U45" s="56"/>
      <c r="V45" s="56"/>
      <c r="W45" s="55"/>
      <c r="X45" s="55">
        <f t="shared" si="4"/>
        <v>0</v>
      </c>
    </row>
    <row r="46" spans="1:24" ht="15" customHeight="1">
      <c r="A46" s="8"/>
      <c r="B46" s="62">
        <v>11301</v>
      </c>
      <c r="C46" s="5" t="s">
        <v>101</v>
      </c>
      <c r="D46" s="55"/>
      <c r="E46" s="55"/>
      <c r="F46" s="55"/>
      <c r="G46" s="56"/>
      <c r="H46" s="56"/>
      <c r="I46" s="56"/>
      <c r="J46" s="56"/>
      <c r="K46" s="56"/>
      <c r="L46" s="55">
        <f t="shared" si="0"/>
        <v>0</v>
      </c>
      <c r="M46" s="56"/>
      <c r="N46" s="56"/>
      <c r="O46" s="56"/>
      <c r="P46" s="56"/>
      <c r="Q46" s="56"/>
      <c r="R46" s="56"/>
      <c r="S46" s="55">
        <f t="shared" si="1"/>
        <v>0</v>
      </c>
      <c r="T46" s="55">
        <f t="shared" si="2"/>
        <v>0</v>
      </c>
      <c r="U46" s="56"/>
      <c r="V46" s="56"/>
      <c r="W46" s="55">
        <f t="shared" si="3"/>
        <v>0</v>
      </c>
      <c r="X46" s="55">
        <f t="shared" si="4"/>
        <v>0</v>
      </c>
    </row>
    <row r="47" spans="1:24" ht="24.75" customHeight="1">
      <c r="A47" s="8" t="s">
        <v>72</v>
      </c>
      <c r="B47" s="62"/>
      <c r="C47" s="7" t="s">
        <v>125</v>
      </c>
      <c r="D47" s="55"/>
      <c r="E47" s="56"/>
      <c r="F47" s="56">
        <f>450+300</f>
        <v>750</v>
      </c>
      <c r="G47" s="56"/>
      <c r="H47" s="56"/>
      <c r="I47" s="56"/>
      <c r="J47" s="56"/>
      <c r="K47" s="56"/>
      <c r="L47" s="55">
        <f t="shared" si="0"/>
        <v>750</v>
      </c>
      <c r="M47" s="56"/>
      <c r="N47" s="56"/>
      <c r="O47" s="56"/>
      <c r="P47" s="56"/>
      <c r="Q47" s="56"/>
      <c r="R47" s="56"/>
      <c r="S47" s="55">
        <f t="shared" si="1"/>
        <v>0</v>
      </c>
      <c r="T47" s="55">
        <f t="shared" si="2"/>
        <v>750</v>
      </c>
      <c r="U47" s="56"/>
      <c r="V47" s="56"/>
      <c r="W47" s="55">
        <f t="shared" si="3"/>
        <v>0</v>
      </c>
      <c r="X47" s="55">
        <f t="shared" si="4"/>
        <v>750</v>
      </c>
    </row>
    <row r="48" spans="1:24" ht="24.75" customHeight="1">
      <c r="A48" s="8" t="s">
        <v>76</v>
      </c>
      <c r="B48" s="62"/>
      <c r="C48" s="7" t="s">
        <v>125</v>
      </c>
      <c r="D48" s="55"/>
      <c r="E48" s="56"/>
      <c r="F48" s="56"/>
      <c r="G48" s="56"/>
      <c r="H48" s="56"/>
      <c r="I48" s="56"/>
      <c r="J48" s="56"/>
      <c r="K48" s="56"/>
      <c r="L48" s="55">
        <f t="shared" si="0"/>
        <v>0</v>
      </c>
      <c r="M48" s="56"/>
      <c r="N48" s="56"/>
      <c r="O48" s="56"/>
      <c r="P48" s="56"/>
      <c r="Q48" s="56"/>
      <c r="R48" s="56"/>
      <c r="S48" s="55">
        <f>SUM(M48:R48)</f>
        <v>0</v>
      </c>
      <c r="T48" s="55">
        <f>S48+L48</f>
        <v>0</v>
      </c>
      <c r="U48" s="56"/>
      <c r="V48" s="56"/>
      <c r="W48" s="55"/>
      <c r="X48" s="55">
        <f t="shared" si="4"/>
        <v>0</v>
      </c>
    </row>
    <row r="49" spans="1:24" ht="24.75" customHeight="1">
      <c r="A49" s="8" t="s">
        <v>76</v>
      </c>
      <c r="B49" s="62"/>
      <c r="C49" s="7" t="s">
        <v>180</v>
      </c>
      <c r="D49" s="56"/>
      <c r="E49" s="56"/>
      <c r="F49" s="56"/>
      <c r="G49" s="56"/>
      <c r="H49" s="56"/>
      <c r="I49" s="56"/>
      <c r="J49" s="56"/>
      <c r="K49" s="56"/>
      <c r="L49" s="55">
        <f t="shared" si="0"/>
        <v>0</v>
      </c>
      <c r="M49" s="56"/>
      <c r="N49" s="56"/>
      <c r="O49" s="56"/>
      <c r="P49" s="56"/>
      <c r="Q49" s="56"/>
      <c r="R49" s="56"/>
      <c r="S49" s="55">
        <f t="shared" si="1"/>
        <v>0</v>
      </c>
      <c r="T49" s="55">
        <f t="shared" si="2"/>
        <v>0</v>
      </c>
      <c r="U49" s="56"/>
      <c r="V49" s="56"/>
      <c r="W49" s="55">
        <f t="shared" si="3"/>
        <v>0</v>
      </c>
      <c r="X49" s="55">
        <f t="shared" si="4"/>
        <v>0</v>
      </c>
    </row>
    <row r="50" spans="1:24" ht="15" customHeight="1">
      <c r="A50" s="8"/>
      <c r="B50" s="62">
        <v>11303</v>
      </c>
      <c r="C50" s="5" t="s">
        <v>102</v>
      </c>
      <c r="D50" s="55"/>
      <c r="E50" s="55"/>
      <c r="F50" s="55"/>
      <c r="G50" s="56"/>
      <c r="H50" s="56"/>
      <c r="I50" s="56"/>
      <c r="J50" s="56"/>
      <c r="K50" s="56"/>
      <c r="L50" s="55">
        <f aca="true" t="shared" si="5" ref="L50:L111">SUM(D50:K50)</f>
        <v>0</v>
      </c>
      <c r="M50" s="56"/>
      <c r="N50" s="56"/>
      <c r="O50" s="56"/>
      <c r="P50" s="56"/>
      <c r="Q50" s="56"/>
      <c r="R50" s="56"/>
      <c r="S50" s="55">
        <f aca="true" t="shared" si="6" ref="S50:S111">SUM(M50:R50)</f>
        <v>0</v>
      </c>
      <c r="T50" s="55">
        <f aca="true" t="shared" si="7" ref="T50:T111">S50+L50</f>
        <v>0</v>
      </c>
      <c r="U50" s="56"/>
      <c r="V50" s="56"/>
      <c r="W50" s="55">
        <f aca="true" t="shared" si="8" ref="W50:W111">SUM(U50:V50)</f>
        <v>0</v>
      </c>
      <c r="X50" s="55">
        <f aca="true" t="shared" si="9" ref="X50:X111">W50+T50</f>
        <v>0</v>
      </c>
    </row>
    <row r="51" spans="1:24" ht="15" customHeight="1">
      <c r="A51" s="8" t="s">
        <v>72</v>
      </c>
      <c r="B51" s="62"/>
      <c r="C51" s="7" t="s">
        <v>32</v>
      </c>
      <c r="D51" s="55"/>
      <c r="E51" s="55"/>
      <c r="F51" s="56">
        <v>4713</v>
      </c>
      <c r="G51" s="56"/>
      <c r="H51" s="56"/>
      <c r="I51" s="56"/>
      <c r="J51" s="56"/>
      <c r="K51" s="56"/>
      <c r="L51" s="55">
        <f t="shared" si="5"/>
        <v>4713</v>
      </c>
      <c r="M51" s="56"/>
      <c r="N51" s="56"/>
      <c r="O51" s="56"/>
      <c r="P51" s="56"/>
      <c r="Q51" s="56"/>
      <c r="R51" s="56"/>
      <c r="S51" s="55">
        <f t="shared" si="6"/>
        <v>0</v>
      </c>
      <c r="T51" s="55">
        <f t="shared" si="7"/>
        <v>4713</v>
      </c>
      <c r="U51" s="56"/>
      <c r="V51" s="56"/>
      <c r="W51" s="55">
        <f t="shared" si="8"/>
        <v>0</v>
      </c>
      <c r="X51" s="55">
        <f t="shared" si="9"/>
        <v>4713</v>
      </c>
    </row>
    <row r="52" spans="1:24" ht="15" customHeight="1">
      <c r="A52" s="8" t="s">
        <v>76</v>
      </c>
      <c r="B52" s="62"/>
      <c r="C52" s="7" t="s">
        <v>32</v>
      </c>
      <c r="D52" s="55"/>
      <c r="E52" s="55"/>
      <c r="F52" s="56">
        <v>4000</v>
      </c>
      <c r="G52" s="56"/>
      <c r="H52" s="56"/>
      <c r="I52" s="56"/>
      <c r="J52" s="56"/>
      <c r="K52" s="56"/>
      <c r="L52" s="55">
        <f t="shared" si="5"/>
        <v>4000</v>
      </c>
      <c r="M52" s="56"/>
      <c r="N52" s="56"/>
      <c r="O52" s="56"/>
      <c r="P52" s="56"/>
      <c r="Q52" s="56"/>
      <c r="R52" s="56"/>
      <c r="S52" s="55">
        <f t="shared" si="6"/>
        <v>0</v>
      </c>
      <c r="T52" s="55">
        <f t="shared" si="7"/>
        <v>4000</v>
      </c>
      <c r="U52" s="56"/>
      <c r="V52" s="56"/>
      <c r="W52" s="55">
        <f t="shared" si="8"/>
        <v>0</v>
      </c>
      <c r="X52" s="55">
        <f t="shared" si="9"/>
        <v>4000</v>
      </c>
    </row>
    <row r="53" spans="1:24" ht="15" customHeight="1">
      <c r="A53" s="8"/>
      <c r="B53" s="62">
        <v>11401</v>
      </c>
      <c r="C53" s="38" t="s">
        <v>103</v>
      </c>
      <c r="D53" s="55"/>
      <c r="E53" s="55"/>
      <c r="F53" s="56"/>
      <c r="G53" s="56"/>
      <c r="H53" s="56"/>
      <c r="I53" s="56"/>
      <c r="J53" s="56"/>
      <c r="K53" s="56"/>
      <c r="L53" s="55">
        <f t="shared" si="5"/>
        <v>0</v>
      </c>
      <c r="M53" s="56"/>
      <c r="N53" s="56"/>
      <c r="O53" s="56"/>
      <c r="P53" s="56"/>
      <c r="Q53" s="56"/>
      <c r="R53" s="56"/>
      <c r="S53" s="55">
        <f t="shared" si="6"/>
        <v>0</v>
      </c>
      <c r="T53" s="55">
        <f t="shared" si="7"/>
        <v>0</v>
      </c>
      <c r="U53" s="56"/>
      <c r="V53" s="56"/>
      <c r="W53" s="55">
        <f t="shared" si="8"/>
        <v>0</v>
      </c>
      <c r="X53" s="55">
        <f t="shared" si="9"/>
        <v>0</v>
      </c>
    </row>
    <row r="54" spans="1:24" ht="15" customHeight="1">
      <c r="A54" s="8" t="s">
        <v>72</v>
      </c>
      <c r="B54" s="62"/>
      <c r="C54" s="7" t="s">
        <v>181</v>
      </c>
      <c r="D54" s="55"/>
      <c r="E54" s="55"/>
      <c r="F54" s="56">
        <f>203+36017+1762</f>
        <v>37982</v>
      </c>
      <c r="G54" s="56"/>
      <c r="H54" s="56"/>
      <c r="I54" s="56"/>
      <c r="J54" s="56"/>
      <c r="K54" s="56"/>
      <c r="L54" s="55">
        <f t="shared" si="5"/>
        <v>37982</v>
      </c>
      <c r="M54" s="56">
        <v>4526</v>
      </c>
      <c r="N54" s="56"/>
      <c r="O54" s="56"/>
      <c r="P54" s="56"/>
      <c r="Q54" s="56"/>
      <c r="R54" s="56"/>
      <c r="S54" s="55">
        <f t="shared" si="6"/>
        <v>4526</v>
      </c>
      <c r="T54" s="55">
        <f t="shared" si="7"/>
        <v>42508</v>
      </c>
      <c r="U54" s="56"/>
      <c r="V54" s="56"/>
      <c r="W54" s="55">
        <f t="shared" si="8"/>
        <v>0</v>
      </c>
      <c r="X54" s="55">
        <f t="shared" si="9"/>
        <v>42508</v>
      </c>
    </row>
    <row r="55" spans="1:24" ht="24.75" customHeight="1">
      <c r="A55" s="8"/>
      <c r="B55" s="63" t="s">
        <v>92</v>
      </c>
      <c r="C55" s="5" t="s">
        <v>104</v>
      </c>
      <c r="D55" s="55"/>
      <c r="E55" s="55"/>
      <c r="F55" s="56"/>
      <c r="G55" s="56"/>
      <c r="H55" s="56"/>
      <c r="I55" s="56"/>
      <c r="J55" s="56"/>
      <c r="K55" s="56"/>
      <c r="L55" s="55">
        <f t="shared" si="5"/>
        <v>0</v>
      </c>
      <c r="M55" s="56"/>
      <c r="N55" s="56"/>
      <c r="O55" s="56"/>
      <c r="P55" s="56"/>
      <c r="Q55" s="56"/>
      <c r="R55" s="56"/>
      <c r="S55" s="55">
        <f t="shared" si="6"/>
        <v>0</v>
      </c>
      <c r="T55" s="55">
        <f t="shared" si="7"/>
        <v>0</v>
      </c>
      <c r="U55" s="56"/>
      <c r="V55" s="56"/>
      <c r="W55" s="55">
        <f t="shared" si="8"/>
        <v>0</v>
      </c>
      <c r="X55" s="55">
        <f t="shared" si="9"/>
        <v>0</v>
      </c>
    </row>
    <row r="56" spans="1:24" ht="15" customHeight="1">
      <c r="A56" s="8" t="s">
        <v>72</v>
      </c>
      <c r="B56" s="62"/>
      <c r="C56" s="7" t="s">
        <v>182</v>
      </c>
      <c r="D56" s="55"/>
      <c r="E56" s="55"/>
      <c r="F56" s="56">
        <v>1181</v>
      </c>
      <c r="G56" s="56"/>
      <c r="H56" s="56"/>
      <c r="I56" s="56">
        <f>3860+2603</f>
        <v>6463</v>
      </c>
      <c r="J56" s="56"/>
      <c r="K56" s="56"/>
      <c r="L56" s="55">
        <f t="shared" si="5"/>
        <v>7644</v>
      </c>
      <c r="M56" s="56"/>
      <c r="N56" s="56"/>
      <c r="O56" s="56"/>
      <c r="P56" s="56"/>
      <c r="Q56" s="56"/>
      <c r="R56" s="56"/>
      <c r="S56" s="55">
        <f t="shared" si="6"/>
        <v>0</v>
      </c>
      <c r="T56" s="55">
        <f t="shared" si="7"/>
        <v>7644</v>
      </c>
      <c r="U56" s="56"/>
      <c r="V56" s="56"/>
      <c r="W56" s="55">
        <f t="shared" si="8"/>
        <v>0</v>
      </c>
      <c r="X56" s="55">
        <f t="shared" si="9"/>
        <v>7644</v>
      </c>
    </row>
    <row r="57" spans="1:24" ht="15" customHeight="1">
      <c r="A57" s="8" t="s">
        <v>72</v>
      </c>
      <c r="B57" s="62"/>
      <c r="C57" s="7" t="s">
        <v>127</v>
      </c>
      <c r="D57" s="55"/>
      <c r="E57" s="55"/>
      <c r="F57" s="56"/>
      <c r="G57" s="56"/>
      <c r="H57" s="56"/>
      <c r="I57" s="56"/>
      <c r="J57" s="56"/>
      <c r="K57" s="56"/>
      <c r="L57" s="55">
        <f t="shared" si="5"/>
        <v>0</v>
      </c>
      <c r="M57" s="56"/>
      <c r="N57" s="56"/>
      <c r="O57" s="56"/>
      <c r="P57" s="56"/>
      <c r="Q57" s="56"/>
      <c r="R57" s="56"/>
      <c r="S57" s="55">
        <f t="shared" si="6"/>
        <v>0</v>
      </c>
      <c r="T57" s="55">
        <f t="shared" si="7"/>
        <v>0</v>
      </c>
      <c r="U57" s="56"/>
      <c r="V57" s="56"/>
      <c r="W57" s="55">
        <f t="shared" si="8"/>
        <v>0</v>
      </c>
      <c r="X57" s="55">
        <f t="shared" si="9"/>
        <v>0</v>
      </c>
    </row>
    <row r="58" spans="1:24" ht="15" customHeight="1">
      <c r="A58" s="8"/>
      <c r="B58" s="62" t="s">
        <v>93</v>
      </c>
      <c r="C58" s="5" t="s">
        <v>105</v>
      </c>
      <c r="D58" s="55"/>
      <c r="E58" s="55"/>
      <c r="F58" s="56"/>
      <c r="G58" s="56"/>
      <c r="H58" s="56"/>
      <c r="I58" s="56"/>
      <c r="J58" s="56"/>
      <c r="K58" s="56"/>
      <c r="L58" s="55">
        <f t="shared" si="5"/>
        <v>0</v>
      </c>
      <c r="M58" s="56"/>
      <c r="N58" s="56"/>
      <c r="O58" s="56"/>
      <c r="P58" s="56"/>
      <c r="Q58" s="56"/>
      <c r="R58" s="56"/>
      <c r="S58" s="55">
        <f t="shared" si="6"/>
        <v>0</v>
      </c>
      <c r="T58" s="55">
        <f t="shared" si="7"/>
        <v>0</v>
      </c>
      <c r="U58" s="56"/>
      <c r="V58" s="56"/>
      <c r="W58" s="55">
        <f t="shared" si="8"/>
        <v>0</v>
      </c>
      <c r="X58" s="55">
        <f t="shared" si="9"/>
        <v>0</v>
      </c>
    </row>
    <row r="59" spans="1:24" ht="24.75" customHeight="1">
      <c r="A59" s="8" t="s">
        <v>76</v>
      </c>
      <c r="B59" s="62"/>
      <c r="C59" s="7" t="s">
        <v>136</v>
      </c>
      <c r="D59" s="55"/>
      <c r="E59" s="55"/>
      <c r="F59" s="56">
        <f>38475+5215</f>
        <v>43690</v>
      </c>
      <c r="G59" s="56"/>
      <c r="H59" s="56"/>
      <c r="I59" s="56"/>
      <c r="J59" s="56"/>
      <c r="K59" s="56"/>
      <c r="L59" s="55">
        <f t="shared" si="5"/>
        <v>43690</v>
      </c>
      <c r="M59" s="56"/>
      <c r="N59" s="56"/>
      <c r="O59" s="56"/>
      <c r="P59" s="56"/>
      <c r="Q59" s="56"/>
      <c r="R59" s="56"/>
      <c r="S59" s="55">
        <f t="shared" si="6"/>
        <v>0</v>
      </c>
      <c r="T59" s="55">
        <f t="shared" si="7"/>
        <v>43690</v>
      </c>
      <c r="U59" s="56"/>
      <c r="V59" s="56"/>
      <c r="W59" s="55">
        <f t="shared" si="8"/>
        <v>0</v>
      </c>
      <c r="X59" s="55">
        <f t="shared" si="9"/>
        <v>43690</v>
      </c>
    </row>
    <row r="60" spans="1:24" ht="15" customHeight="1">
      <c r="A60" s="8"/>
      <c r="B60" s="62">
        <v>11405</v>
      </c>
      <c r="C60" s="5" t="s">
        <v>106</v>
      </c>
      <c r="D60" s="55"/>
      <c r="E60" s="55"/>
      <c r="F60" s="56"/>
      <c r="G60" s="56"/>
      <c r="H60" s="56"/>
      <c r="I60" s="56"/>
      <c r="J60" s="56"/>
      <c r="K60" s="56"/>
      <c r="L60" s="55">
        <f t="shared" si="5"/>
        <v>0</v>
      </c>
      <c r="M60" s="56"/>
      <c r="N60" s="56"/>
      <c r="O60" s="56"/>
      <c r="P60" s="56"/>
      <c r="Q60" s="56"/>
      <c r="R60" s="56"/>
      <c r="S60" s="55">
        <f t="shared" si="6"/>
        <v>0</v>
      </c>
      <c r="T60" s="55">
        <f t="shared" si="7"/>
        <v>0</v>
      </c>
      <c r="U60" s="56"/>
      <c r="V60" s="56"/>
      <c r="W60" s="55">
        <f t="shared" si="8"/>
        <v>0</v>
      </c>
      <c r="X60" s="55">
        <f t="shared" si="9"/>
        <v>0</v>
      </c>
    </row>
    <row r="61" spans="1:24" ht="24.75" customHeight="1">
      <c r="A61" s="8" t="s">
        <v>76</v>
      </c>
      <c r="B61" s="62"/>
      <c r="C61" s="7" t="s">
        <v>183</v>
      </c>
      <c r="D61" s="55"/>
      <c r="E61" s="55"/>
      <c r="F61" s="56">
        <v>4633</v>
      </c>
      <c r="G61" s="56"/>
      <c r="H61" s="56"/>
      <c r="I61" s="56"/>
      <c r="J61" s="56"/>
      <c r="K61" s="56"/>
      <c r="L61" s="55">
        <f t="shared" si="5"/>
        <v>4633</v>
      </c>
      <c r="M61" s="56"/>
      <c r="N61" s="56"/>
      <c r="O61" s="56"/>
      <c r="P61" s="56"/>
      <c r="Q61" s="56"/>
      <c r="R61" s="56"/>
      <c r="S61" s="55">
        <f t="shared" si="6"/>
        <v>0</v>
      </c>
      <c r="T61" s="55">
        <f t="shared" si="7"/>
        <v>4633</v>
      </c>
      <c r="U61" s="56"/>
      <c r="V61" s="56"/>
      <c r="W61" s="55">
        <f t="shared" si="8"/>
        <v>0</v>
      </c>
      <c r="X61" s="55">
        <f t="shared" si="9"/>
        <v>4633</v>
      </c>
    </row>
    <row r="62" spans="1:24" ht="15" customHeight="1">
      <c r="A62" s="8"/>
      <c r="B62" s="63">
        <v>11406</v>
      </c>
      <c r="C62" s="5" t="s">
        <v>108</v>
      </c>
      <c r="D62" s="55"/>
      <c r="E62" s="55"/>
      <c r="F62" s="56"/>
      <c r="G62" s="56"/>
      <c r="H62" s="56"/>
      <c r="I62" s="56"/>
      <c r="J62" s="56"/>
      <c r="K62" s="56"/>
      <c r="L62" s="55">
        <f t="shared" si="5"/>
        <v>0</v>
      </c>
      <c r="M62" s="56"/>
      <c r="N62" s="56"/>
      <c r="O62" s="56"/>
      <c r="P62" s="56"/>
      <c r="Q62" s="56"/>
      <c r="R62" s="56"/>
      <c r="S62" s="55"/>
      <c r="T62" s="55">
        <f t="shared" si="7"/>
        <v>0</v>
      </c>
      <c r="U62" s="56"/>
      <c r="V62" s="56"/>
      <c r="W62" s="55"/>
      <c r="X62" s="55">
        <f t="shared" si="9"/>
        <v>0</v>
      </c>
    </row>
    <row r="63" spans="1:24" ht="15" customHeight="1">
      <c r="A63" s="8" t="s">
        <v>72</v>
      </c>
      <c r="B63" s="63"/>
      <c r="C63" s="7" t="s">
        <v>32</v>
      </c>
      <c r="D63" s="55"/>
      <c r="E63" s="55"/>
      <c r="F63" s="56"/>
      <c r="G63" s="56"/>
      <c r="H63" s="56"/>
      <c r="I63" s="56"/>
      <c r="J63" s="56"/>
      <c r="K63" s="56"/>
      <c r="L63" s="55">
        <f t="shared" si="5"/>
        <v>0</v>
      </c>
      <c r="M63" s="56"/>
      <c r="N63" s="56"/>
      <c r="O63" s="56"/>
      <c r="P63" s="56"/>
      <c r="Q63" s="56"/>
      <c r="R63" s="56"/>
      <c r="S63" s="55"/>
      <c r="T63" s="55">
        <f t="shared" si="7"/>
        <v>0</v>
      </c>
      <c r="U63" s="56"/>
      <c r="V63" s="56"/>
      <c r="W63" s="55"/>
      <c r="X63" s="55">
        <f t="shared" si="9"/>
        <v>0</v>
      </c>
    </row>
    <row r="64" spans="1:24" ht="24" customHeight="1">
      <c r="A64" s="8"/>
      <c r="B64" s="62">
        <v>11407</v>
      </c>
      <c r="C64" s="14" t="s">
        <v>107</v>
      </c>
      <c r="D64" s="55"/>
      <c r="E64" s="55"/>
      <c r="F64" s="56"/>
      <c r="G64" s="56"/>
      <c r="H64" s="56"/>
      <c r="I64" s="56"/>
      <c r="J64" s="56"/>
      <c r="K64" s="56"/>
      <c r="L64" s="55">
        <f t="shared" si="5"/>
        <v>0</v>
      </c>
      <c r="M64" s="56"/>
      <c r="N64" s="56"/>
      <c r="O64" s="56"/>
      <c r="P64" s="56"/>
      <c r="Q64" s="56"/>
      <c r="R64" s="56"/>
      <c r="S64" s="55">
        <f t="shared" si="6"/>
        <v>0</v>
      </c>
      <c r="T64" s="55">
        <f t="shared" si="7"/>
        <v>0</v>
      </c>
      <c r="U64" s="56"/>
      <c r="V64" s="56"/>
      <c r="W64" s="55">
        <f t="shared" si="8"/>
        <v>0</v>
      </c>
      <c r="X64" s="55">
        <f t="shared" si="9"/>
        <v>0</v>
      </c>
    </row>
    <row r="65" spans="1:24" ht="24.75" customHeight="1">
      <c r="A65" s="8" t="s">
        <v>72</v>
      </c>
      <c r="B65" s="62"/>
      <c r="C65" s="7" t="s">
        <v>184</v>
      </c>
      <c r="D65" s="55"/>
      <c r="E65" s="55"/>
      <c r="F65" s="56">
        <f>1100+19895</f>
        <v>20995</v>
      </c>
      <c r="G65" s="56"/>
      <c r="H65" s="56"/>
      <c r="I65" s="56"/>
      <c r="J65" s="56"/>
      <c r="K65" s="56"/>
      <c r="L65" s="55">
        <f t="shared" si="5"/>
        <v>20995</v>
      </c>
      <c r="M65" s="56">
        <v>937</v>
      </c>
      <c r="N65" s="56"/>
      <c r="O65" s="56"/>
      <c r="P65" s="56"/>
      <c r="Q65" s="56"/>
      <c r="R65" s="56"/>
      <c r="S65" s="55">
        <f t="shared" si="6"/>
        <v>937</v>
      </c>
      <c r="T65" s="55">
        <f t="shared" si="7"/>
        <v>21932</v>
      </c>
      <c r="U65" s="56"/>
      <c r="V65" s="56"/>
      <c r="W65" s="55">
        <f t="shared" si="8"/>
        <v>0</v>
      </c>
      <c r="X65" s="55">
        <f t="shared" si="9"/>
        <v>21932</v>
      </c>
    </row>
    <row r="66" spans="1:24" ht="15" customHeight="1">
      <c r="A66" s="8"/>
      <c r="B66" s="62">
        <v>11502</v>
      </c>
      <c r="C66" s="5" t="s">
        <v>109</v>
      </c>
      <c r="D66" s="55"/>
      <c r="E66" s="55"/>
      <c r="F66" s="56"/>
      <c r="G66" s="56"/>
      <c r="H66" s="56"/>
      <c r="I66" s="56"/>
      <c r="J66" s="56"/>
      <c r="K66" s="56"/>
      <c r="L66" s="55">
        <f t="shared" si="5"/>
        <v>0</v>
      </c>
      <c r="M66" s="56"/>
      <c r="N66" s="56"/>
      <c r="O66" s="56"/>
      <c r="P66" s="56"/>
      <c r="Q66" s="56"/>
      <c r="R66" s="56"/>
      <c r="S66" s="55">
        <f t="shared" si="6"/>
        <v>0</v>
      </c>
      <c r="T66" s="55">
        <f t="shared" si="7"/>
        <v>0</v>
      </c>
      <c r="U66" s="56"/>
      <c r="V66" s="56"/>
      <c r="W66" s="55">
        <f t="shared" si="8"/>
        <v>0</v>
      </c>
      <c r="X66" s="55">
        <f t="shared" si="9"/>
        <v>0</v>
      </c>
    </row>
    <row r="67" spans="1:24" ht="15" customHeight="1">
      <c r="A67" s="8" t="s">
        <v>72</v>
      </c>
      <c r="B67" s="62"/>
      <c r="C67" s="7" t="s">
        <v>185</v>
      </c>
      <c r="D67" s="55"/>
      <c r="E67" s="55"/>
      <c r="F67" s="56">
        <v>191</v>
      </c>
      <c r="G67" s="56"/>
      <c r="H67" s="56"/>
      <c r="I67" s="56"/>
      <c r="J67" s="56"/>
      <c r="K67" s="56"/>
      <c r="L67" s="55">
        <f t="shared" si="5"/>
        <v>191</v>
      </c>
      <c r="M67" s="56"/>
      <c r="N67" s="56"/>
      <c r="O67" s="56"/>
      <c r="P67" s="56"/>
      <c r="Q67" s="56"/>
      <c r="R67" s="56"/>
      <c r="S67" s="55">
        <f t="shared" si="6"/>
        <v>0</v>
      </c>
      <c r="T67" s="55">
        <f t="shared" si="7"/>
        <v>191</v>
      </c>
      <c r="U67" s="56"/>
      <c r="V67" s="56"/>
      <c r="W67" s="55">
        <f t="shared" si="8"/>
        <v>0</v>
      </c>
      <c r="X67" s="55">
        <f t="shared" si="9"/>
        <v>191</v>
      </c>
    </row>
    <row r="68" spans="1:24" ht="15" customHeight="1">
      <c r="A68" s="8" t="s">
        <v>76</v>
      </c>
      <c r="B68" s="62"/>
      <c r="C68" s="7" t="s">
        <v>185</v>
      </c>
      <c r="D68" s="55"/>
      <c r="E68" s="55"/>
      <c r="F68" s="56">
        <v>2200</v>
      </c>
      <c r="G68" s="56"/>
      <c r="H68" s="56"/>
      <c r="I68" s="56"/>
      <c r="J68" s="56"/>
      <c r="K68" s="56"/>
      <c r="L68" s="55">
        <f t="shared" si="5"/>
        <v>2200</v>
      </c>
      <c r="M68" s="56"/>
      <c r="N68" s="56"/>
      <c r="O68" s="56"/>
      <c r="P68" s="56"/>
      <c r="Q68" s="56"/>
      <c r="R68" s="56"/>
      <c r="S68" s="55">
        <f>SUM(M68:R68)</f>
        <v>0</v>
      </c>
      <c r="T68" s="55">
        <f>S68+L68</f>
        <v>2200</v>
      </c>
      <c r="U68" s="56"/>
      <c r="V68" s="56"/>
      <c r="W68" s="55">
        <f>SUM(U68:V68)</f>
        <v>0</v>
      </c>
      <c r="X68" s="55">
        <f>W68+T68</f>
        <v>2200</v>
      </c>
    </row>
    <row r="69" spans="1:24" ht="15" customHeight="1">
      <c r="A69" s="8"/>
      <c r="B69" s="62">
        <v>11601</v>
      </c>
      <c r="C69" s="5" t="s">
        <v>110</v>
      </c>
      <c r="D69" s="55"/>
      <c r="E69" s="55"/>
      <c r="F69" s="56"/>
      <c r="G69" s="56"/>
      <c r="H69" s="56"/>
      <c r="I69" s="56"/>
      <c r="J69" s="56"/>
      <c r="K69" s="56"/>
      <c r="L69" s="55">
        <f t="shared" si="5"/>
        <v>0</v>
      </c>
      <c r="M69" s="56"/>
      <c r="N69" s="56"/>
      <c r="O69" s="56"/>
      <c r="P69" s="56"/>
      <c r="Q69" s="56"/>
      <c r="R69" s="56"/>
      <c r="S69" s="55">
        <f>SUM(M69:R69)</f>
        <v>0</v>
      </c>
      <c r="T69" s="55">
        <f>S69+L69</f>
        <v>0</v>
      </c>
      <c r="U69" s="56"/>
      <c r="V69" s="56"/>
      <c r="W69" s="55">
        <f>SUM(U69:V69)</f>
        <v>0</v>
      </c>
      <c r="X69" s="55">
        <f t="shared" si="9"/>
        <v>0</v>
      </c>
    </row>
    <row r="70" spans="1:24" ht="24.75" customHeight="1">
      <c r="A70" s="8" t="s">
        <v>76</v>
      </c>
      <c r="B70" s="62"/>
      <c r="C70" s="7" t="s">
        <v>32</v>
      </c>
      <c r="D70" s="55"/>
      <c r="E70" s="55"/>
      <c r="F70" s="56">
        <f>'[1]11601 kiadás 4a.'!$E$108</f>
        <v>35037</v>
      </c>
      <c r="G70" s="56"/>
      <c r="H70" s="56"/>
      <c r="I70" s="56"/>
      <c r="J70" s="56"/>
      <c r="K70" s="56"/>
      <c r="L70" s="55">
        <f t="shared" si="5"/>
        <v>35037</v>
      </c>
      <c r="M70" s="56">
        <f>'[1]11601 kiadás 4a.'!$I$108</f>
        <v>12742</v>
      </c>
      <c r="N70" s="61">
        <f>'[3]11601 kiadás 4a.'!$M$108</f>
        <v>330965</v>
      </c>
      <c r="O70" s="56"/>
      <c r="P70" s="56"/>
      <c r="Q70" s="56"/>
      <c r="R70" s="56"/>
      <c r="S70" s="55">
        <f>SUM(M70:R70)</f>
        <v>343707</v>
      </c>
      <c r="T70" s="55">
        <f>S70+L70</f>
        <v>378744</v>
      </c>
      <c r="U70" s="56"/>
      <c r="V70" s="56"/>
      <c r="W70" s="55">
        <f>SUM(U70:V70)</f>
        <v>0</v>
      </c>
      <c r="X70" s="55">
        <f t="shared" si="9"/>
        <v>378744</v>
      </c>
    </row>
    <row r="71" spans="1:24" ht="15" customHeight="1">
      <c r="A71" s="8" t="s">
        <v>72</v>
      </c>
      <c r="B71" s="62"/>
      <c r="C71" s="7" t="s">
        <v>23</v>
      </c>
      <c r="D71" s="55"/>
      <c r="E71" s="55"/>
      <c r="F71" s="56">
        <f>'[1]11601 kiadás 4a.'!$E$10</f>
        <v>18572</v>
      </c>
      <c r="G71" s="56"/>
      <c r="H71" s="56"/>
      <c r="I71" s="56"/>
      <c r="J71" s="56"/>
      <c r="K71" s="56"/>
      <c r="L71" s="55">
        <f t="shared" si="5"/>
        <v>18572</v>
      </c>
      <c r="M71" s="56"/>
      <c r="N71" s="56"/>
      <c r="O71" s="56"/>
      <c r="P71" s="56"/>
      <c r="Q71" s="56"/>
      <c r="R71" s="56"/>
      <c r="S71" s="55">
        <f t="shared" si="6"/>
        <v>0</v>
      </c>
      <c r="T71" s="55">
        <f t="shared" si="7"/>
        <v>18572</v>
      </c>
      <c r="U71" s="56"/>
      <c r="V71" s="56"/>
      <c r="W71" s="55">
        <f t="shared" si="8"/>
        <v>0</v>
      </c>
      <c r="X71" s="55">
        <f t="shared" si="9"/>
        <v>18572</v>
      </c>
    </row>
    <row r="72" spans="1:24" ht="15" customHeight="1">
      <c r="A72" s="8" t="s">
        <v>76</v>
      </c>
      <c r="B72" s="62"/>
      <c r="C72" s="7" t="s">
        <v>23</v>
      </c>
      <c r="D72" s="55"/>
      <c r="E72" s="55"/>
      <c r="F72" s="56"/>
      <c r="G72" s="56"/>
      <c r="H72" s="56"/>
      <c r="I72" s="56"/>
      <c r="J72" s="56"/>
      <c r="K72" s="56"/>
      <c r="L72" s="55">
        <f t="shared" si="5"/>
        <v>0</v>
      </c>
      <c r="M72" s="56"/>
      <c r="N72" s="56"/>
      <c r="O72" s="56"/>
      <c r="P72" s="56"/>
      <c r="Q72" s="56"/>
      <c r="R72" s="56"/>
      <c r="S72" s="55">
        <f t="shared" si="6"/>
        <v>0</v>
      </c>
      <c r="T72" s="55">
        <f t="shared" si="7"/>
        <v>0</v>
      </c>
      <c r="U72" s="56"/>
      <c r="V72" s="56"/>
      <c r="W72" s="55">
        <f t="shared" si="8"/>
        <v>0</v>
      </c>
      <c r="X72" s="55">
        <f t="shared" si="9"/>
        <v>0</v>
      </c>
    </row>
    <row r="73" spans="1:24" ht="24.75" customHeight="1">
      <c r="A73" s="8"/>
      <c r="B73" s="62" t="s">
        <v>111</v>
      </c>
      <c r="C73" s="5" t="s">
        <v>113</v>
      </c>
      <c r="D73" s="55"/>
      <c r="E73" s="55"/>
      <c r="F73" s="56"/>
      <c r="G73" s="56"/>
      <c r="H73" s="56"/>
      <c r="I73" s="56"/>
      <c r="J73" s="56"/>
      <c r="K73" s="56"/>
      <c r="L73" s="55">
        <f t="shared" si="5"/>
        <v>0</v>
      </c>
      <c r="M73" s="56"/>
      <c r="N73" s="56"/>
      <c r="O73" s="56"/>
      <c r="P73" s="56"/>
      <c r="Q73" s="56"/>
      <c r="R73" s="56"/>
      <c r="S73" s="55">
        <f t="shared" si="6"/>
        <v>0</v>
      </c>
      <c r="T73" s="55">
        <f t="shared" si="7"/>
        <v>0</v>
      </c>
      <c r="U73" s="56"/>
      <c r="V73" s="56"/>
      <c r="W73" s="55">
        <f t="shared" si="8"/>
        <v>0</v>
      </c>
      <c r="X73" s="55">
        <f t="shared" si="9"/>
        <v>0</v>
      </c>
    </row>
    <row r="74" spans="1:24" ht="24.75" customHeight="1">
      <c r="A74" s="8" t="s">
        <v>72</v>
      </c>
      <c r="B74" s="62"/>
      <c r="C74" s="7" t="s">
        <v>135</v>
      </c>
      <c r="D74" s="55"/>
      <c r="E74" s="55"/>
      <c r="F74" s="56"/>
      <c r="G74" s="56"/>
      <c r="H74" s="56"/>
      <c r="I74" s="56"/>
      <c r="J74" s="56"/>
      <c r="K74" s="56"/>
      <c r="L74" s="55">
        <f t="shared" si="5"/>
        <v>0</v>
      </c>
      <c r="M74" s="56"/>
      <c r="N74" s="56"/>
      <c r="O74" s="56"/>
      <c r="P74" s="56"/>
      <c r="Q74" s="56"/>
      <c r="R74" s="56"/>
      <c r="S74" s="55">
        <f t="shared" si="6"/>
        <v>0</v>
      </c>
      <c r="T74" s="55">
        <f t="shared" si="7"/>
        <v>0</v>
      </c>
      <c r="U74" s="56"/>
      <c r="V74" s="56"/>
      <c r="W74" s="55">
        <f t="shared" si="8"/>
        <v>0</v>
      </c>
      <c r="X74" s="55">
        <f t="shared" si="9"/>
        <v>0</v>
      </c>
    </row>
    <row r="75" spans="1:24" ht="24.75" customHeight="1">
      <c r="A75" s="8" t="s">
        <v>76</v>
      </c>
      <c r="B75" s="62"/>
      <c r="C75" s="7" t="s">
        <v>135</v>
      </c>
      <c r="D75" s="55"/>
      <c r="E75" s="55"/>
      <c r="F75" s="56"/>
      <c r="G75" s="56"/>
      <c r="H75" s="56"/>
      <c r="I75" s="56"/>
      <c r="J75" s="56">
        <v>23399</v>
      </c>
      <c r="K75" s="56"/>
      <c r="L75" s="55">
        <f t="shared" si="5"/>
        <v>23399</v>
      </c>
      <c r="M75" s="56"/>
      <c r="N75" s="56"/>
      <c r="O75" s="56"/>
      <c r="P75" s="56"/>
      <c r="Q75" s="56"/>
      <c r="R75" s="56"/>
      <c r="S75" s="55">
        <f t="shared" si="6"/>
        <v>0</v>
      </c>
      <c r="T75" s="55">
        <f t="shared" si="7"/>
        <v>23399</v>
      </c>
      <c r="U75" s="56"/>
      <c r="V75" s="56"/>
      <c r="W75" s="55">
        <f t="shared" si="8"/>
        <v>0</v>
      </c>
      <c r="X75" s="55">
        <f t="shared" si="9"/>
        <v>23399</v>
      </c>
    </row>
    <row r="76" spans="1:24" ht="36.75" customHeight="1">
      <c r="A76" s="8"/>
      <c r="B76" s="62" t="s">
        <v>112</v>
      </c>
      <c r="C76" s="5" t="s">
        <v>114</v>
      </c>
      <c r="D76" s="55"/>
      <c r="E76" s="55"/>
      <c r="F76" s="56"/>
      <c r="G76" s="56"/>
      <c r="H76" s="56"/>
      <c r="I76" s="56"/>
      <c r="J76" s="56"/>
      <c r="K76" s="56"/>
      <c r="L76" s="55">
        <f t="shared" si="5"/>
        <v>0</v>
      </c>
      <c r="M76" s="56"/>
      <c r="N76" s="56"/>
      <c r="O76" s="56"/>
      <c r="P76" s="56"/>
      <c r="Q76" s="56"/>
      <c r="R76" s="56"/>
      <c r="S76" s="55">
        <f t="shared" si="6"/>
        <v>0</v>
      </c>
      <c r="T76" s="55">
        <f t="shared" si="7"/>
        <v>0</v>
      </c>
      <c r="U76" s="56"/>
      <c r="V76" s="56"/>
      <c r="W76" s="55">
        <f t="shared" si="8"/>
        <v>0</v>
      </c>
      <c r="X76" s="55">
        <f t="shared" si="9"/>
        <v>0</v>
      </c>
    </row>
    <row r="77" spans="1:24" ht="24.75" customHeight="1">
      <c r="A77" s="8" t="s">
        <v>72</v>
      </c>
      <c r="B77" s="62"/>
      <c r="C77" s="7" t="s">
        <v>135</v>
      </c>
      <c r="D77" s="55"/>
      <c r="E77" s="55"/>
      <c r="F77" s="56"/>
      <c r="G77" s="56"/>
      <c r="H77" s="56"/>
      <c r="I77" s="56"/>
      <c r="J77" s="56"/>
      <c r="K77" s="56"/>
      <c r="L77" s="55">
        <f t="shared" si="5"/>
        <v>0</v>
      </c>
      <c r="M77" s="56"/>
      <c r="N77" s="56"/>
      <c r="O77" s="56"/>
      <c r="P77" s="56"/>
      <c r="Q77" s="56"/>
      <c r="R77" s="56"/>
      <c r="S77" s="55">
        <f t="shared" si="6"/>
        <v>0</v>
      </c>
      <c r="T77" s="55">
        <f t="shared" si="7"/>
        <v>0</v>
      </c>
      <c r="U77" s="56"/>
      <c r="V77" s="56"/>
      <c r="W77" s="55">
        <f t="shared" si="8"/>
        <v>0</v>
      </c>
      <c r="X77" s="55">
        <f t="shared" si="9"/>
        <v>0</v>
      </c>
    </row>
    <row r="78" spans="1:24" ht="24.75" customHeight="1">
      <c r="A78" s="8" t="s">
        <v>76</v>
      </c>
      <c r="B78" s="62"/>
      <c r="C78" s="7" t="s">
        <v>135</v>
      </c>
      <c r="D78" s="55"/>
      <c r="E78" s="55"/>
      <c r="F78" s="56"/>
      <c r="G78" s="56"/>
      <c r="H78" s="56"/>
      <c r="I78" s="56"/>
      <c r="J78" s="56"/>
      <c r="K78" s="56"/>
      <c r="L78" s="55">
        <f t="shared" si="5"/>
        <v>0</v>
      </c>
      <c r="M78" s="56"/>
      <c r="N78" s="56"/>
      <c r="O78" s="56"/>
      <c r="P78" s="56"/>
      <c r="Q78" s="56"/>
      <c r="R78" s="56"/>
      <c r="S78" s="55">
        <f t="shared" si="6"/>
        <v>0</v>
      </c>
      <c r="T78" s="55">
        <f t="shared" si="7"/>
        <v>0</v>
      </c>
      <c r="U78" s="56"/>
      <c r="V78" s="56"/>
      <c r="W78" s="55">
        <f t="shared" si="8"/>
        <v>0</v>
      </c>
      <c r="X78" s="55">
        <f t="shared" si="9"/>
        <v>0</v>
      </c>
    </row>
    <row r="79" spans="1:24" ht="36.75" customHeight="1">
      <c r="A79" s="8"/>
      <c r="B79" s="62">
        <v>11602</v>
      </c>
      <c r="C79" s="5" t="s">
        <v>115</v>
      </c>
      <c r="D79" s="55"/>
      <c r="E79" s="55"/>
      <c r="F79" s="56"/>
      <c r="G79" s="56"/>
      <c r="H79" s="56"/>
      <c r="I79" s="56"/>
      <c r="J79" s="56"/>
      <c r="K79" s="56"/>
      <c r="L79" s="55">
        <f t="shared" si="5"/>
        <v>0</v>
      </c>
      <c r="M79" s="56"/>
      <c r="N79" s="56"/>
      <c r="O79" s="56"/>
      <c r="P79" s="56"/>
      <c r="Q79" s="56"/>
      <c r="R79" s="56"/>
      <c r="S79" s="55">
        <f t="shared" si="6"/>
        <v>0</v>
      </c>
      <c r="T79" s="55">
        <f t="shared" si="7"/>
        <v>0</v>
      </c>
      <c r="U79" s="56"/>
      <c r="V79" s="56"/>
      <c r="W79" s="55">
        <f t="shared" si="8"/>
        <v>0</v>
      </c>
      <c r="X79" s="55">
        <f t="shared" si="9"/>
        <v>0</v>
      </c>
    </row>
    <row r="80" spans="1:24" ht="15" customHeight="1">
      <c r="A80" s="8" t="s">
        <v>72</v>
      </c>
      <c r="B80" s="62"/>
      <c r="C80" s="7" t="s">
        <v>33</v>
      </c>
      <c r="D80" s="55"/>
      <c r="E80" s="55"/>
      <c r="F80" s="56"/>
      <c r="G80" s="56"/>
      <c r="H80" s="56"/>
      <c r="I80" s="56"/>
      <c r="J80" s="56"/>
      <c r="K80" s="56"/>
      <c r="L80" s="55">
        <f t="shared" si="5"/>
        <v>0</v>
      </c>
      <c r="M80" s="56"/>
      <c r="N80" s="56"/>
      <c r="O80" s="56"/>
      <c r="P80" s="56"/>
      <c r="Q80" s="56"/>
      <c r="R80" s="56"/>
      <c r="S80" s="55">
        <f t="shared" si="6"/>
        <v>0</v>
      </c>
      <c r="T80" s="55">
        <f t="shared" si="7"/>
        <v>0</v>
      </c>
      <c r="U80" s="56"/>
      <c r="V80" s="56"/>
      <c r="W80" s="55">
        <f t="shared" si="8"/>
        <v>0</v>
      </c>
      <c r="X80" s="55">
        <f t="shared" si="9"/>
        <v>0</v>
      </c>
    </row>
    <row r="81" spans="1:24" ht="15" customHeight="1">
      <c r="A81" s="8" t="s">
        <v>72</v>
      </c>
      <c r="B81" s="62"/>
      <c r="C81" s="7" t="s">
        <v>23</v>
      </c>
      <c r="D81" s="55"/>
      <c r="E81" s="56"/>
      <c r="F81" s="56">
        <f>'[2]11602 kiadás 4b.'!$K$28</f>
        <v>1006652</v>
      </c>
      <c r="G81" s="56"/>
      <c r="H81" s="56"/>
      <c r="I81" s="56"/>
      <c r="J81" s="56"/>
      <c r="K81" s="56"/>
      <c r="L81" s="55">
        <f t="shared" si="5"/>
        <v>1006652</v>
      </c>
      <c r="M81" s="56"/>
      <c r="N81" s="56">
        <f>'[2]11602 kiadás 4b.'!$V$28</f>
        <v>286386</v>
      </c>
      <c r="O81" s="56"/>
      <c r="P81" s="59">
        <v>15300</v>
      </c>
      <c r="Q81" s="59"/>
      <c r="R81" s="56"/>
      <c r="S81" s="55">
        <f t="shared" si="6"/>
        <v>301686</v>
      </c>
      <c r="T81" s="55">
        <f t="shared" si="7"/>
        <v>1308338</v>
      </c>
      <c r="U81" s="56"/>
      <c r="V81" s="56"/>
      <c r="W81" s="55">
        <f t="shared" si="8"/>
        <v>0</v>
      </c>
      <c r="X81" s="55">
        <f t="shared" si="9"/>
        <v>1308338</v>
      </c>
    </row>
    <row r="82" spans="1:24" ht="15" customHeight="1">
      <c r="A82" s="8" t="s">
        <v>76</v>
      </c>
      <c r="B82" s="62"/>
      <c r="C82" s="7" t="s">
        <v>23</v>
      </c>
      <c r="D82" s="55"/>
      <c r="E82" s="56"/>
      <c r="F82" s="56">
        <f>'[2]11602 kiadás 4b.'!$K$76</f>
        <v>29215</v>
      </c>
      <c r="G82" s="56"/>
      <c r="H82" s="56"/>
      <c r="I82" s="56"/>
      <c r="J82" s="56"/>
      <c r="K82" s="56"/>
      <c r="L82" s="55">
        <f t="shared" si="5"/>
        <v>29215</v>
      </c>
      <c r="M82" s="56">
        <f>'[2]11602 kiadás 4b.'!$R$76</f>
        <v>11500</v>
      </c>
      <c r="N82" s="56">
        <f>'[2]11602 kiadás 4b.'!$V$76</f>
        <v>181936</v>
      </c>
      <c r="O82" s="56"/>
      <c r="P82" s="59"/>
      <c r="Q82" s="59">
        <v>38058</v>
      </c>
      <c r="R82" s="56"/>
      <c r="S82" s="55">
        <f t="shared" si="6"/>
        <v>231494</v>
      </c>
      <c r="T82" s="55">
        <f t="shared" si="7"/>
        <v>260709</v>
      </c>
      <c r="U82" s="56"/>
      <c r="V82" s="56"/>
      <c r="W82" s="55">
        <f t="shared" si="8"/>
        <v>0</v>
      </c>
      <c r="X82" s="55">
        <f t="shared" si="9"/>
        <v>260709</v>
      </c>
    </row>
    <row r="83" spans="1:24" ht="15" customHeight="1">
      <c r="A83" s="8" t="s">
        <v>76</v>
      </c>
      <c r="B83" s="62"/>
      <c r="C83" s="7" t="s">
        <v>268</v>
      </c>
      <c r="D83" s="55"/>
      <c r="E83" s="55"/>
      <c r="F83" s="56"/>
      <c r="G83" s="56"/>
      <c r="H83" s="56"/>
      <c r="I83" s="56"/>
      <c r="J83" s="56"/>
      <c r="K83" s="56"/>
      <c r="L83" s="55">
        <f t="shared" si="5"/>
        <v>0</v>
      </c>
      <c r="M83" s="56"/>
      <c r="N83" s="56"/>
      <c r="O83" s="56"/>
      <c r="P83" s="59">
        <v>19369</v>
      </c>
      <c r="Q83" s="59"/>
      <c r="R83" s="56"/>
      <c r="S83" s="55">
        <f t="shared" si="6"/>
        <v>19369</v>
      </c>
      <c r="T83" s="55">
        <f t="shared" si="7"/>
        <v>19369</v>
      </c>
      <c r="U83" s="56"/>
      <c r="V83" s="56"/>
      <c r="W83" s="55">
        <f t="shared" si="8"/>
        <v>0</v>
      </c>
      <c r="X83" s="55">
        <f t="shared" si="9"/>
        <v>19369</v>
      </c>
    </row>
    <row r="84" spans="1:24" ht="15" customHeight="1">
      <c r="A84" s="8"/>
      <c r="B84" s="62">
        <v>11603</v>
      </c>
      <c r="C84" s="5" t="s">
        <v>7</v>
      </c>
      <c r="D84" s="55"/>
      <c r="E84" s="55"/>
      <c r="F84" s="56"/>
      <c r="G84" s="56"/>
      <c r="H84" s="56"/>
      <c r="I84" s="56"/>
      <c r="J84" s="56"/>
      <c r="K84" s="56"/>
      <c r="L84" s="55">
        <f t="shared" si="5"/>
        <v>0</v>
      </c>
      <c r="M84" s="56"/>
      <c r="N84" s="56"/>
      <c r="O84" s="56"/>
      <c r="P84" s="56"/>
      <c r="Q84" s="56"/>
      <c r="R84" s="56"/>
      <c r="S84" s="55">
        <f t="shared" si="6"/>
        <v>0</v>
      </c>
      <c r="T84" s="55">
        <f t="shared" si="7"/>
        <v>0</v>
      </c>
      <c r="U84" s="56"/>
      <c r="V84" s="56"/>
      <c r="W84" s="55">
        <f t="shared" si="8"/>
        <v>0</v>
      </c>
      <c r="X84" s="55">
        <f t="shared" si="9"/>
        <v>0</v>
      </c>
    </row>
    <row r="85" spans="1:24" ht="23.25" customHeight="1">
      <c r="A85" s="8" t="s">
        <v>76</v>
      </c>
      <c r="B85" s="62"/>
      <c r="C85" s="7" t="s">
        <v>128</v>
      </c>
      <c r="D85" s="55"/>
      <c r="E85" s="55"/>
      <c r="F85" s="56"/>
      <c r="G85" s="56"/>
      <c r="H85" s="56"/>
      <c r="I85" s="56"/>
      <c r="J85" s="56"/>
      <c r="K85" s="56"/>
      <c r="L85" s="55">
        <f t="shared" si="5"/>
        <v>0</v>
      </c>
      <c r="M85" s="56"/>
      <c r="N85" s="56"/>
      <c r="O85" s="56"/>
      <c r="P85" s="56"/>
      <c r="Q85" s="56"/>
      <c r="R85" s="56"/>
      <c r="S85" s="55">
        <f t="shared" si="6"/>
        <v>0</v>
      </c>
      <c r="T85" s="55">
        <f t="shared" si="7"/>
        <v>0</v>
      </c>
      <c r="U85" s="56"/>
      <c r="V85" s="56"/>
      <c r="W85" s="55">
        <f t="shared" si="8"/>
        <v>0</v>
      </c>
      <c r="X85" s="55">
        <f t="shared" si="9"/>
        <v>0</v>
      </c>
    </row>
    <row r="86" spans="1:24" ht="24.75" customHeight="1">
      <c r="A86" s="8" t="s">
        <v>76</v>
      </c>
      <c r="B86" s="62"/>
      <c r="C86" s="7" t="s">
        <v>129</v>
      </c>
      <c r="D86" s="55"/>
      <c r="E86" s="55"/>
      <c r="F86" s="56"/>
      <c r="G86" s="56"/>
      <c r="H86" s="56"/>
      <c r="I86" s="56"/>
      <c r="J86" s="56"/>
      <c r="K86" s="56"/>
      <c r="L86" s="55">
        <f t="shared" si="5"/>
        <v>0</v>
      </c>
      <c r="M86" s="56"/>
      <c r="N86" s="56"/>
      <c r="O86" s="56"/>
      <c r="P86" s="56"/>
      <c r="Q86" s="56"/>
      <c r="R86" s="56"/>
      <c r="S86" s="55">
        <f t="shared" si="6"/>
        <v>0</v>
      </c>
      <c r="T86" s="55">
        <f t="shared" si="7"/>
        <v>0</v>
      </c>
      <c r="U86" s="56"/>
      <c r="V86" s="56"/>
      <c r="W86" s="55">
        <f t="shared" si="8"/>
        <v>0</v>
      </c>
      <c r="X86" s="55">
        <f t="shared" si="9"/>
        <v>0</v>
      </c>
    </row>
    <row r="87" spans="1:24" ht="24.75" customHeight="1">
      <c r="A87" s="8" t="s">
        <v>76</v>
      </c>
      <c r="B87" s="62"/>
      <c r="C87" s="7" t="s">
        <v>130</v>
      </c>
      <c r="D87" s="55"/>
      <c r="E87" s="55"/>
      <c r="F87" s="56"/>
      <c r="G87" s="56"/>
      <c r="H87" s="56"/>
      <c r="I87" s="56"/>
      <c r="J87" s="56"/>
      <c r="K87" s="56"/>
      <c r="L87" s="55">
        <f t="shared" si="5"/>
        <v>0</v>
      </c>
      <c r="M87" s="56"/>
      <c r="N87" s="56"/>
      <c r="O87" s="56"/>
      <c r="P87" s="56"/>
      <c r="Q87" s="56"/>
      <c r="R87" s="56"/>
      <c r="S87" s="55">
        <f t="shared" si="6"/>
        <v>0</v>
      </c>
      <c r="T87" s="55">
        <f t="shared" si="7"/>
        <v>0</v>
      </c>
      <c r="U87" s="56"/>
      <c r="V87" s="56"/>
      <c r="W87" s="55">
        <f t="shared" si="8"/>
        <v>0</v>
      </c>
      <c r="X87" s="55">
        <f t="shared" si="9"/>
        <v>0</v>
      </c>
    </row>
    <row r="88" spans="1:24" ht="15" customHeight="1">
      <c r="A88" s="8" t="s">
        <v>76</v>
      </c>
      <c r="B88" s="62"/>
      <c r="C88" s="7" t="s">
        <v>131</v>
      </c>
      <c r="D88" s="55"/>
      <c r="E88" s="55"/>
      <c r="F88" s="56"/>
      <c r="G88" s="56"/>
      <c r="H88" s="56"/>
      <c r="I88" s="56"/>
      <c r="J88" s="56"/>
      <c r="K88" s="56"/>
      <c r="L88" s="55">
        <f t="shared" si="5"/>
        <v>0</v>
      </c>
      <c r="M88" s="56"/>
      <c r="N88" s="56"/>
      <c r="O88" s="56"/>
      <c r="P88" s="56"/>
      <c r="Q88" s="56"/>
      <c r="R88" s="56"/>
      <c r="S88" s="55">
        <f t="shared" si="6"/>
        <v>0</v>
      </c>
      <c r="T88" s="55">
        <f t="shared" si="7"/>
        <v>0</v>
      </c>
      <c r="U88" s="56"/>
      <c r="V88" s="56"/>
      <c r="W88" s="55">
        <f t="shared" si="8"/>
        <v>0</v>
      </c>
      <c r="X88" s="55">
        <f t="shared" si="9"/>
        <v>0</v>
      </c>
    </row>
    <row r="89" spans="1:24" ht="15" customHeight="1">
      <c r="A89" s="8"/>
      <c r="B89" s="62">
        <v>11604</v>
      </c>
      <c r="C89" s="5" t="s">
        <v>116</v>
      </c>
      <c r="D89" s="55"/>
      <c r="E89" s="55"/>
      <c r="F89" s="56"/>
      <c r="G89" s="56"/>
      <c r="H89" s="56"/>
      <c r="I89" s="56"/>
      <c r="J89" s="56"/>
      <c r="K89" s="56"/>
      <c r="L89" s="55">
        <f t="shared" si="5"/>
        <v>0</v>
      </c>
      <c r="M89" s="56"/>
      <c r="N89" s="56"/>
      <c r="O89" s="56"/>
      <c r="P89" s="56"/>
      <c r="Q89" s="56"/>
      <c r="R89" s="56"/>
      <c r="S89" s="55">
        <f t="shared" si="6"/>
        <v>0</v>
      </c>
      <c r="T89" s="55">
        <f t="shared" si="7"/>
        <v>0</v>
      </c>
      <c r="U89" s="56"/>
      <c r="V89" s="56"/>
      <c r="W89" s="55">
        <f t="shared" si="8"/>
        <v>0</v>
      </c>
      <c r="X89" s="55">
        <f t="shared" si="9"/>
        <v>0</v>
      </c>
    </row>
    <row r="90" spans="1:24" ht="24.75" customHeight="1">
      <c r="A90" s="8" t="s">
        <v>76</v>
      </c>
      <c r="B90" s="62"/>
      <c r="C90" s="7" t="s">
        <v>197</v>
      </c>
      <c r="D90" s="56">
        <v>22840</v>
      </c>
      <c r="E90" s="56">
        <v>4756</v>
      </c>
      <c r="F90" s="56">
        <v>141136</v>
      </c>
      <c r="G90" s="56"/>
      <c r="H90" s="56"/>
      <c r="I90" s="56"/>
      <c r="J90" s="56"/>
      <c r="K90" s="56"/>
      <c r="L90" s="55">
        <f t="shared" si="5"/>
        <v>168732</v>
      </c>
      <c r="M90" s="56">
        <v>3340</v>
      </c>
      <c r="N90" s="56">
        <v>761546</v>
      </c>
      <c r="O90" s="56"/>
      <c r="P90" s="56"/>
      <c r="Q90" s="56"/>
      <c r="R90" s="56"/>
      <c r="S90" s="55">
        <f t="shared" si="6"/>
        <v>764886</v>
      </c>
      <c r="T90" s="55">
        <f t="shared" si="7"/>
        <v>933618</v>
      </c>
      <c r="U90" s="56"/>
      <c r="V90" s="56"/>
      <c r="W90" s="55">
        <f t="shared" si="8"/>
        <v>0</v>
      </c>
      <c r="X90" s="55">
        <f t="shared" si="9"/>
        <v>933618</v>
      </c>
    </row>
    <row r="91" spans="1:24" ht="15" customHeight="1">
      <c r="A91" s="8" t="s">
        <v>76</v>
      </c>
      <c r="B91" s="62"/>
      <c r="C91" s="7" t="s">
        <v>198</v>
      </c>
      <c r="D91" s="56"/>
      <c r="E91" s="56">
        <v>-378</v>
      </c>
      <c r="F91" s="56">
        <v>37045</v>
      </c>
      <c r="G91" s="56"/>
      <c r="H91" s="56"/>
      <c r="I91" s="56"/>
      <c r="J91" s="56"/>
      <c r="K91" s="56"/>
      <c r="L91" s="55">
        <f t="shared" si="5"/>
        <v>36667</v>
      </c>
      <c r="M91" s="56">
        <v>9718</v>
      </c>
      <c r="N91" s="56">
        <v>147294</v>
      </c>
      <c r="O91" s="56"/>
      <c r="P91" s="56"/>
      <c r="Q91" s="56">
        <v>23310</v>
      </c>
      <c r="R91" s="56"/>
      <c r="S91" s="55">
        <f>SUM(M91:R91)</f>
        <v>180322</v>
      </c>
      <c r="T91" s="55">
        <f>S91+L91</f>
        <v>216989</v>
      </c>
      <c r="U91" s="56"/>
      <c r="V91" s="56"/>
      <c r="W91" s="55">
        <f>SUM(U91:V91)</f>
        <v>0</v>
      </c>
      <c r="X91" s="55">
        <f>W91+T91</f>
        <v>216989</v>
      </c>
    </row>
    <row r="92" spans="1:24" ht="15" customHeight="1">
      <c r="A92" s="8"/>
      <c r="B92" s="62">
        <v>11605</v>
      </c>
      <c r="C92" s="5" t="s">
        <v>117</v>
      </c>
      <c r="D92" s="55"/>
      <c r="E92" s="55"/>
      <c r="F92" s="56"/>
      <c r="G92" s="56"/>
      <c r="H92" s="56"/>
      <c r="I92" s="56"/>
      <c r="J92" s="56"/>
      <c r="K92" s="56"/>
      <c r="L92" s="55">
        <f t="shared" si="5"/>
        <v>0</v>
      </c>
      <c r="M92" s="56"/>
      <c r="N92" s="56"/>
      <c r="O92" s="56"/>
      <c r="P92" s="56"/>
      <c r="Q92" s="56"/>
      <c r="R92" s="56"/>
      <c r="S92" s="55">
        <f t="shared" si="6"/>
        <v>0</v>
      </c>
      <c r="T92" s="55">
        <f t="shared" si="7"/>
        <v>0</v>
      </c>
      <c r="U92" s="56"/>
      <c r="V92" s="56"/>
      <c r="W92" s="55">
        <f t="shared" si="8"/>
        <v>0</v>
      </c>
      <c r="X92" s="55">
        <f t="shared" si="9"/>
        <v>0</v>
      </c>
    </row>
    <row r="93" spans="1:24" s="16" customFormat="1" ht="24.75" customHeight="1">
      <c r="A93" s="8" t="s">
        <v>76</v>
      </c>
      <c r="B93" s="62"/>
      <c r="C93" s="7" t="s">
        <v>199</v>
      </c>
      <c r="D93" s="57"/>
      <c r="E93" s="57"/>
      <c r="F93" s="56">
        <v>2793</v>
      </c>
      <c r="G93" s="60"/>
      <c r="H93" s="60"/>
      <c r="I93" s="60"/>
      <c r="J93" s="56"/>
      <c r="K93" s="60"/>
      <c r="L93" s="55">
        <f t="shared" si="5"/>
        <v>2793</v>
      </c>
      <c r="M93" s="60"/>
      <c r="N93" s="56">
        <v>115068</v>
      </c>
      <c r="O93" s="60"/>
      <c r="P93" s="60"/>
      <c r="Q93" s="56">
        <v>89070</v>
      </c>
      <c r="R93" s="60"/>
      <c r="S93" s="55">
        <f t="shared" si="6"/>
        <v>204138</v>
      </c>
      <c r="T93" s="55">
        <f t="shared" si="7"/>
        <v>206931</v>
      </c>
      <c r="U93" s="60"/>
      <c r="V93" s="60"/>
      <c r="W93" s="55">
        <f t="shared" si="8"/>
        <v>0</v>
      </c>
      <c r="X93" s="55">
        <f t="shared" si="9"/>
        <v>206931</v>
      </c>
    </row>
    <row r="94" spans="1:24" s="16" customFormat="1" ht="24.75" customHeight="1">
      <c r="A94" s="8" t="s">
        <v>76</v>
      </c>
      <c r="B94" s="62"/>
      <c r="C94" s="7" t="s">
        <v>200</v>
      </c>
      <c r="D94" s="57"/>
      <c r="E94" s="57"/>
      <c r="F94" s="56">
        <v>2484</v>
      </c>
      <c r="G94" s="60"/>
      <c r="H94" s="60"/>
      <c r="I94" s="60"/>
      <c r="J94" s="56"/>
      <c r="K94" s="60"/>
      <c r="L94" s="55">
        <f t="shared" si="5"/>
        <v>2484</v>
      </c>
      <c r="M94" s="60"/>
      <c r="N94" s="56">
        <v>121901</v>
      </c>
      <c r="O94" s="60"/>
      <c r="P94" s="60"/>
      <c r="Q94" s="56">
        <v>1195</v>
      </c>
      <c r="R94" s="60"/>
      <c r="S94" s="55">
        <f>SUM(M94:R94)</f>
        <v>123096</v>
      </c>
      <c r="T94" s="55">
        <f>S94+L94</f>
        <v>125580</v>
      </c>
      <c r="U94" s="60"/>
      <c r="V94" s="60"/>
      <c r="W94" s="55">
        <f>SUM(U94:V94)</f>
        <v>0</v>
      </c>
      <c r="X94" s="55">
        <f>W94+T94</f>
        <v>125580</v>
      </c>
    </row>
    <row r="95" spans="1:24" s="16" customFormat="1" ht="24.75" customHeight="1">
      <c r="A95" s="8" t="s">
        <v>76</v>
      </c>
      <c r="B95" s="62"/>
      <c r="C95" s="7" t="s">
        <v>257</v>
      </c>
      <c r="D95" s="57"/>
      <c r="E95" s="57"/>
      <c r="F95" s="56">
        <v>1850</v>
      </c>
      <c r="G95" s="60"/>
      <c r="H95" s="60"/>
      <c r="I95" s="60"/>
      <c r="J95" s="56">
        <v>500</v>
      </c>
      <c r="K95" s="60"/>
      <c r="L95" s="55">
        <f t="shared" si="5"/>
        <v>2350</v>
      </c>
      <c r="M95" s="56">
        <v>3244</v>
      </c>
      <c r="N95" s="56">
        <v>34406</v>
      </c>
      <c r="O95" s="60"/>
      <c r="P95" s="60"/>
      <c r="Q95" s="56"/>
      <c r="R95" s="60"/>
      <c r="S95" s="55">
        <f>SUM(M95:R95)</f>
        <v>37650</v>
      </c>
      <c r="T95" s="55">
        <f>S95+L95</f>
        <v>40000</v>
      </c>
      <c r="U95" s="60"/>
      <c r="V95" s="60"/>
      <c r="W95" s="55">
        <f>SUM(U95:V95)</f>
        <v>0</v>
      </c>
      <c r="X95" s="55">
        <f>W95+T95</f>
        <v>40000</v>
      </c>
    </row>
    <row r="96" spans="1:24" s="16" customFormat="1" ht="24.75" customHeight="1">
      <c r="A96" s="8" t="s">
        <v>76</v>
      </c>
      <c r="B96" s="62"/>
      <c r="C96" s="7" t="s">
        <v>258</v>
      </c>
      <c r="D96" s="57"/>
      <c r="E96" s="57"/>
      <c r="F96" s="56">
        <v>1337</v>
      </c>
      <c r="G96" s="60"/>
      <c r="H96" s="60"/>
      <c r="I96" s="60"/>
      <c r="J96" s="56">
        <v>1000</v>
      </c>
      <c r="K96" s="60"/>
      <c r="L96" s="55">
        <f t="shared" si="5"/>
        <v>2337</v>
      </c>
      <c r="M96" s="56">
        <v>6191</v>
      </c>
      <c r="N96" s="56">
        <v>22821</v>
      </c>
      <c r="O96" s="60"/>
      <c r="P96" s="60"/>
      <c r="Q96" s="56"/>
      <c r="R96" s="60"/>
      <c r="S96" s="55">
        <f>SUM(M96:R96)</f>
        <v>29012</v>
      </c>
      <c r="T96" s="55">
        <f>S96+L96</f>
        <v>31349</v>
      </c>
      <c r="U96" s="60"/>
      <c r="V96" s="60"/>
      <c r="W96" s="55">
        <f>SUM(U96:V96)</f>
        <v>0</v>
      </c>
      <c r="X96" s="55">
        <f>W96+T96</f>
        <v>31349</v>
      </c>
    </row>
    <row r="97" spans="1:24" s="16" customFormat="1" ht="36" customHeight="1">
      <c r="A97" s="8" t="s">
        <v>76</v>
      </c>
      <c r="B97" s="62"/>
      <c r="C97" s="7" t="s">
        <v>259</v>
      </c>
      <c r="D97" s="57"/>
      <c r="E97" s="57"/>
      <c r="F97" s="56"/>
      <c r="G97" s="60"/>
      <c r="H97" s="60"/>
      <c r="I97" s="60"/>
      <c r="J97" s="56">
        <v>6669</v>
      </c>
      <c r="K97" s="60"/>
      <c r="L97" s="55">
        <f t="shared" si="5"/>
        <v>6669</v>
      </c>
      <c r="M97" s="60"/>
      <c r="N97" s="59">
        <v>8741</v>
      </c>
      <c r="O97" s="60"/>
      <c r="P97" s="60"/>
      <c r="Q97" s="56"/>
      <c r="R97" s="60"/>
      <c r="S97" s="55">
        <f>SUM(M97:R97)</f>
        <v>8741</v>
      </c>
      <c r="T97" s="55">
        <f>S97+L97</f>
        <v>15410</v>
      </c>
      <c r="U97" s="60"/>
      <c r="V97" s="60"/>
      <c r="W97" s="55">
        <f>SUM(U97:V97)</f>
        <v>0</v>
      </c>
      <c r="X97" s="55">
        <f>W97+T97</f>
        <v>15410</v>
      </c>
    </row>
    <row r="98" spans="1:24" s="16" customFormat="1" ht="24.75" customHeight="1">
      <c r="A98" s="8" t="s">
        <v>76</v>
      </c>
      <c r="B98" s="62"/>
      <c r="C98" s="7" t="s">
        <v>260</v>
      </c>
      <c r="D98" s="57"/>
      <c r="E98" s="57"/>
      <c r="F98" s="56"/>
      <c r="G98" s="60"/>
      <c r="H98" s="60"/>
      <c r="I98" s="60"/>
      <c r="J98" s="56">
        <v>6669</v>
      </c>
      <c r="K98" s="60"/>
      <c r="L98" s="55">
        <f t="shared" si="5"/>
        <v>6669</v>
      </c>
      <c r="M98" s="60"/>
      <c r="N98" s="59">
        <v>8741</v>
      </c>
      <c r="O98" s="60"/>
      <c r="P98" s="60"/>
      <c r="Q98" s="56"/>
      <c r="R98" s="60"/>
      <c r="S98" s="55">
        <f>SUM(M98:R98)</f>
        <v>8741</v>
      </c>
      <c r="T98" s="55">
        <f>S98+L98</f>
        <v>15410</v>
      </c>
      <c r="U98" s="60"/>
      <c r="V98" s="60"/>
      <c r="W98" s="55">
        <f>SUM(U98:V98)</f>
        <v>0</v>
      </c>
      <c r="X98" s="55">
        <f>W98+T98</f>
        <v>15410</v>
      </c>
    </row>
    <row r="99" spans="1:24" s="16" customFormat="1" ht="24.75" customHeight="1">
      <c r="A99" s="8" t="s">
        <v>76</v>
      </c>
      <c r="B99" s="62"/>
      <c r="C99" s="7" t="s">
        <v>261</v>
      </c>
      <c r="D99" s="57"/>
      <c r="E99" s="57"/>
      <c r="F99" s="56">
        <v>5119</v>
      </c>
      <c r="G99" s="60"/>
      <c r="H99" s="60"/>
      <c r="I99" s="60"/>
      <c r="J99" s="60"/>
      <c r="K99" s="60"/>
      <c r="L99" s="55">
        <f t="shared" si="5"/>
        <v>5119</v>
      </c>
      <c r="M99" s="60"/>
      <c r="N99" s="60"/>
      <c r="O99" s="60"/>
      <c r="P99" s="60"/>
      <c r="Q99" s="60"/>
      <c r="R99" s="60"/>
      <c r="S99" s="55">
        <f t="shared" si="6"/>
        <v>0</v>
      </c>
      <c r="T99" s="55">
        <f t="shared" si="7"/>
        <v>5119</v>
      </c>
      <c r="U99" s="60"/>
      <c r="V99" s="60"/>
      <c r="W99" s="55"/>
      <c r="X99" s="55">
        <f t="shared" si="9"/>
        <v>5119</v>
      </c>
    </row>
    <row r="100" spans="1:24" ht="15" customHeight="1">
      <c r="A100" s="8"/>
      <c r="B100" s="62">
        <v>11703</v>
      </c>
      <c r="C100" s="5" t="s">
        <v>118</v>
      </c>
      <c r="D100" s="55"/>
      <c r="E100" s="55"/>
      <c r="F100" s="56"/>
      <c r="G100" s="56"/>
      <c r="H100" s="56"/>
      <c r="I100" s="56"/>
      <c r="J100" s="56"/>
      <c r="K100" s="56"/>
      <c r="L100" s="55">
        <f t="shared" si="5"/>
        <v>0</v>
      </c>
      <c r="M100" s="56"/>
      <c r="N100" s="56"/>
      <c r="O100" s="56"/>
      <c r="P100" s="56"/>
      <c r="Q100" s="56"/>
      <c r="R100" s="56"/>
      <c r="S100" s="55">
        <f t="shared" si="6"/>
        <v>0</v>
      </c>
      <c r="T100" s="55">
        <f t="shared" si="7"/>
        <v>0</v>
      </c>
      <c r="U100" s="56"/>
      <c r="V100" s="56"/>
      <c r="W100" s="55">
        <f t="shared" si="8"/>
        <v>0</v>
      </c>
      <c r="X100" s="55">
        <f t="shared" si="9"/>
        <v>0</v>
      </c>
    </row>
    <row r="101" spans="1:24" ht="24.75" customHeight="1">
      <c r="A101" s="8" t="s">
        <v>72</v>
      </c>
      <c r="B101" s="62"/>
      <c r="C101" s="7" t="s">
        <v>132</v>
      </c>
      <c r="D101" s="55"/>
      <c r="E101" s="55"/>
      <c r="F101" s="56">
        <f>200+4445+14936</f>
        <v>19581</v>
      </c>
      <c r="G101" s="56"/>
      <c r="H101" s="56"/>
      <c r="I101" s="56"/>
      <c r="J101" s="56"/>
      <c r="K101" s="56"/>
      <c r="L101" s="55">
        <f t="shared" si="5"/>
        <v>19581</v>
      </c>
      <c r="M101" s="56"/>
      <c r="N101" s="56"/>
      <c r="O101" s="56"/>
      <c r="P101" s="56"/>
      <c r="Q101" s="56"/>
      <c r="R101" s="56"/>
      <c r="S101" s="55">
        <f t="shared" si="6"/>
        <v>0</v>
      </c>
      <c r="T101" s="55">
        <f t="shared" si="7"/>
        <v>19581</v>
      </c>
      <c r="U101" s="56"/>
      <c r="V101" s="56"/>
      <c r="W101" s="55">
        <f t="shared" si="8"/>
        <v>0</v>
      </c>
      <c r="X101" s="55">
        <f t="shared" si="9"/>
        <v>19581</v>
      </c>
    </row>
    <row r="102" spans="1:24" ht="24.75" customHeight="1">
      <c r="A102" s="8" t="s">
        <v>72</v>
      </c>
      <c r="B102" s="62"/>
      <c r="C102" s="7" t="s">
        <v>133</v>
      </c>
      <c r="D102" s="56"/>
      <c r="E102" s="56"/>
      <c r="F102" s="56"/>
      <c r="G102" s="56"/>
      <c r="H102" s="56"/>
      <c r="I102" s="56"/>
      <c r="J102" s="56"/>
      <c r="K102" s="56"/>
      <c r="L102" s="55">
        <f t="shared" si="5"/>
        <v>0</v>
      </c>
      <c r="M102" s="56"/>
      <c r="N102" s="56"/>
      <c r="O102" s="56"/>
      <c r="P102" s="56"/>
      <c r="Q102" s="56"/>
      <c r="R102" s="56"/>
      <c r="S102" s="55">
        <f t="shared" si="6"/>
        <v>0</v>
      </c>
      <c r="T102" s="55">
        <f t="shared" si="7"/>
        <v>0</v>
      </c>
      <c r="U102" s="56"/>
      <c r="V102" s="56"/>
      <c r="W102" s="55">
        <f t="shared" si="8"/>
        <v>0</v>
      </c>
      <c r="X102" s="55">
        <f t="shared" si="9"/>
        <v>0</v>
      </c>
    </row>
    <row r="103" spans="1:24" ht="15" customHeight="1">
      <c r="A103" s="8"/>
      <c r="B103" s="62">
        <v>11704</v>
      </c>
      <c r="C103" s="5" t="s">
        <v>8</v>
      </c>
      <c r="D103" s="55"/>
      <c r="E103" s="55"/>
      <c r="F103" s="56"/>
      <c r="G103" s="56"/>
      <c r="H103" s="56"/>
      <c r="I103" s="56"/>
      <c r="J103" s="56"/>
      <c r="K103" s="56"/>
      <c r="L103" s="55">
        <f t="shared" si="5"/>
        <v>0</v>
      </c>
      <c r="M103" s="56"/>
      <c r="N103" s="56"/>
      <c r="O103" s="56"/>
      <c r="P103" s="56"/>
      <c r="Q103" s="56"/>
      <c r="R103" s="56"/>
      <c r="S103" s="55">
        <f t="shared" si="6"/>
        <v>0</v>
      </c>
      <c r="T103" s="55">
        <f t="shared" si="7"/>
        <v>0</v>
      </c>
      <c r="U103" s="56"/>
      <c r="V103" s="56"/>
      <c r="W103" s="55">
        <f t="shared" si="8"/>
        <v>0</v>
      </c>
      <c r="X103" s="55">
        <f t="shared" si="9"/>
        <v>0</v>
      </c>
    </row>
    <row r="104" spans="1:24" ht="15" customHeight="1">
      <c r="A104" s="8" t="s">
        <v>72</v>
      </c>
      <c r="B104" s="62"/>
      <c r="C104" s="7" t="s">
        <v>137</v>
      </c>
      <c r="D104" s="55"/>
      <c r="E104" s="56"/>
      <c r="F104" s="56">
        <v>2670</v>
      </c>
      <c r="G104" s="56"/>
      <c r="H104" s="56"/>
      <c r="I104" s="56"/>
      <c r="J104" s="56"/>
      <c r="K104" s="56"/>
      <c r="L104" s="55">
        <f t="shared" si="5"/>
        <v>2670</v>
      </c>
      <c r="M104" s="56"/>
      <c r="N104" s="56"/>
      <c r="O104" s="56"/>
      <c r="P104" s="56"/>
      <c r="Q104" s="56"/>
      <c r="R104" s="56"/>
      <c r="S104" s="55">
        <f t="shared" si="6"/>
        <v>0</v>
      </c>
      <c r="T104" s="55">
        <f t="shared" si="7"/>
        <v>2670</v>
      </c>
      <c r="U104" s="56"/>
      <c r="V104" s="56"/>
      <c r="W104" s="55">
        <f t="shared" si="8"/>
        <v>0</v>
      </c>
      <c r="X104" s="55">
        <f t="shared" si="9"/>
        <v>2670</v>
      </c>
    </row>
    <row r="105" spans="1:24" ht="24.75" customHeight="1">
      <c r="A105" s="8" t="s">
        <v>76</v>
      </c>
      <c r="B105" s="62"/>
      <c r="C105" s="7" t="s">
        <v>206</v>
      </c>
      <c r="D105" s="55"/>
      <c r="E105" s="55"/>
      <c r="F105" s="56">
        <v>4762</v>
      </c>
      <c r="G105" s="56"/>
      <c r="H105" s="56"/>
      <c r="I105" s="56"/>
      <c r="J105" s="56"/>
      <c r="K105" s="56"/>
      <c r="L105" s="55">
        <f t="shared" si="5"/>
        <v>4762</v>
      </c>
      <c r="M105" s="56">
        <v>186201</v>
      </c>
      <c r="N105" s="56"/>
      <c r="O105" s="56"/>
      <c r="P105" s="56"/>
      <c r="Q105" s="56"/>
      <c r="R105" s="56"/>
      <c r="S105" s="55">
        <f t="shared" si="6"/>
        <v>186201</v>
      </c>
      <c r="T105" s="55">
        <f t="shared" si="7"/>
        <v>190963</v>
      </c>
      <c r="U105" s="56"/>
      <c r="V105" s="56"/>
      <c r="W105" s="55">
        <f t="shared" si="8"/>
        <v>0</v>
      </c>
      <c r="X105" s="55">
        <f t="shared" si="9"/>
        <v>190963</v>
      </c>
    </row>
    <row r="106" spans="1:24" ht="24.75" customHeight="1">
      <c r="A106" s="8"/>
      <c r="B106" s="62">
        <v>11705</v>
      </c>
      <c r="C106" s="5" t="s">
        <v>121</v>
      </c>
      <c r="D106" s="55"/>
      <c r="E106" s="55"/>
      <c r="F106" s="56"/>
      <c r="G106" s="56"/>
      <c r="H106" s="56"/>
      <c r="I106" s="56"/>
      <c r="J106" s="56"/>
      <c r="K106" s="56"/>
      <c r="L106" s="55">
        <f t="shared" si="5"/>
        <v>0</v>
      </c>
      <c r="M106" s="56"/>
      <c r="N106" s="56"/>
      <c r="O106" s="56"/>
      <c r="P106" s="56"/>
      <c r="Q106" s="56"/>
      <c r="R106" s="56"/>
      <c r="S106" s="55">
        <f t="shared" si="6"/>
        <v>0</v>
      </c>
      <c r="T106" s="55">
        <f t="shared" si="7"/>
        <v>0</v>
      </c>
      <c r="U106" s="56"/>
      <c r="V106" s="56"/>
      <c r="W106" s="55">
        <f t="shared" si="8"/>
        <v>0</v>
      </c>
      <c r="X106" s="55">
        <f t="shared" si="9"/>
        <v>0</v>
      </c>
    </row>
    <row r="107" spans="1:24" ht="15" customHeight="1">
      <c r="A107" s="8" t="s">
        <v>76</v>
      </c>
      <c r="B107" s="62"/>
      <c r="C107" s="7" t="s">
        <v>23</v>
      </c>
      <c r="D107" s="55"/>
      <c r="E107" s="55"/>
      <c r="F107" s="56"/>
      <c r="G107" s="56"/>
      <c r="H107" s="56"/>
      <c r="I107" s="56"/>
      <c r="J107" s="56">
        <v>20000</v>
      </c>
      <c r="K107" s="56"/>
      <c r="L107" s="55">
        <f t="shared" si="5"/>
        <v>20000</v>
      </c>
      <c r="M107" s="56"/>
      <c r="N107" s="56"/>
      <c r="O107" s="56">
        <v>506961</v>
      </c>
      <c r="P107" s="56"/>
      <c r="Q107" s="56">
        <f>1193347+12200</f>
        <v>1205547</v>
      </c>
      <c r="R107" s="56"/>
      <c r="S107" s="55">
        <f t="shared" si="6"/>
        <v>1712508</v>
      </c>
      <c r="T107" s="55">
        <f t="shared" si="7"/>
        <v>1732508</v>
      </c>
      <c r="U107" s="56"/>
      <c r="V107" s="56"/>
      <c r="W107" s="55">
        <f t="shared" si="8"/>
        <v>0</v>
      </c>
      <c r="X107" s="55">
        <f t="shared" si="9"/>
        <v>1732508</v>
      </c>
    </row>
    <row r="108" spans="1:24" ht="30" customHeight="1">
      <c r="A108" s="8" t="s">
        <v>76</v>
      </c>
      <c r="B108" s="62"/>
      <c r="C108" s="7" t="s">
        <v>256</v>
      </c>
      <c r="D108" s="55"/>
      <c r="E108" s="55"/>
      <c r="F108" s="56"/>
      <c r="G108" s="56"/>
      <c r="H108" s="56"/>
      <c r="I108" s="56"/>
      <c r="J108" s="56"/>
      <c r="K108" s="56"/>
      <c r="L108" s="55">
        <f t="shared" si="5"/>
        <v>0</v>
      </c>
      <c r="M108" s="56">
        <v>18500</v>
      </c>
      <c r="N108" s="56"/>
      <c r="O108" s="56"/>
      <c r="P108" s="56"/>
      <c r="Q108" s="56"/>
      <c r="R108" s="56"/>
      <c r="S108" s="55">
        <f>SUM(M108:R108)</f>
        <v>18500</v>
      </c>
      <c r="T108" s="55">
        <f>S108+L108</f>
        <v>18500</v>
      </c>
      <c r="U108" s="56"/>
      <c r="V108" s="56"/>
      <c r="W108" s="55">
        <f>SUM(U108:V108)</f>
        <v>0</v>
      </c>
      <c r="X108" s="55">
        <f>W108+T108</f>
        <v>18500</v>
      </c>
    </row>
    <row r="109" spans="1:24" ht="30" customHeight="1">
      <c r="A109" s="8" t="s">
        <v>76</v>
      </c>
      <c r="B109" s="62"/>
      <c r="C109" s="7" t="s">
        <v>255</v>
      </c>
      <c r="D109" s="55"/>
      <c r="E109" s="55"/>
      <c r="F109" s="56"/>
      <c r="G109" s="56"/>
      <c r="H109" s="56"/>
      <c r="I109" s="56"/>
      <c r="J109" s="56"/>
      <c r="K109" s="56"/>
      <c r="L109" s="55">
        <f t="shared" si="5"/>
        <v>0</v>
      </c>
      <c r="M109" s="56"/>
      <c r="N109" s="56"/>
      <c r="O109" s="56"/>
      <c r="P109" s="56"/>
      <c r="Q109" s="56">
        <v>63705</v>
      </c>
      <c r="R109" s="56"/>
      <c r="S109" s="55">
        <f>SUM(M109:R109)</f>
        <v>63705</v>
      </c>
      <c r="T109" s="55">
        <f>S109+L109</f>
        <v>63705</v>
      </c>
      <c r="U109" s="56"/>
      <c r="V109" s="56"/>
      <c r="W109" s="55">
        <f>SUM(U109:V109)</f>
        <v>0</v>
      </c>
      <c r="X109" s="55">
        <f>W109+T109</f>
        <v>63705</v>
      </c>
    </row>
    <row r="110" spans="1:24" ht="24.75" customHeight="1">
      <c r="A110" s="8"/>
      <c r="B110" s="62" t="s">
        <v>119</v>
      </c>
      <c r="C110" s="5" t="s">
        <v>122</v>
      </c>
      <c r="D110" s="55"/>
      <c r="E110" s="55"/>
      <c r="F110" s="56"/>
      <c r="G110" s="56"/>
      <c r="H110" s="56"/>
      <c r="I110" s="56"/>
      <c r="J110" s="56"/>
      <c r="K110" s="56"/>
      <c r="L110" s="55">
        <f t="shared" si="5"/>
        <v>0</v>
      </c>
      <c r="M110" s="56"/>
      <c r="N110" s="56"/>
      <c r="O110" s="56"/>
      <c r="P110" s="56"/>
      <c r="Q110" s="56"/>
      <c r="R110" s="56"/>
      <c r="S110" s="55">
        <f t="shared" si="6"/>
        <v>0</v>
      </c>
      <c r="T110" s="55">
        <f t="shared" si="7"/>
        <v>0</v>
      </c>
      <c r="U110" s="56"/>
      <c r="V110" s="56"/>
      <c r="W110" s="55">
        <f t="shared" si="8"/>
        <v>0</v>
      </c>
      <c r="X110" s="55">
        <f t="shared" si="9"/>
        <v>0</v>
      </c>
    </row>
    <row r="111" spans="1:24" ht="15" customHeight="1">
      <c r="A111" s="8" t="s">
        <v>72</v>
      </c>
      <c r="B111" s="62"/>
      <c r="C111" s="7" t="s">
        <v>165</v>
      </c>
      <c r="D111" s="55"/>
      <c r="E111" s="55"/>
      <c r="F111" s="56">
        <v>66</v>
      </c>
      <c r="G111" s="56"/>
      <c r="H111" s="56"/>
      <c r="I111" s="56"/>
      <c r="J111" s="56"/>
      <c r="K111" s="56"/>
      <c r="L111" s="55">
        <f t="shared" si="5"/>
        <v>66</v>
      </c>
      <c r="M111" s="56"/>
      <c r="N111" s="56"/>
      <c r="O111" s="56"/>
      <c r="P111" s="56"/>
      <c r="Q111" s="56"/>
      <c r="R111" s="56"/>
      <c r="S111" s="55">
        <f t="shared" si="6"/>
        <v>0</v>
      </c>
      <c r="T111" s="55">
        <f t="shared" si="7"/>
        <v>66</v>
      </c>
      <c r="U111" s="56"/>
      <c r="V111" s="56"/>
      <c r="W111" s="55">
        <f t="shared" si="8"/>
        <v>0</v>
      </c>
      <c r="X111" s="55">
        <f t="shared" si="9"/>
        <v>66</v>
      </c>
    </row>
    <row r="112" spans="1:24" ht="15" customHeight="1">
      <c r="A112" s="8" t="s">
        <v>76</v>
      </c>
      <c r="B112" s="62"/>
      <c r="C112" s="7" t="s">
        <v>166</v>
      </c>
      <c r="D112" s="55"/>
      <c r="E112" s="55"/>
      <c r="F112" s="56"/>
      <c r="G112" s="56"/>
      <c r="H112" s="56"/>
      <c r="I112" s="56"/>
      <c r="J112" s="56"/>
      <c r="K112" s="56"/>
      <c r="L112" s="55">
        <f aca="true" t="shared" si="10" ref="L112:L176">SUM(D112:K112)</f>
        <v>0</v>
      </c>
      <c r="M112" s="56"/>
      <c r="N112" s="56"/>
      <c r="O112" s="56"/>
      <c r="P112" s="56"/>
      <c r="Q112" s="56"/>
      <c r="R112" s="56"/>
      <c r="S112" s="55">
        <f aca="true" t="shared" si="11" ref="S112:S175">SUM(M112:R112)</f>
        <v>0</v>
      </c>
      <c r="T112" s="55">
        <f aca="true" t="shared" si="12" ref="T112:T175">S112+L112</f>
        <v>0</v>
      </c>
      <c r="U112" s="56"/>
      <c r="V112" s="56"/>
      <c r="W112" s="55">
        <f aca="true" t="shared" si="13" ref="W112:W175">SUM(U112:V112)</f>
        <v>0</v>
      </c>
      <c r="X112" s="55">
        <f aca="true" t="shared" si="14" ref="X112:X175">W112+T112</f>
        <v>0</v>
      </c>
    </row>
    <row r="113" spans="1:24" ht="15" customHeight="1">
      <c r="A113" s="8"/>
      <c r="B113" s="62" t="s">
        <v>120</v>
      </c>
      <c r="C113" s="5" t="s">
        <v>123</v>
      </c>
      <c r="D113" s="55"/>
      <c r="E113" s="55"/>
      <c r="F113" s="56"/>
      <c r="G113" s="56"/>
      <c r="H113" s="56"/>
      <c r="I113" s="56"/>
      <c r="J113" s="56"/>
      <c r="K113" s="56"/>
      <c r="L113" s="55">
        <f t="shared" si="10"/>
        <v>0</v>
      </c>
      <c r="M113" s="56"/>
      <c r="N113" s="56"/>
      <c r="O113" s="56"/>
      <c r="P113" s="56"/>
      <c r="Q113" s="56"/>
      <c r="R113" s="56"/>
      <c r="S113" s="55">
        <f t="shared" si="11"/>
        <v>0</v>
      </c>
      <c r="T113" s="55">
        <f t="shared" si="12"/>
        <v>0</v>
      </c>
      <c r="U113" s="56"/>
      <c r="V113" s="56"/>
      <c r="W113" s="55">
        <f t="shared" si="13"/>
        <v>0</v>
      </c>
      <c r="X113" s="55">
        <f t="shared" si="14"/>
        <v>0</v>
      </c>
    </row>
    <row r="114" spans="1:24" ht="49.5" customHeight="1">
      <c r="A114" s="8" t="s">
        <v>72</v>
      </c>
      <c r="B114" s="62"/>
      <c r="C114" s="7" t="s">
        <v>164</v>
      </c>
      <c r="D114" s="56"/>
      <c r="E114" s="56"/>
      <c r="F114" s="56">
        <f>9556+3490+40</f>
        <v>13086</v>
      </c>
      <c r="G114" s="56"/>
      <c r="H114" s="56"/>
      <c r="I114" s="56"/>
      <c r="J114" s="56"/>
      <c r="K114" s="56"/>
      <c r="L114" s="55">
        <f t="shared" si="10"/>
        <v>13086</v>
      </c>
      <c r="M114" s="56"/>
      <c r="N114" s="56"/>
      <c r="O114" s="56"/>
      <c r="P114" s="56"/>
      <c r="Q114" s="56"/>
      <c r="R114" s="56"/>
      <c r="S114" s="55">
        <f t="shared" si="11"/>
        <v>0</v>
      </c>
      <c r="T114" s="55">
        <f t="shared" si="12"/>
        <v>13086</v>
      </c>
      <c r="U114" s="56"/>
      <c r="V114" s="56"/>
      <c r="W114" s="55">
        <f t="shared" si="13"/>
        <v>0</v>
      </c>
      <c r="X114" s="55">
        <f t="shared" si="14"/>
        <v>13086</v>
      </c>
    </row>
    <row r="115" spans="1:24" ht="24.75" customHeight="1">
      <c r="A115" s="8" t="s">
        <v>76</v>
      </c>
      <c r="B115" s="62"/>
      <c r="C115" s="7" t="s">
        <v>163</v>
      </c>
      <c r="D115" s="56">
        <f>56057+818+574</f>
        <v>57449</v>
      </c>
      <c r="E115" s="56">
        <f>9810+954+101</f>
        <v>10865</v>
      </c>
      <c r="F115" s="56">
        <f>1077+2990</f>
        <v>4067</v>
      </c>
      <c r="G115" s="56"/>
      <c r="H115" s="56"/>
      <c r="I115" s="56">
        <v>6825</v>
      </c>
      <c r="J115" s="56"/>
      <c r="K115" s="56"/>
      <c r="L115" s="55">
        <f t="shared" si="10"/>
        <v>79206</v>
      </c>
      <c r="M115" s="56"/>
      <c r="N115" s="56"/>
      <c r="O115" s="56"/>
      <c r="P115" s="56"/>
      <c r="Q115" s="56"/>
      <c r="R115" s="56"/>
      <c r="S115" s="55">
        <f t="shared" si="11"/>
        <v>0</v>
      </c>
      <c r="T115" s="55">
        <f t="shared" si="12"/>
        <v>79206</v>
      </c>
      <c r="U115" s="56"/>
      <c r="V115" s="56"/>
      <c r="W115" s="55">
        <f t="shared" si="13"/>
        <v>0</v>
      </c>
      <c r="X115" s="55">
        <f t="shared" si="14"/>
        <v>79206</v>
      </c>
    </row>
    <row r="116" spans="1:24" ht="24.75" customHeight="1">
      <c r="A116" s="8"/>
      <c r="B116" s="62">
        <v>11803</v>
      </c>
      <c r="C116" s="5" t="s">
        <v>271</v>
      </c>
      <c r="D116" s="55"/>
      <c r="E116" s="55"/>
      <c r="F116" s="56"/>
      <c r="G116" s="56"/>
      <c r="H116" s="56"/>
      <c r="I116" s="56"/>
      <c r="J116" s="56"/>
      <c r="K116" s="56"/>
      <c r="L116" s="55">
        <f t="shared" si="10"/>
        <v>0</v>
      </c>
      <c r="M116" s="56"/>
      <c r="N116" s="56"/>
      <c r="O116" s="56"/>
      <c r="P116" s="56"/>
      <c r="Q116" s="56"/>
      <c r="R116" s="56"/>
      <c r="S116" s="55">
        <f t="shared" si="11"/>
        <v>0</v>
      </c>
      <c r="T116" s="55">
        <f t="shared" si="12"/>
        <v>0</v>
      </c>
      <c r="U116" s="56"/>
      <c r="V116" s="56"/>
      <c r="W116" s="55">
        <f t="shared" si="13"/>
        <v>0</v>
      </c>
      <c r="X116" s="55">
        <f t="shared" si="14"/>
        <v>0</v>
      </c>
    </row>
    <row r="117" spans="1:24" ht="24.75" customHeight="1">
      <c r="A117" s="8" t="s">
        <v>72</v>
      </c>
      <c r="B117" s="62"/>
      <c r="C117" s="7" t="s">
        <v>162</v>
      </c>
      <c r="D117" s="55"/>
      <c r="E117" s="55"/>
      <c r="F117" s="56">
        <v>11977</v>
      </c>
      <c r="G117" s="56"/>
      <c r="H117" s="56"/>
      <c r="I117" s="56"/>
      <c r="J117" s="56"/>
      <c r="K117" s="56"/>
      <c r="L117" s="55">
        <f t="shared" si="10"/>
        <v>11977</v>
      </c>
      <c r="M117" s="56"/>
      <c r="N117" s="56"/>
      <c r="O117" s="56"/>
      <c r="P117" s="56"/>
      <c r="Q117" s="56"/>
      <c r="R117" s="56"/>
      <c r="S117" s="55">
        <f>SUM(M117:R117)</f>
        <v>0</v>
      </c>
      <c r="T117" s="55">
        <f>S117+L117</f>
        <v>11977</v>
      </c>
      <c r="U117" s="56"/>
      <c r="V117" s="56"/>
      <c r="W117" s="55">
        <f>SUM(U117:V117)</f>
        <v>0</v>
      </c>
      <c r="X117" s="55">
        <f>W117+T117</f>
        <v>11977</v>
      </c>
    </row>
    <row r="118" spans="1:24" s="9" customFormat="1" ht="27">
      <c r="A118" s="8"/>
      <c r="B118" s="62"/>
      <c r="C118" s="18" t="s">
        <v>2</v>
      </c>
      <c r="D118" s="57">
        <f aca="true" t="shared" si="15" ref="D118:X118">SUM(D3:D117)</f>
        <v>84298</v>
      </c>
      <c r="E118" s="57">
        <f t="shared" si="15"/>
        <v>16824</v>
      </c>
      <c r="F118" s="57">
        <f t="shared" si="15"/>
        <v>1462083</v>
      </c>
      <c r="G118" s="57">
        <f t="shared" si="15"/>
        <v>0</v>
      </c>
      <c r="H118" s="57">
        <f t="shared" si="15"/>
        <v>64797</v>
      </c>
      <c r="I118" s="57">
        <f t="shared" si="15"/>
        <v>54603</v>
      </c>
      <c r="J118" s="57">
        <f t="shared" si="15"/>
        <v>64383</v>
      </c>
      <c r="K118" s="57">
        <f t="shared" si="15"/>
        <v>0</v>
      </c>
      <c r="L118" s="57">
        <f t="shared" si="15"/>
        <v>1746988</v>
      </c>
      <c r="M118" s="57">
        <f t="shared" si="15"/>
        <v>256899</v>
      </c>
      <c r="N118" s="57">
        <f t="shared" si="15"/>
        <v>2019805</v>
      </c>
      <c r="O118" s="57">
        <f t="shared" si="15"/>
        <v>506961</v>
      </c>
      <c r="P118" s="57">
        <f t="shared" si="15"/>
        <v>35919</v>
      </c>
      <c r="Q118" s="57">
        <f t="shared" si="15"/>
        <v>1420885</v>
      </c>
      <c r="R118" s="57">
        <f t="shared" si="15"/>
        <v>0</v>
      </c>
      <c r="S118" s="57">
        <f t="shared" si="15"/>
        <v>4240469</v>
      </c>
      <c r="T118" s="57">
        <f t="shared" si="15"/>
        <v>5987457</v>
      </c>
      <c r="U118" s="57">
        <f t="shared" si="15"/>
        <v>80787</v>
      </c>
      <c r="V118" s="57">
        <f t="shared" si="15"/>
        <v>0</v>
      </c>
      <c r="W118" s="57">
        <f t="shared" si="15"/>
        <v>80787</v>
      </c>
      <c r="X118" s="57">
        <f t="shared" si="15"/>
        <v>6068244</v>
      </c>
    </row>
    <row r="119" spans="1:24" ht="12.75">
      <c r="A119" s="8"/>
      <c r="B119" s="62"/>
      <c r="C119" s="22" t="s">
        <v>3</v>
      </c>
      <c r="D119" s="55"/>
      <c r="E119" s="55"/>
      <c r="F119" s="56"/>
      <c r="G119" s="56"/>
      <c r="H119" s="56"/>
      <c r="I119" s="56"/>
      <c r="J119" s="56"/>
      <c r="K119" s="56"/>
      <c r="L119" s="55">
        <f t="shared" si="10"/>
        <v>0</v>
      </c>
      <c r="M119" s="56"/>
      <c r="N119" s="56"/>
      <c r="O119" s="56"/>
      <c r="P119" s="56"/>
      <c r="Q119" s="56"/>
      <c r="R119" s="56"/>
      <c r="S119" s="55">
        <f t="shared" si="11"/>
        <v>0</v>
      </c>
      <c r="T119" s="55">
        <f t="shared" si="12"/>
        <v>0</v>
      </c>
      <c r="U119" s="56"/>
      <c r="V119" s="56"/>
      <c r="W119" s="55">
        <f t="shared" si="13"/>
        <v>0</v>
      </c>
      <c r="X119" s="55">
        <f t="shared" si="14"/>
        <v>0</v>
      </c>
    </row>
    <row r="120" spans="1:24" ht="15" customHeight="1">
      <c r="A120" s="8"/>
      <c r="B120" s="62"/>
      <c r="C120" s="14" t="s">
        <v>4</v>
      </c>
      <c r="D120" s="55"/>
      <c r="E120" s="55"/>
      <c r="F120" s="56"/>
      <c r="G120" s="56"/>
      <c r="H120" s="56"/>
      <c r="I120" s="56"/>
      <c r="J120" s="56"/>
      <c r="K120" s="56"/>
      <c r="L120" s="55">
        <f t="shared" si="10"/>
        <v>0</v>
      </c>
      <c r="M120" s="56"/>
      <c r="N120" s="56"/>
      <c r="O120" s="56"/>
      <c r="P120" s="56"/>
      <c r="Q120" s="56"/>
      <c r="R120" s="56"/>
      <c r="S120" s="55">
        <f t="shared" si="11"/>
        <v>0</v>
      </c>
      <c r="T120" s="55">
        <f t="shared" si="12"/>
        <v>0</v>
      </c>
      <c r="U120" s="56"/>
      <c r="V120" s="56"/>
      <c r="W120" s="55">
        <f t="shared" si="13"/>
        <v>0</v>
      </c>
      <c r="X120" s="55">
        <f t="shared" si="14"/>
        <v>0</v>
      </c>
    </row>
    <row r="121" spans="1:24" ht="15" customHeight="1">
      <c r="A121" s="8" t="s">
        <v>82</v>
      </c>
      <c r="B121" s="63">
        <v>20102</v>
      </c>
      <c r="C121" s="5" t="s">
        <v>58</v>
      </c>
      <c r="D121" s="55"/>
      <c r="E121" s="55"/>
      <c r="F121" s="56"/>
      <c r="G121" s="56"/>
      <c r="H121" s="56"/>
      <c r="I121" s="56"/>
      <c r="J121" s="56"/>
      <c r="K121" s="56"/>
      <c r="L121" s="55">
        <f t="shared" si="10"/>
        <v>0</v>
      </c>
      <c r="M121" s="56"/>
      <c r="N121" s="56"/>
      <c r="O121" s="56"/>
      <c r="P121" s="56"/>
      <c r="Q121" s="56"/>
      <c r="R121" s="56"/>
      <c r="S121" s="55">
        <f t="shared" si="11"/>
        <v>0</v>
      </c>
      <c r="T121" s="55">
        <f t="shared" si="12"/>
        <v>0</v>
      </c>
      <c r="U121" s="56"/>
      <c r="V121" s="56"/>
      <c r="W121" s="55">
        <f t="shared" si="13"/>
        <v>0</v>
      </c>
      <c r="X121" s="55">
        <f t="shared" si="14"/>
        <v>0</v>
      </c>
    </row>
    <row r="122" spans="1:24" ht="15" customHeight="1">
      <c r="A122" s="8"/>
      <c r="B122" s="62"/>
      <c r="C122" s="7" t="s">
        <v>139</v>
      </c>
      <c r="D122" s="55"/>
      <c r="E122" s="55"/>
      <c r="F122" s="56"/>
      <c r="G122" s="56"/>
      <c r="H122" s="56">
        <f>14948-248-39</f>
        <v>14661</v>
      </c>
      <c r="I122" s="56"/>
      <c r="J122" s="56"/>
      <c r="K122" s="56"/>
      <c r="L122" s="55">
        <f t="shared" si="10"/>
        <v>14661</v>
      </c>
      <c r="M122" s="56"/>
      <c r="N122" s="56"/>
      <c r="O122" s="56"/>
      <c r="P122" s="56"/>
      <c r="Q122" s="56"/>
      <c r="R122" s="56"/>
      <c r="S122" s="55">
        <f t="shared" si="11"/>
        <v>0</v>
      </c>
      <c r="T122" s="55">
        <f t="shared" si="12"/>
        <v>14661</v>
      </c>
      <c r="U122" s="56"/>
      <c r="V122" s="56"/>
      <c r="W122" s="55">
        <f t="shared" si="13"/>
        <v>0</v>
      </c>
      <c r="X122" s="55">
        <f t="shared" si="14"/>
        <v>14661</v>
      </c>
    </row>
    <row r="123" spans="1:24" ht="15" customHeight="1">
      <c r="A123" s="8"/>
      <c r="B123" s="62"/>
      <c r="C123" s="7" t="s">
        <v>23</v>
      </c>
      <c r="D123" s="59">
        <f>82+248</f>
        <v>330</v>
      </c>
      <c r="E123" s="59">
        <f>50+39</f>
        <v>89</v>
      </c>
      <c r="F123" s="56"/>
      <c r="G123" s="56"/>
      <c r="H123" s="56"/>
      <c r="I123" s="56"/>
      <c r="J123" s="56"/>
      <c r="K123" s="56"/>
      <c r="L123" s="55">
        <f t="shared" si="10"/>
        <v>419</v>
      </c>
      <c r="M123" s="56"/>
      <c r="N123" s="56"/>
      <c r="O123" s="56"/>
      <c r="P123" s="56"/>
      <c r="Q123" s="56"/>
      <c r="R123" s="56"/>
      <c r="S123" s="55">
        <f t="shared" si="11"/>
        <v>0</v>
      </c>
      <c r="T123" s="55">
        <f t="shared" si="12"/>
        <v>419</v>
      </c>
      <c r="U123" s="56"/>
      <c r="V123" s="56"/>
      <c r="W123" s="55">
        <f t="shared" si="13"/>
        <v>0</v>
      </c>
      <c r="X123" s="55">
        <f t="shared" si="14"/>
        <v>419</v>
      </c>
    </row>
    <row r="124" spans="1:24" ht="15" customHeight="1">
      <c r="A124" s="8" t="s">
        <v>82</v>
      </c>
      <c r="B124" s="63">
        <v>20103</v>
      </c>
      <c r="C124" s="5" t="s">
        <v>67</v>
      </c>
      <c r="D124" s="58"/>
      <c r="E124" s="58"/>
      <c r="F124" s="56"/>
      <c r="G124" s="56"/>
      <c r="H124" s="56"/>
      <c r="I124" s="56"/>
      <c r="J124" s="56"/>
      <c r="K124" s="56"/>
      <c r="L124" s="55">
        <f t="shared" si="10"/>
        <v>0</v>
      </c>
      <c r="M124" s="56"/>
      <c r="N124" s="56"/>
      <c r="O124" s="56"/>
      <c r="P124" s="56"/>
      <c r="Q124" s="56"/>
      <c r="R124" s="56"/>
      <c r="S124" s="55">
        <f t="shared" si="11"/>
        <v>0</v>
      </c>
      <c r="T124" s="55">
        <f t="shared" si="12"/>
        <v>0</v>
      </c>
      <c r="U124" s="56"/>
      <c r="V124" s="56"/>
      <c r="W124" s="55">
        <f t="shared" si="13"/>
        <v>0</v>
      </c>
      <c r="X124" s="55">
        <f t="shared" si="14"/>
        <v>0</v>
      </c>
    </row>
    <row r="125" spans="1:24" ht="25.5" customHeight="1">
      <c r="A125" s="8"/>
      <c r="B125" s="62"/>
      <c r="C125" s="7" t="s">
        <v>66</v>
      </c>
      <c r="D125" s="59">
        <f>26+100</f>
        <v>126</v>
      </c>
      <c r="E125" s="59">
        <f>15+16</f>
        <v>31</v>
      </c>
      <c r="F125" s="56"/>
      <c r="G125" s="56"/>
      <c r="H125" s="56"/>
      <c r="I125" s="56"/>
      <c r="J125" s="56"/>
      <c r="K125" s="56"/>
      <c r="L125" s="55">
        <f t="shared" si="10"/>
        <v>157</v>
      </c>
      <c r="M125" s="56"/>
      <c r="N125" s="56"/>
      <c r="O125" s="56"/>
      <c r="P125" s="56"/>
      <c r="Q125" s="56"/>
      <c r="R125" s="56"/>
      <c r="S125" s="55">
        <f t="shared" si="11"/>
        <v>0</v>
      </c>
      <c r="T125" s="55">
        <f t="shared" si="12"/>
        <v>157</v>
      </c>
      <c r="U125" s="56"/>
      <c r="V125" s="56"/>
      <c r="W125" s="55">
        <f t="shared" si="13"/>
        <v>0</v>
      </c>
      <c r="X125" s="55">
        <f t="shared" si="14"/>
        <v>157</v>
      </c>
    </row>
    <row r="126" spans="1:24" ht="15" customHeight="1">
      <c r="A126" s="8"/>
      <c r="B126" s="62"/>
      <c r="C126" s="7" t="s">
        <v>139</v>
      </c>
      <c r="D126" s="58"/>
      <c r="E126" s="58"/>
      <c r="F126" s="56"/>
      <c r="G126" s="56"/>
      <c r="H126" s="56">
        <f>4428-116</f>
        <v>4312</v>
      </c>
      <c r="I126" s="56"/>
      <c r="J126" s="56"/>
      <c r="K126" s="56"/>
      <c r="L126" s="55">
        <f t="shared" si="10"/>
        <v>4312</v>
      </c>
      <c r="M126" s="56"/>
      <c r="N126" s="56"/>
      <c r="O126" s="56"/>
      <c r="P126" s="56"/>
      <c r="Q126" s="56"/>
      <c r="R126" s="56"/>
      <c r="S126" s="55">
        <f t="shared" si="11"/>
        <v>0</v>
      </c>
      <c r="T126" s="55">
        <f t="shared" si="12"/>
        <v>4312</v>
      </c>
      <c r="U126" s="56"/>
      <c r="V126" s="56"/>
      <c r="W126" s="55">
        <f t="shared" si="13"/>
        <v>0</v>
      </c>
      <c r="X126" s="55">
        <f t="shared" si="14"/>
        <v>4312</v>
      </c>
    </row>
    <row r="127" spans="1:24" ht="15" customHeight="1">
      <c r="A127" s="8" t="s">
        <v>82</v>
      </c>
      <c r="B127" s="63">
        <v>20104</v>
      </c>
      <c r="C127" s="5" t="s">
        <v>68</v>
      </c>
      <c r="D127" s="58"/>
      <c r="E127" s="58"/>
      <c r="F127" s="56"/>
      <c r="G127" s="56"/>
      <c r="H127" s="56"/>
      <c r="I127" s="56"/>
      <c r="J127" s="56"/>
      <c r="K127" s="56"/>
      <c r="L127" s="55">
        <f t="shared" si="10"/>
        <v>0</v>
      </c>
      <c r="M127" s="56"/>
      <c r="N127" s="56"/>
      <c r="O127" s="56"/>
      <c r="P127" s="56"/>
      <c r="Q127" s="56"/>
      <c r="R127" s="56"/>
      <c r="S127" s="55">
        <f t="shared" si="11"/>
        <v>0</v>
      </c>
      <c r="T127" s="55">
        <f t="shared" si="12"/>
        <v>0</v>
      </c>
      <c r="U127" s="56"/>
      <c r="V127" s="56"/>
      <c r="W127" s="55">
        <f t="shared" si="13"/>
        <v>0</v>
      </c>
      <c r="X127" s="55">
        <f t="shared" si="14"/>
        <v>0</v>
      </c>
    </row>
    <row r="128" spans="1:24" ht="15" customHeight="1">
      <c r="A128" s="8"/>
      <c r="B128" s="62"/>
      <c r="C128" s="7" t="s">
        <v>139</v>
      </c>
      <c r="D128" s="58"/>
      <c r="E128" s="58"/>
      <c r="F128" s="56"/>
      <c r="G128" s="56"/>
      <c r="H128" s="56">
        <v>4460</v>
      </c>
      <c r="I128" s="56"/>
      <c r="J128" s="56"/>
      <c r="K128" s="56"/>
      <c r="L128" s="55">
        <f t="shared" si="10"/>
        <v>4460</v>
      </c>
      <c r="M128" s="56"/>
      <c r="N128" s="56"/>
      <c r="O128" s="56"/>
      <c r="P128" s="56"/>
      <c r="Q128" s="56"/>
      <c r="R128" s="56"/>
      <c r="S128" s="55">
        <f t="shared" si="11"/>
        <v>0</v>
      </c>
      <c r="T128" s="55">
        <f t="shared" si="12"/>
        <v>4460</v>
      </c>
      <c r="U128" s="56"/>
      <c r="V128" s="56"/>
      <c r="W128" s="55">
        <f t="shared" si="13"/>
        <v>0</v>
      </c>
      <c r="X128" s="55">
        <f t="shared" si="14"/>
        <v>4460</v>
      </c>
    </row>
    <row r="129" spans="1:24" ht="15" customHeight="1">
      <c r="A129" s="8"/>
      <c r="B129" s="63" t="s">
        <v>232</v>
      </c>
      <c r="C129" s="5" t="s">
        <v>71</v>
      </c>
      <c r="D129" s="58"/>
      <c r="E129" s="58"/>
      <c r="F129" s="56"/>
      <c r="G129" s="56"/>
      <c r="H129" s="56"/>
      <c r="I129" s="56"/>
      <c r="J129" s="56"/>
      <c r="K129" s="56"/>
      <c r="L129" s="55">
        <f t="shared" si="10"/>
        <v>0</v>
      </c>
      <c r="M129" s="56"/>
      <c r="N129" s="56"/>
      <c r="O129" s="56"/>
      <c r="P129" s="56"/>
      <c r="Q129" s="56"/>
      <c r="R129" s="56"/>
      <c r="S129" s="55">
        <f t="shared" si="11"/>
        <v>0</v>
      </c>
      <c r="T129" s="55">
        <f t="shared" si="12"/>
        <v>0</v>
      </c>
      <c r="U129" s="56"/>
      <c r="V129" s="56"/>
      <c r="W129" s="55">
        <f t="shared" si="13"/>
        <v>0</v>
      </c>
      <c r="X129" s="55">
        <f t="shared" si="14"/>
        <v>0</v>
      </c>
    </row>
    <row r="130" spans="1:24" ht="24.75" customHeight="1">
      <c r="A130" s="8" t="s">
        <v>72</v>
      </c>
      <c r="B130" s="62"/>
      <c r="C130" s="7" t="s">
        <v>74</v>
      </c>
      <c r="D130" s="58"/>
      <c r="E130" s="58"/>
      <c r="F130" s="56">
        <f>10252+3524+849+101</f>
        <v>14726</v>
      </c>
      <c r="G130" s="56"/>
      <c r="H130" s="56"/>
      <c r="I130" s="56"/>
      <c r="J130" s="56"/>
      <c r="K130" s="56"/>
      <c r="L130" s="55">
        <f t="shared" si="10"/>
        <v>14726</v>
      </c>
      <c r="M130" s="56">
        <f>198+483</f>
        <v>681</v>
      </c>
      <c r="N130" s="56"/>
      <c r="O130" s="56"/>
      <c r="P130" s="56"/>
      <c r="Q130" s="56"/>
      <c r="R130" s="56"/>
      <c r="S130" s="55">
        <f t="shared" si="11"/>
        <v>681</v>
      </c>
      <c r="T130" s="55">
        <f t="shared" si="12"/>
        <v>15407</v>
      </c>
      <c r="U130" s="56"/>
      <c r="V130" s="56"/>
      <c r="W130" s="55">
        <f t="shared" si="13"/>
        <v>0</v>
      </c>
      <c r="X130" s="55">
        <f t="shared" si="14"/>
        <v>15407</v>
      </c>
    </row>
    <row r="131" spans="1:24" ht="15" customHeight="1">
      <c r="A131" s="8" t="s">
        <v>72</v>
      </c>
      <c r="B131" s="62"/>
      <c r="C131" s="7" t="s">
        <v>139</v>
      </c>
      <c r="D131" s="58"/>
      <c r="E131" s="58"/>
      <c r="F131" s="56"/>
      <c r="G131" s="56"/>
      <c r="H131" s="56">
        <f>117033-101-483</f>
        <v>116449</v>
      </c>
      <c r="I131" s="56"/>
      <c r="J131" s="56"/>
      <c r="K131" s="56"/>
      <c r="L131" s="55">
        <f t="shared" si="10"/>
        <v>116449</v>
      </c>
      <c r="M131" s="56"/>
      <c r="N131" s="56"/>
      <c r="O131" s="56"/>
      <c r="P131" s="56"/>
      <c r="Q131" s="56"/>
      <c r="R131" s="56"/>
      <c r="S131" s="55">
        <f t="shared" si="11"/>
        <v>0</v>
      </c>
      <c r="T131" s="55">
        <f t="shared" si="12"/>
        <v>116449</v>
      </c>
      <c r="U131" s="56"/>
      <c r="V131" s="56"/>
      <c r="W131" s="55">
        <f t="shared" si="13"/>
        <v>0</v>
      </c>
      <c r="X131" s="55">
        <f t="shared" si="14"/>
        <v>116449</v>
      </c>
    </row>
    <row r="132" spans="1:24" ht="28.5" customHeight="1">
      <c r="A132" s="8" t="s">
        <v>76</v>
      </c>
      <c r="B132" s="62"/>
      <c r="C132" s="7" t="s">
        <v>75</v>
      </c>
      <c r="D132" s="59"/>
      <c r="E132" s="59"/>
      <c r="F132" s="56">
        <v>2885</v>
      </c>
      <c r="G132" s="56"/>
      <c r="H132" s="56"/>
      <c r="I132" s="56"/>
      <c r="J132" s="56"/>
      <c r="K132" s="56"/>
      <c r="L132" s="55">
        <f t="shared" si="10"/>
        <v>2885</v>
      </c>
      <c r="M132" s="56"/>
      <c r="N132" s="56"/>
      <c r="O132" s="56"/>
      <c r="P132" s="56"/>
      <c r="Q132" s="56"/>
      <c r="R132" s="56"/>
      <c r="S132" s="55">
        <f t="shared" si="11"/>
        <v>0</v>
      </c>
      <c r="T132" s="55">
        <f t="shared" si="12"/>
        <v>2885</v>
      </c>
      <c r="U132" s="56"/>
      <c r="V132" s="56"/>
      <c r="W132" s="55">
        <f t="shared" si="13"/>
        <v>0</v>
      </c>
      <c r="X132" s="55">
        <f t="shared" si="14"/>
        <v>2885</v>
      </c>
    </row>
    <row r="133" spans="1:24" ht="28.5" customHeight="1">
      <c r="A133" s="8" t="s">
        <v>76</v>
      </c>
      <c r="B133" s="62"/>
      <c r="C133" s="7" t="s">
        <v>139</v>
      </c>
      <c r="D133" s="56"/>
      <c r="E133" s="56"/>
      <c r="F133" s="56"/>
      <c r="G133" s="56"/>
      <c r="H133" s="56">
        <f>10797-2885</f>
        <v>7912</v>
      </c>
      <c r="I133" s="56"/>
      <c r="J133" s="56"/>
      <c r="K133" s="56"/>
      <c r="L133" s="55">
        <f t="shared" si="10"/>
        <v>7912</v>
      </c>
      <c r="M133" s="56"/>
      <c r="N133" s="56"/>
      <c r="O133" s="56"/>
      <c r="P133" s="56"/>
      <c r="Q133" s="56"/>
      <c r="R133" s="56"/>
      <c r="S133" s="55">
        <f t="shared" si="11"/>
        <v>0</v>
      </c>
      <c r="T133" s="55">
        <f t="shared" si="12"/>
        <v>7912</v>
      </c>
      <c r="U133" s="56"/>
      <c r="V133" s="56"/>
      <c r="W133" s="55"/>
      <c r="X133" s="55">
        <f t="shared" si="14"/>
        <v>7912</v>
      </c>
    </row>
    <row r="134" spans="1:24" ht="28.5" customHeight="1">
      <c r="A134" s="8" t="s">
        <v>82</v>
      </c>
      <c r="B134" s="62"/>
      <c r="C134" s="7" t="s">
        <v>139</v>
      </c>
      <c r="D134" s="56"/>
      <c r="E134" s="56"/>
      <c r="F134" s="56"/>
      <c r="G134" s="56"/>
      <c r="H134" s="56">
        <v>1406</v>
      </c>
      <c r="I134" s="56"/>
      <c r="J134" s="56"/>
      <c r="K134" s="56"/>
      <c r="L134" s="55">
        <f t="shared" si="10"/>
        <v>1406</v>
      </c>
      <c r="M134" s="56"/>
      <c r="N134" s="56"/>
      <c r="O134" s="56"/>
      <c r="P134" s="56"/>
      <c r="Q134" s="56"/>
      <c r="R134" s="56"/>
      <c r="S134" s="55">
        <f t="shared" si="11"/>
        <v>0</v>
      </c>
      <c r="T134" s="55">
        <f t="shared" si="12"/>
        <v>1406</v>
      </c>
      <c r="U134" s="56"/>
      <c r="V134" s="56"/>
      <c r="W134" s="55"/>
      <c r="X134" s="55">
        <f t="shared" si="14"/>
        <v>1406</v>
      </c>
    </row>
    <row r="135" spans="1:24" ht="15" customHeight="1">
      <c r="A135" s="8"/>
      <c r="B135" s="62" t="s">
        <v>234</v>
      </c>
      <c r="C135" s="5" t="s">
        <v>77</v>
      </c>
      <c r="D135" s="55"/>
      <c r="E135" s="55"/>
      <c r="F135" s="56"/>
      <c r="G135" s="56"/>
      <c r="H135" s="56"/>
      <c r="I135" s="56"/>
      <c r="J135" s="56"/>
      <c r="K135" s="56"/>
      <c r="L135" s="55">
        <f t="shared" si="10"/>
        <v>0</v>
      </c>
      <c r="M135" s="56"/>
      <c r="N135" s="56"/>
      <c r="O135" s="56"/>
      <c r="P135" s="56"/>
      <c r="Q135" s="56"/>
      <c r="R135" s="56"/>
      <c r="S135" s="55">
        <f t="shared" si="11"/>
        <v>0</v>
      </c>
      <c r="T135" s="55">
        <f t="shared" si="12"/>
        <v>0</v>
      </c>
      <c r="U135" s="56"/>
      <c r="V135" s="56"/>
      <c r="W135" s="55">
        <f t="shared" si="13"/>
        <v>0</v>
      </c>
      <c r="X135" s="55">
        <f t="shared" si="14"/>
        <v>0</v>
      </c>
    </row>
    <row r="136" spans="1:24" ht="24.75" customHeight="1">
      <c r="A136" s="8" t="s">
        <v>72</v>
      </c>
      <c r="B136" s="62"/>
      <c r="C136" s="7" t="s">
        <v>74</v>
      </c>
      <c r="D136" s="56"/>
      <c r="E136" s="56"/>
      <c r="F136" s="56">
        <f>15281+11</f>
        <v>15292</v>
      </c>
      <c r="G136" s="56"/>
      <c r="H136" s="56"/>
      <c r="I136" s="56"/>
      <c r="J136" s="56"/>
      <c r="K136" s="56"/>
      <c r="L136" s="55">
        <f t="shared" si="10"/>
        <v>15292</v>
      </c>
      <c r="M136" s="56">
        <v>4530</v>
      </c>
      <c r="N136" s="56"/>
      <c r="O136" s="56"/>
      <c r="P136" s="56"/>
      <c r="Q136" s="56"/>
      <c r="R136" s="56"/>
      <c r="S136" s="55">
        <f t="shared" si="11"/>
        <v>4530</v>
      </c>
      <c r="T136" s="55">
        <f t="shared" si="12"/>
        <v>19822</v>
      </c>
      <c r="U136" s="56"/>
      <c r="V136" s="56"/>
      <c r="W136" s="55">
        <f t="shared" si="13"/>
        <v>0</v>
      </c>
      <c r="X136" s="55">
        <f t="shared" si="14"/>
        <v>19822</v>
      </c>
    </row>
    <row r="137" spans="1:24" ht="24.75" customHeight="1">
      <c r="A137" s="8" t="s">
        <v>72</v>
      </c>
      <c r="B137" s="62"/>
      <c r="C137" s="7" t="s">
        <v>139</v>
      </c>
      <c r="D137" s="55"/>
      <c r="E137" s="55"/>
      <c r="F137" s="56"/>
      <c r="G137" s="56"/>
      <c r="H137" s="56">
        <v>67771</v>
      </c>
      <c r="I137" s="56"/>
      <c r="J137" s="56"/>
      <c r="K137" s="56"/>
      <c r="L137" s="55">
        <f t="shared" si="10"/>
        <v>67771</v>
      </c>
      <c r="M137" s="56"/>
      <c r="N137" s="56"/>
      <c r="O137" s="56"/>
      <c r="P137" s="56"/>
      <c r="Q137" s="56"/>
      <c r="R137" s="56"/>
      <c r="S137" s="55">
        <f t="shared" si="11"/>
        <v>0</v>
      </c>
      <c r="T137" s="55">
        <f t="shared" si="12"/>
        <v>67771</v>
      </c>
      <c r="U137" s="56"/>
      <c r="V137" s="56"/>
      <c r="W137" s="55">
        <f t="shared" si="13"/>
        <v>0</v>
      </c>
      <c r="X137" s="55">
        <f t="shared" si="14"/>
        <v>67771</v>
      </c>
    </row>
    <row r="138" spans="1:24" ht="25.5" customHeight="1">
      <c r="A138" s="8" t="s">
        <v>82</v>
      </c>
      <c r="B138" s="62"/>
      <c r="C138" s="7" t="s">
        <v>139</v>
      </c>
      <c r="D138" s="55"/>
      <c r="E138" s="55"/>
      <c r="F138" s="56"/>
      <c r="G138" s="56"/>
      <c r="H138" s="56">
        <v>500</v>
      </c>
      <c r="I138" s="56"/>
      <c r="J138" s="56"/>
      <c r="K138" s="56"/>
      <c r="L138" s="55">
        <f t="shared" si="10"/>
        <v>500</v>
      </c>
      <c r="M138" s="56"/>
      <c r="N138" s="56"/>
      <c r="O138" s="56"/>
      <c r="P138" s="56"/>
      <c r="Q138" s="56"/>
      <c r="R138" s="56"/>
      <c r="S138" s="55">
        <f t="shared" si="11"/>
        <v>0</v>
      </c>
      <c r="T138" s="55">
        <f t="shared" si="12"/>
        <v>500</v>
      </c>
      <c r="U138" s="56"/>
      <c r="V138" s="56"/>
      <c r="W138" s="55">
        <f t="shared" si="13"/>
        <v>0</v>
      </c>
      <c r="X138" s="55">
        <f t="shared" si="14"/>
        <v>500</v>
      </c>
    </row>
    <row r="139" spans="1:24" ht="15" customHeight="1">
      <c r="A139" s="8"/>
      <c r="B139" s="63" t="s">
        <v>236</v>
      </c>
      <c r="C139" s="5" t="s">
        <v>78</v>
      </c>
      <c r="D139" s="55"/>
      <c r="E139" s="55"/>
      <c r="F139" s="56"/>
      <c r="G139" s="56"/>
      <c r="H139" s="56"/>
      <c r="I139" s="56"/>
      <c r="J139" s="56"/>
      <c r="K139" s="56"/>
      <c r="L139" s="55">
        <f t="shared" si="10"/>
        <v>0</v>
      </c>
      <c r="M139" s="56"/>
      <c r="N139" s="56"/>
      <c r="O139" s="56"/>
      <c r="P139" s="56"/>
      <c r="Q139" s="56"/>
      <c r="R139" s="56"/>
      <c r="S139" s="55">
        <f t="shared" si="11"/>
        <v>0</v>
      </c>
      <c r="T139" s="55">
        <f t="shared" si="12"/>
        <v>0</v>
      </c>
      <c r="U139" s="56"/>
      <c r="V139" s="56"/>
      <c r="W139" s="55">
        <f t="shared" si="13"/>
        <v>0</v>
      </c>
      <c r="X139" s="55">
        <f t="shared" si="14"/>
        <v>0</v>
      </c>
    </row>
    <row r="140" spans="1:24" ht="24.75" customHeight="1">
      <c r="A140" s="8" t="s">
        <v>72</v>
      </c>
      <c r="B140" s="62"/>
      <c r="C140" s="7" t="s">
        <v>80</v>
      </c>
      <c r="D140" s="59"/>
      <c r="E140" s="59"/>
      <c r="F140" s="56">
        <v>471</v>
      </c>
      <c r="G140" s="56"/>
      <c r="H140" s="56"/>
      <c r="I140" s="56">
        <v>690</v>
      </c>
      <c r="J140" s="56"/>
      <c r="K140" s="56"/>
      <c r="L140" s="55">
        <f t="shared" si="10"/>
        <v>1161</v>
      </c>
      <c r="M140" s="56"/>
      <c r="N140" s="56"/>
      <c r="O140" s="56"/>
      <c r="P140" s="56"/>
      <c r="Q140" s="56"/>
      <c r="R140" s="56"/>
      <c r="S140" s="55">
        <f t="shared" si="11"/>
        <v>0</v>
      </c>
      <c r="T140" s="55">
        <f t="shared" si="12"/>
        <v>1161</v>
      </c>
      <c r="U140" s="56"/>
      <c r="V140" s="56"/>
      <c r="W140" s="55">
        <f t="shared" si="13"/>
        <v>0</v>
      </c>
      <c r="X140" s="55">
        <f t="shared" si="14"/>
        <v>1161</v>
      </c>
    </row>
    <row r="141" spans="1:24" ht="15" customHeight="1">
      <c r="A141" s="8" t="s">
        <v>72</v>
      </c>
      <c r="B141" s="62"/>
      <c r="C141" s="7" t="s">
        <v>139</v>
      </c>
      <c r="D141" s="59"/>
      <c r="E141" s="59"/>
      <c r="F141" s="56"/>
      <c r="G141" s="56"/>
      <c r="H141" s="56">
        <f>16929-690</f>
        <v>16239</v>
      </c>
      <c r="I141" s="56"/>
      <c r="J141" s="56"/>
      <c r="K141" s="56"/>
      <c r="L141" s="55">
        <f t="shared" si="10"/>
        <v>16239</v>
      </c>
      <c r="M141" s="56"/>
      <c r="N141" s="56"/>
      <c r="O141" s="56"/>
      <c r="P141" s="56"/>
      <c r="Q141" s="56"/>
      <c r="R141" s="56"/>
      <c r="S141" s="55">
        <f t="shared" si="11"/>
        <v>0</v>
      </c>
      <c r="T141" s="55">
        <f t="shared" si="12"/>
        <v>16239</v>
      </c>
      <c r="U141" s="56"/>
      <c r="V141" s="56"/>
      <c r="W141" s="55">
        <f t="shared" si="13"/>
        <v>0</v>
      </c>
      <c r="X141" s="55">
        <f t="shared" si="14"/>
        <v>16239</v>
      </c>
    </row>
    <row r="142" spans="1:24" ht="24.75" customHeight="1">
      <c r="A142" s="8" t="s">
        <v>76</v>
      </c>
      <c r="B142" s="62"/>
      <c r="C142" s="7" t="s">
        <v>79</v>
      </c>
      <c r="D142" s="59"/>
      <c r="E142" s="59"/>
      <c r="F142" s="56">
        <v>2664</v>
      </c>
      <c r="G142" s="56"/>
      <c r="H142" s="56"/>
      <c r="I142" s="56">
        <v>346</v>
      </c>
      <c r="J142" s="56"/>
      <c r="K142" s="56"/>
      <c r="L142" s="55">
        <f t="shared" si="10"/>
        <v>3010</v>
      </c>
      <c r="M142" s="56"/>
      <c r="N142" s="56"/>
      <c r="O142" s="56"/>
      <c r="P142" s="56"/>
      <c r="Q142" s="56"/>
      <c r="R142" s="56"/>
      <c r="S142" s="55">
        <f t="shared" si="11"/>
        <v>0</v>
      </c>
      <c r="T142" s="55">
        <f t="shared" si="12"/>
        <v>3010</v>
      </c>
      <c r="U142" s="56"/>
      <c r="V142" s="56"/>
      <c r="W142" s="55">
        <f t="shared" si="13"/>
        <v>0</v>
      </c>
      <c r="X142" s="55">
        <f t="shared" si="14"/>
        <v>3010</v>
      </c>
    </row>
    <row r="143" spans="1:24" ht="15" customHeight="1">
      <c r="A143" s="8" t="s">
        <v>76</v>
      </c>
      <c r="B143" s="62"/>
      <c r="C143" s="7" t="s">
        <v>139</v>
      </c>
      <c r="D143" s="58"/>
      <c r="E143" s="58"/>
      <c r="F143" s="56"/>
      <c r="G143" s="56"/>
      <c r="H143" s="56">
        <v>5276</v>
      </c>
      <c r="I143" s="56"/>
      <c r="J143" s="56"/>
      <c r="K143" s="56"/>
      <c r="L143" s="55">
        <f t="shared" si="10"/>
        <v>5276</v>
      </c>
      <c r="M143" s="56"/>
      <c r="N143" s="56"/>
      <c r="O143" s="56"/>
      <c r="P143" s="56"/>
      <c r="Q143" s="56"/>
      <c r="R143" s="56"/>
      <c r="S143" s="55">
        <f t="shared" si="11"/>
        <v>0</v>
      </c>
      <c r="T143" s="55">
        <f t="shared" si="12"/>
        <v>5276</v>
      </c>
      <c r="U143" s="56"/>
      <c r="V143" s="56"/>
      <c r="W143" s="55">
        <f t="shared" si="13"/>
        <v>0</v>
      </c>
      <c r="X143" s="55">
        <f t="shared" si="14"/>
        <v>5276</v>
      </c>
    </row>
    <row r="144" spans="1:24" ht="24.75" customHeight="1">
      <c r="A144" s="8"/>
      <c r="B144" s="63" t="s">
        <v>238</v>
      </c>
      <c r="C144" s="5" t="s">
        <v>81</v>
      </c>
      <c r="D144" s="58"/>
      <c r="E144" s="58"/>
      <c r="F144" s="56"/>
      <c r="G144" s="56"/>
      <c r="H144" s="56"/>
      <c r="I144" s="56"/>
      <c r="J144" s="56"/>
      <c r="K144" s="56"/>
      <c r="L144" s="55">
        <f t="shared" si="10"/>
        <v>0</v>
      </c>
      <c r="M144" s="56"/>
      <c r="N144" s="56"/>
      <c r="O144" s="56"/>
      <c r="P144" s="56"/>
      <c r="Q144" s="56"/>
      <c r="R144" s="56"/>
      <c r="S144" s="55">
        <f t="shared" si="11"/>
        <v>0</v>
      </c>
      <c r="T144" s="55">
        <f t="shared" si="12"/>
        <v>0</v>
      </c>
      <c r="U144" s="56"/>
      <c r="V144" s="56"/>
      <c r="W144" s="55">
        <f t="shared" si="13"/>
        <v>0</v>
      </c>
      <c r="X144" s="55">
        <f t="shared" si="14"/>
        <v>0</v>
      </c>
    </row>
    <row r="145" spans="1:24" ht="24.75" customHeight="1">
      <c r="A145" s="8" t="s">
        <v>72</v>
      </c>
      <c r="B145" s="62"/>
      <c r="C145" s="7" t="s">
        <v>79</v>
      </c>
      <c r="D145" s="59">
        <v>858</v>
      </c>
      <c r="E145" s="59">
        <v>212</v>
      </c>
      <c r="F145" s="56">
        <f>108+20</f>
        <v>128</v>
      </c>
      <c r="G145" s="56"/>
      <c r="H145" s="56"/>
      <c r="I145" s="56"/>
      <c r="J145" s="56"/>
      <c r="K145" s="56"/>
      <c r="L145" s="55">
        <f t="shared" si="10"/>
        <v>1198</v>
      </c>
      <c r="M145" s="56"/>
      <c r="N145" s="56"/>
      <c r="O145" s="56"/>
      <c r="P145" s="56"/>
      <c r="Q145" s="56"/>
      <c r="R145" s="56"/>
      <c r="S145" s="55">
        <f t="shared" si="11"/>
        <v>0</v>
      </c>
      <c r="T145" s="55">
        <f t="shared" si="12"/>
        <v>1198</v>
      </c>
      <c r="U145" s="56"/>
      <c r="V145" s="56"/>
      <c r="W145" s="55">
        <f t="shared" si="13"/>
        <v>0</v>
      </c>
      <c r="X145" s="55">
        <f t="shared" si="14"/>
        <v>1198</v>
      </c>
    </row>
    <row r="146" spans="1:24" ht="15" customHeight="1">
      <c r="A146" s="8" t="s">
        <v>72</v>
      </c>
      <c r="B146" s="62"/>
      <c r="C146" s="7" t="s">
        <v>139</v>
      </c>
      <c r="D146" s="58"/>
      <c r="E146" s="58"/>
      <c r="F146" s="56"/>
      <c r="G146" s="56"/>
      <c r="H146" s="56">
        <f>4103-858-212</f>
        <v>3033</v>
      </c>
      <c r="I146" s="56"/>
      <c r="J146" s="56"/>
      <c r="K146" s="56"/>
      <c r="L146" s="55">
        <f t="shared" si="10"/>
        <v>3033</v>
      </c>
      <c r="M146" s="56"/>
      <c r="N146" s="56"/>
      <c r="O146" s="56"/>
      <c r="P146" s="56"/>
      <c r="Q146" s="56"/>
      <c r="R146" s="56"/>
      <c r="S146" s="55">
        <f t="shared" si="11"/>
        <v>0</v>
      </c>
      <c r="T146" s="55">
        <f t="shared" si="12"/>
        <v>3033</v>
      </c>
      <c r="U146" s="56"/>
      <c r="V146" s="56"/>
      <c r="W146" s="55">
        <f t="shared" si="13"/>
        <v>0</v>
      </c>
      <c r="X146" s="55">
        <f t="shared" si="14"/>
        <v>3033</v>
      </c>
    </row>
    <row r="147" spans="1:24" ht="36.75" customHeight="1">
      <c r="A147" s="8"/>
      <c r="B147" s="63">
        <v>20202</v>
      </c>
      <c r="C147" s="5" t="s">
        <v>83</v>
      </c>
      <c r="D147" s="58"/>
      <c r="E147" s="58"/>
      <c r="F147" s="56"/>
      <c r="G147" s="56"/>
      <c r="H147" s="56"/>
      <c r="I147" s="56"/>
      <c r="J147" s="56"/>
      <c r="K147" s="56"/>
      <c r="L147" s="55">
        <f t="shared" si="10"/>
        <v>0</v>
      </c>
      <c r="M147" s="56"/>
      <c r="N147" s="56"/>
      <c r="O147" s="56"/>
      <c r="P147" s="56"/>
      <c r="Q147" s="56"/>
      <c r="R147" s="56"/>
      <c r="S147" s="55">
        <f t="shared" si="11"/>
        <v>0</v>
      </c>
      <c r="T147" s="55">
        <f t="shared" si="12"/>
        <v>0</v>
      </c>
      <c r="U147" s="56"/>
      <c r="V147" s="56"/>
      <c r="W147" s="55">
        <f t="shared" si="13"/>
        <v>0</v>
      </c>
      <c r="X147" s="55">
        <f t="shared" si="14"/>
        <v>0</v>
      </c>
    </row>
    <row r="148" spans="1:24" ht="24.75" customHeight="1">
      <c r="A148" s="8" t="s">
        <v>72</v>
      </c>
      <c r="B148" s="62"/>
      <c r="C148" s="7" t="s">
        <v>85</v>
      </c>
      <c r="D148" s="59">
        <f>528+479+13305+8</f>
        <v>14320</v>
      </c>
      <c r="E148" s="59">
        <f>93+84+2328+4+263</f>
        <v>2772</v>
      </c>
      <c r="F148" s="56">
        <v>16</v>
      </c>
      <c r="G148" s="56"/>
      <c r="H148" s="56"/>
      <c r="I148" s="56"/>
      <c r="J148" s="56"/>
      <c r="K148" s="56"/>
      <c r="L148" s="55">
        <f t="shared" si="10"/>
        <v>17108</v>
      </c>
      <c r="M148" s="56"/>
      <c r="N148" s="56"/>
      <c r="O148" s="56"/>
      <c r="P148" s="56"/>
      <c r="Q148" s="56"/>
      <c r="R148" s="56"/>
      <c r="S148" s="55">
        <f t="shared" si="11"/>
        <v>0</v>
      </c>
      <c r="T148" s="55">
        <f t="shared" si="12"/>
        <v>17108</v>
      </c>
      <c r="U148" s="56"/>
      <c r="V148" s="56"/>
      <c r="W148" s="55">
        <f t="shared" si="13"/>
        <v>0</v>
      </c>
      <c r="X148" s="55">
        <f t="shared" si="14"/>
        <v>17108</v>
      </c>
    </row>
    <row r="149" spans="1:24" ht="15" customHeight="1">
      <c r="A149" s="8" t="s">
        <v>72</v>
      </c>
      <c r="B149" s="62"/>
      <c r="C149" s="7" t="s">
        <v>139</v>
      </c>
      <c r="D149" s="58"/>
      <c r="E149" s="58"/>
      <c r="F149" s="56"/>
      <c r="G149" s="56"/>
      <c r="H149" s="56">
        <v>70046</v>
      </c>
      <c r="I149" s="56"/>
      <c r="J149" s="56"/>
      <c r="K149" s="56"/>
      <c r="L149" s="55">
        <f t="shared" si="10"/>
        <v>70046</v>
      </c>
      <c r="M149" s="56"/>
      <c r="N149" s="56"/>
      <c r="O149" s="56"/>
      <c r="P149" s="56"/>
      <c r="Q149" s="56"/>
      <c r="R149" s="56"/>
      <c r="S149" s="55">
        <f t="shared" si="11"/>
        <v>0</v>
      </c>
      <c r="T149" s="55">
        <f t="shared" si="12"/>
        <v>70046</v>
      </c>
      <c r="U149" s="56"/>
      <c r="V149" s="56"/>
      <c r="W149" s="55">
        <f t="shared" si="13"/>
        <v>0</v>
      </c>
      <c r="X149" s="55">
        <f t="shared" si="14"/>
        <v>70046</v>
      </c>
    </row>
    <row r="150" spans="1:24" ht="24.75" customHeight="1">
      <c r="A150" s="8" t="s">
        <v>76</v>
      </c>
      <c r="B150" s="62"/>
      <c r="C150" s="7" t="s">
        <v>85</v>
      </c>
      <c r="D150" s="59">
        <f>5129+401+114+707</f>
        <v>6351</v>
      </c>
      <c r="E150" s="59">
        <f>3064+247+61+123</f>
        <v>3495</v>
      </c>
      <c r="F150" s="56"/>
      <c r="G150" s="56"/>
      <c r="H150" s="56"/>
      <c r="I150" s="56"/>
      <c r="J150" s="56"/>
      <c r="K150" s="56"/>
      <c r="L150" s="55">
        <f t="shared" si="10"/>
        <v>9846</v>
      </c>
      <c r="M150" s="56"/>
      <c r="N150" s="56"/>
      <c r="O150" s="56"/>
      <c r="P150" s="56"/>
      <c r="Q150" s="56"/>
      <c r="R150" s="56"/>
      <c r="S150" s="55">
        <f t="shared" si="11"/>
        <v>0</v>
      </c>
      <c r="T150" s="55">
        <f t="shared" si="12"/>
        <v>9846</v>
      </c>
      <c r="U150" s="56"/>
      <c r="V150" s="56"/>
      <c r="W150" s="55">
        <f t="shared" si="13"/>
        <v>0</v>
      </c>
      <c r="X150" s="55">
        <f t="shared" si="14"/>
        <v>9846</v>
      </c>
    </row>
    <row r="151" spans="1:24" ht="15" customHeight="1">
      <c r="A151" s="8" t="s">
        <v>76</v>
      </c>
      <c r="B151" s="62"/>
      <c r="C151" s="7" t="s">
        <v>139</v>
      </c>
      <c r="D151" s="59"/>
      <c r="E151" s="59"/>
      <c r="F151" s="56"/>
      <c r="G151" s="56"/>
      <c r="H151" s="56">
        <f>16695-707-123</f>
        <v>15865</v>
      </c>
      <c r="I151" s="56"/>
      <c r="J151" s="56"/>
      <c r="K151" s="56"/>
      <c r="L151" s="55">
        <f t="shared" si="10"/>
        <v>15865</v>
      </c>
      <c r="M151" s="56"/>
      <c r="N151" s="56"/>
      <c r="O151" s="56"/>
      <c r="P151" s="56"/>
      <c r="Q151" s="56"/>
      <c r="R151" s="56"/>
      <c r="S151" s="55">
        <f t="shared" si="11"/>
        <v>0</v>
      </c>
      <c r="T151" s="55">
        <f t="shared" si="12"/>
        <v>15865</v>
      </c>
      <c r="U151" s="56"/>
      <c r="V151" s="56"/>
      <c r="W151" s="55"/>
      <c r="X151" s="55">
        <f t="shared" si="14"/>
        <v>15865</v>
      </c>
    </row>
    <row r="152" spans="1:24" ht="24.75" customHeight="1">
      <c r="A152" s="8" t="s">
        <v>82</v>
      </c>
      <c r="B152" s="62"/>
      <c r="C152" s="7" t="s">
        <v>85</v>
      </c>
      <c r="D152" s="59">
        <f>458+140+794</f>
        <v>1392</v>
      </c>
      <c r="E152" s="59">
        <f>80+25+420</f>
        <v>525</v>
      </c>
      <c r="F152" s="56"/>
      <c r="G152" s="56"/>
      <c r="H152" s="56"/>
      <c r="I152" s="56"/>
      <c r="J152" s="56"/>
      <c r="K152" s="56"/>
      <c r="L152" s="55">
        <f t="shared" si="10"/>
        <v>1917</v>
      </c>
      <c r="M152" s="56"/>
      <c r="N152" s="56"/>
      <c r="O152" s="56"/>
      <c r="P152" s="56"/>
      <c r="Q152" s="56"/>
      <c r="R152" s="56"/>
      <c r="S152" s="55">
        <f t="shared" si="11"/>
        <v>0</v>
      </c>
      <c r="T152" s="55">
        <f t="shared" si="12"/>
        <v>1917</v>
      </c>
      <c r="U152" s="56"/>
      <c r="V152" s="56"/>
      <c r="W152" s="55"/>
      <c r="X152" s="55">
        <f t="shared" si="14"/>
        <v>1917</v>
      </c>
    </row>
    <row r="153" spans="1:24" ht="15" customHeight="1">
      <c r="A153" s="8" t="s">
        <v>82</v>
      </c>
      <c r="B153" s="62"/>
      <c r="C153" s="7" t="s">
        <v>139</v>
      </c>
      <c r="D153" s="58"/>
      <c r="E153" s="58"/>
      <c r="F153" s="56"/>
      <c r="G153" s="56"/>
      <c r="H153" s="56">
        <v>20084</v>
      </c>
      <c r="I153" s="56"/>
      <c r="J153" s="56"/>
      <c r="K153" s="56"/>
      <c r="L153" s="55">
        <f t="shared" si="10"/>
        <v>20084</v>
      </c>
      <c r="M153" s="56"/>
      <c r="N153" s="56"/>
      <c r="O153" s="56"/>
      <c r="P153" s="56"/>
      <c r="Q153" s="56"/>
      <c r="R153" s="56"/>
      <c r="S153" s="55">
        <f t="shared" si="11"/>
        <v>0</v>
      </c>
      <c r="T153" s="55">
        <f t="shared" si="12"/>
        <v>20084</v>
      </c>
      <c r="U153" s="56"/>
      <c r="V153" s="56"/>
      <c r="W153" s="55">
        <f t="shared" si="13"/>
        <v>0</v>
      </c>
      <c r="X153" s="55">
        <f t="shared" si="14"/>
        <v>20084</v>
      </c>
    </row>
    <row r="154" spans="1:24" ht="15" customHeight="1">
      <c r="A154" s="8"/>
      <c r="B154" s="63">
        <v>20203</v>
      </c>
      <c r="C154" s="5" t="s">
        <v>84</v>
      </c>
      <c r="D154" s="58"/>
      <c r="E154" s="58"/>
      <c r="F154" s="56"/>
      <c r="G154" s="56"/>
      <c r="H154" s="56"/>
      <c r="I154" s="56"/>
      <c r="J154" s="56"/>
      <c r="K154" s="56"/>
      <c r="L154" s="55">
        <f t="shared" si="10"/>
        <v>0</v>
      </c>
      <c r="M154" s="56"/>
      <c r="N154" s="56"/>
      <c r="O154" s="56"/>
      <c r="P154" s="56"/>
      <c r="Q154" s="56"/>
      <c r="R154" s="56"/>
      <c r="S154" s="55">
        <f t="shared" si="11"/>
        <v>0</v>
      </c>
      <c r="T154" s="55">
        <f t="shared" si="12"/>
        <v>0</v>
      </c>
      <c r="U154" s="56"/>
      <c r="V154" s="56"/>
      <c r="W154" s="55">
        <f t="shared" si="13"/>
        <v>0</v>
      </c>
      <c r="X154" s="55">
        <f t="shared" si="14"/>
        <v>0</v>
      </c>
    </row>
    <row r="155" spans="1:24" ht="24.75" customHeight="1">
      <c r="A155" s="8" t="s">
        <v>72</v>
      </c>
      <c r="B155" s="62"/>
      <c r="C155" s="7" t="s">
        <v>85</v>
      </c>
      <c r="D155" s="59">
        <f>548+1115+177+696+300</f>
        <v>2836</v>
      </c>
      <c r="E155" s="59">
        <f>96+195+100+109+53</f>
        <v>553</v>
      </c>
      <c r="F155" s="56">
        <f>2875+248+81+175+636+1464+4+69</f>
        <v>5552</v>
      </c>
      <c r="G155" s="56"/>
      <c r="H155" s="56"/>
      <c r="I155" s="56"/>
      <c r="J155" s="56"/>
      <c r="K155" s="56"/>
      <c r="L155" s="55">
        <f t="shared" si="10"/>
        <v>8941</v>
      </c>
      <c r="M155" s="56"/>
      <c r="N155" s="56"/>
      <c r="O155" s="56"/>
      <c r="P155" s="56"/>
      <c r="Q155" s="56"/>
      <c r="R155" s="56"/>
      <c r="S155" s="55">
        <f t="shared" si="11"/>
        <v>0</v>
      </c>
      <c r="T155" s="55">
        <f t="shared" si="12"/>
        <v>8941</v>
      </c>
      <c r="U155" s="56"/>
      <c r="V155" s="56"/>
      <c r="W155" s="55">
        <f t="shared" si="13"/>
        <v>0</v>
      </c>
      <c r="X155" s="55">
        <f t="shared" si="14"/>
        <v>8941</v>
      </c>
    </row>
    <row r="156" spans="1:24" ht="15" customHeight="1">
      <c r="A156" s="8" t="s">
        <v>72</v>
      </c>
      <c r="B156" s="62"/>
      <c r="C156" s="7" t="s">
        <v>139</v>
      </c>
      <c r="D156" s="59"/>
      <c r="E156" s="59"/>
      <c r="F156" s="56"/>
      <c r="G156" s="56"/>
      <c r="H156" s="56">
        <f>82721-696-109-300-53</f>
        <v>81563</v>
      </c>
      <c r="I156" s="56"/>
      <c r="J156" s="56"/>
      <c r="K156" s="56"/>
      <c r="L156" s="55">
        <f t="shared" si="10"/>
        <v>81563</v>
      </c>
      <c r="M156" s="56"/>
      <c r="N156" s="56"/>
      <c r="O156" s="56"/>
      <c r="P156" s="56"/>
      <c r="Q156" s="56"/>
      <c r="R156" s="56"/>
      <c r="S156" s="55">
        <f t="shared" si="11"/>
        <v>0</v>
      </c>
      <c r="T156" s="55">
        <f t="shared" si="12"/>
        <v>81563</v>
      </c>
      <c r="U156" s="56"/>
      <c r="V156" s="56"/>
      <c r="W156" s="55">
        <f t="shared" si="13"/>
        <v>0</v>
      </c>
      <c r="X156" s="55">
        <f t="shared" si="14"/>
        <v>81563</v>
      </c>
    </row>
    <row r="157" spans="1:24" ht="24.75" customHeight="1">
      <c r="A157" s="8" t="s">
        <v>76</v>
      </c>
      <c r="B157" s="62"/>
      <c r="C157" s="7" t="s">
        <v>85</v>
      </c>
      <c r="D157" s="59">
        <v>2438</v>
      </c>
      <c r="E157" s="59">
        <v>1380</v>
      </c>
      <c r="F157" s="56"/>
      <c r="G157" s="56"/>
      <c r="H157" s="56"/>
      <c r="I157" s="56"/>
      <c r="J157" s="56"/>
      <c r="K157" s="56"/>
      <c r="L157" s="55">
        <f t="shared" si="10"/>
        <v>3818</v>
      </c>
      <c r="M157" s="56"/>
      <c r="N157" s="56"/>
      <c r="O157" s="56"/>
      <c r="P157" s="56"/>
      <c r="Q157" s="56"/>
      <c r="R157" s="56"/>
      <c r="S157" s="55">
        <f t="shared" si="11"/>
        <v>0</v>
      </c>
      <c r="T157" s="55">
        <f t="shared" si="12"/>
        <v>3818</v>
      </c>
      <c r="U157" s="56"/>
      <c r="V157" s="56"/>
      <c r="W157" s="55">
        <f t="shared" si="13"/>
        <v>0</v>
      </c>
      <c r="X157" s="55">
        <f t="shared" si="14"/>
        <v>3818</v>
      </c>
    </row>
    <row r="158" spans="1:24" ht="15" customHeight="1">
      <c r="A158" s="8" t="s">
        <v>76</v>
      </c>
      <c r="B158" s="62"/>
      <c r="C158" s="7" t="s">
        <v>139</v>
      </c>
      <c r="D158" s="59"/>
      <c r="E158" s="59"/>
      <c r="F158" s="56"/>
      <c r="G158" s="56"/>
      <c r="H158" s="56">
        <v>10798</v>
      </c>
      <c r="I158" s="56"/>
      <c r="J158" s="56"/>
      <c r="K158" s="56"/>
      <c r="L158" s="55">
        <f t="shared" si="10"/>
        <v>10798</v>
      </c>
      <c r="M158" s="56"/>
      <c r="N158" s="56"/>
      <c r="O158" s="56"/>
      <c r="P158" s="56"/>
      <c r="Q158" s="56"/>
      <c r="R158" s="56"/>
      <c r="S158" s="55">
        <f t="shared" si="11"/>
        <v>0</v>
      </c>
      <c r="T158" s="55">
        <f t="shared" si="12"/>
        <v>10798</v>
      </c>
      <c r="U158" s="56"/>
      <c r="V158" s="56"/>
      <c r="W158" s="55">
        <f t="shared" si="13"/>
        <v>0</v>
      </c>
      <c r="X158" s="55">
        <f t="shared" si="14"/>
        <v>10798</v>
      </c>
    </row>
    <row r="159" spans="1:24" s="9" customFormat="1" ht="27">
      <c r="A159" s="8"/>
      <c r="B159" s="62"/>
      <c r="C159" s="19" t="s">
        <v>5</v>
      </c>
      <c r="D159" s="57">
        <f aca="true" t="shared" si="16" ref="D159:X159">SUM(D121:D158)</f>
        <v>28651</v>
      </c>
      <c r="E159" s="57">
        <f t="shared" si="16"/>
        <v>9057</v>
      </c>
      <c r="F159" s="57">
        <f t="shared" si="16"/>
        <v>41734</v>
      </c>
      <c r="G159" s="57">
        <f t="shared" si="16"/>
        <v>0</v>
      </c>
      <c r="H159" s="57">
        <f t="shared" si="16"/>
        <v>440375</v>
      </c>
      <c r="I159" s="57">
        <f t="shared" si="16"/>
        <v>1036</v>
      </c>
      <c r="J159" s="57">
        <f t="shared" si="16"/>
        <v>0</v>
      </c>
      <c r="K159" s="57">
        <f t="shared" si="16"/>
        <v>0</v>
      </c>
      <c r="L159" s="57">
        <f t="shared" si="16"/>
        <v>520853</v>
      </c>
      <c r="M159" s="57">
        <f t="shared" si="16"/>
        <v>5211</v>
      </c>
      <c r="N159" s="57">
        <f t="shared" si="16"/>
        <v>0</v>
      </c>
      <c r="O159" s="57">
        <f t="shared" si="16"/>
        <v>0</v>
      </c>
      <c r="P159" s="57">
        <f t="shared" si="16"/>
        <v>0</v>
      </c>
      <c r="Q159" s="57">
        <f t="shared" si="16"/>
        <v>0</v>
      </c>
      <c r="R159" s="57">
        <f t="shared" si="16"/>
        <v>0</v>
      </c>
      <c r="S159" s="57">
        <f t="shared" si="16"/>
        <v>5211</v>
      </c>
      <c r="T159" s="57">
        <f t="shared" si="16"/>
        <v>526064</v>
      </c>
      <c r="U159" s="57">
        <f t="shared" si="16"/>
        <v>0</v>
      </c>
      <c r="V159" s="57">
        <f t="shared" si="16"/>
        <v>0</v>
      </c>
      <c r="W159" s="57">
        <f t="shared" si="16"/>
        <v>0</v>
      </c>
      <c r="X159" s="57">
        <f t="shared" si="16"/>
        <v>526064</v>
      </c>
    </row>
    <row r="160" spans="1:24" s="9" customFormat="1" ht="39.75" customHeight="1">
      <c r="A160" s="8"/>
      <c r="B160" s="62">
        <v>40100</v>
      </c>
      <c r="C160" s="15" t="s">
        <v>194</v>
      </c>
      <c r="D160" s="57"/>
      <c r="E160" s="57"/>
      <c r="F160" s="57"/>
      <c r="G160" s="57"/>
      <c r="H160" s="57"/>
      <c r="I160" s="57"/>
      <c r="J160" s="57"/>
      <c r="K160" s="57"/>
      <c r="L160" s="55">
        <f t="shared" si="10"/>
        <v>0</v>
      </c>
      <c r="M160" s="57"/>
      <c r="N160" s="57"/>
      <c r="O160" s="57"/>
      <c r="P160" s="57"/>
      <c r="Q160" s="57"/>
      <c r="R160" s="57"/>
      <c r="S160" s="55">
        <f t="shared" si="11"/>
        <v>0</v>
      </c>
      <c r="T160" s="55">
        <f t="shared" si="12"/>
        <v>0</v>
      </c>
      <c r="U160" s="57"/>
      <c r="V160" s="57"/>
      <c r="W160" s="55">
        <f t="shared" si="13"/>
        <v>0</v>
      </c>
      <c r="X160" s="55">
        <f t="shared" si="14"/>
        <v>0</v>
      </c>
    </row>
    <row r="161" spans="1:24" ht="15" customHeight="1">
      <c r="A161" s="8"/>
      <c r="B161" s="63">
        <v>40101</v>
      </c>
      <c r="C161" s="24" t="s">
        <v>143</v>
      </c>
      <c r="D161" s="55"/>
      <c r="E161" s="55"/>
      <c r="F161" s="56"/>
      <c r="G161" s="56"/>
      <c r="H161" s="56"/>
      <c r="I161" s="56"/>
      <c r="J161" s="56"/>
      <c r="K161" s="56"/>
      <c r="L161" s="55">
        <f t="shared" si="10"/>
        <v>0</v>
      </c>
      <c r="M161" s="56"/>
      <c r="N161" s="56"/>
      <c r="O161" s="56"/>
      <c r="P161" s="56"/>
      <c r="Q161" s="56"/>
      <c r="R161" s="56"/>
      <c r="S161" s="55">
        <f t="shared" si="11"/>
        <v>0</v>
      </c>
      <c r="T161" s="55">
        <f t="shared" si="12"/>
        <v>0</v>
      </c>
      <c r="U161" s="56"/>
      <c r="V161" s="56"/>
      <c r="W161" s="55">
        <f t="shared" si="13"/>
        <v>0</v>
      </c>
      <c r="X161" s="55">
        <f t="shared" si="14"/>
        <v>0</v>
      </c>
    </row>
    <row r="162" spans="1:24" ht="15" customHeight="1">
      <c r="A162" s="8" t="s">
        <v>76</v>
      </c>
      <c r="B162" s="73"/>
      <c r="C162" s="39" t="s">
        <v>139</v>
      </c>
      <c r="D162" s="56"/>
      <c r="E162" s="56"/>
      <c r="F162" s="56"/>
      <c r="G162" s="56"/>
      <c r="H162" s="56">
        <v>3665</v>
      </c>
      <c r="I162" s="56"/>
      <c r="J162" s="56"/>
      <c r="K162" s="56"/>
      <c r="L162" s="55">
        <f t="shared" si="10"/>
        <v>3665</v>
      </c>
      <c r="M162" s="56"/>
      <c r="N162" s="56"/>
      <c r="O162" s="56"/>
      <c r="P162" s="56"/>
      <c r="Q162" s="56"/>
      <c r="R162" s="56"/>
      <c r="S162" s="55">
        <f>SUM(M162:R162)</f>
        <v>0</v>
      </c>
      <c r="T162" s="55">
        <f>S162+L162</f>
        <v>3665</v>
      </c>
      <c r="U162" s="56"/>
      <c r="V162" s="56"/>
      <c r="W162" s="55">
        <f>SUM(U162:V162)</f>
        <v>0</v>
      </c>
      <c r="X162" s="55">
        <f>W162+T162</f>
        <v>3665</v>
      </c>
    </row>
    <row r="163" spans="1:24" ht="15" customHeight="1">
      <c r="A163" s="8" t="s">
        <v>76</v>
      </c>
      <c r="B163" s="62"/>
      <c r="C163" s="7" t="s">
        <v>23</v>
      </c>
      <c r="D163" s="56">
        <v>385</v>
      </c>
      <c r="E163" s="56">
        <v>67</v>
      </c>
      <c r="F163" s="56"/>
      <c r="G163" s="56"/>
      <c r="H163" s="56"/>
      <c r="I163" s="56"/>
      <c r="J163" s="56"/>
      <c r="K163" s="56"/>
      <c r="L163" s="55">
        <f t="shared" si="10"/>
        <v>452</v>
      </c>
      <c r="M163" s="56"/>
      <c r="N163" s="56"/>
      <c r="O163" s="56"/>
      <c r="P163" s="56"/>
      <c r="Q163" s="56"/>
      <c r="R163" s="56"/>
      <c r="S163" s="55">
        <f t="shared" si="11"/>
        <v>0</v>
      </c>
      <c r="T163" s="55">
        <f t="shared" si="12"/>
        <v>452</v>
      </c>
      <c r="U163" s="56"/>
      <c r="V163" s="56"/>
      <c r="W163" s="55">
        <f t="shared" si="13"/>
        <v>0</v>
      </c>
      <c r="X163" s="55">
        <f t="shared" si="14"/>
        <v>452</v>
      </c>
    </row>
    <row r="164" spans="1:24" ht="24.75" customHeight="1">
      <c r="A164" s="8"/>
      <c r="B164" s="63" t="s">
        <v>144</v>
      </c>
      <c r="C164" s="24" t="s">
        <v>145</v>
      </c>
      <c r="D164" s="55"/>
      <c r="E164" s="55"/>
      <c r="F164" s="56"/>
      <c r="G164" s="56"/>
      <c r="H164" s="56"/>
      <c r="I164" s="56"/>
      <c r="J164" s="56"/>
      <c r="K164" s="56"/>
      <c r="L164" s="55">
        <f t="shared" si="10"/>
        <v>0</v>
      </c>
      <c r="M164" s="56"/>
      <c r="N164" s="56"/>
      <c r="O164" s="56"/>
      <c r="P164" s="56"/>
      <c r="Q164" s="56"/>
      <c r="R164" s="56"/>
      <c r="S164" s="55">
        <f t="shared" si="11"/>
        <v>0</v>
      </c>
      <c r="T164" s="55">
        <f t="shared" si="12"/>
        <v>0</v>
      </c>
      <c r="U164" s="56"/>
      <c r="V164" s="56"/>
      <c r="W164" s="55">
        <f t="shared" si="13"/>
        <v>0</v>
      </c>
      <c r="X164" s="55">
        <f t="shared" si="14"/>
        <v>0</v>
      </c>
    </row>
    <row r="165" spans="1:24" ht="15" customHeight="1">
      <c r="A165" s="8" t="s">
        <v>72</v>
      </c>
      <c r="B165" s="62"/>
      <c r="C165" s="7" t="s">
        <v>139</v>
      </c>
      <c r="D165" s="55"/>
      <c r="E165" s="55"/>
      <c r="F165" s="56"/>
      <c r="G165" s="56"/>
      <c r="H165" s="56">
        <v>3590</v>
      </c>
      <c r="I165" s="56"/>
      <c r="J165" s="56"/>
      <c r="K165" s="56"/>
      <c r="L165" s="55">
        <f t="shared" si="10"/>
        <v>3590</v>
      </c>
      <c r="M165" s="56"/>
      <c r="N165" s="56"/>
      <c r="O165" s="56"/>
      <c r="P165" s="56"/>
      <c r="Q165" s="56"/>
      <c r="R165" s="56"/>
      <c r="S165" s="55">
        <f t="shared" si="11"/>
        <v>0</v>
      </c>
      <c r="T165" s="55">
        <f t="shared" si="12"/>
        <v>3590</v>
      </c>
      <c r="U165" s="56"/>
      <c r="V165" s="56"/>
      <c r="W165" s="55">
        <f t="shared" si="13"/>
        <v>0</v>
      </c>
      <c r="X165" s="55">
        <f t="shared" si="14"/>
        <v>3590</v>
      </c>
    </row>
    <row r="166" spans="1:24" ht="15" customHeight="1">
      <c r="A166" s="8" t="s">
        <v>72</v>
      </c>
      <c r="B166" s="62"/>
      <c r="C166" s="7" t="s">
        <v>32</v>
      </c>
      <c r="D166" s="56">
        <v>653</v>
      </c>
      <c r="E166" s="56">
        <v>103</v>
      </c>
      <c r="F166" s="56">
        <v>1709</v>
      </c>
      <c r="G166" s="56"/>
      <c r="H166" s="56"/>
      <c r="I166" s="56"/>
      <c r="J166" s="56"/>
      <c r="K166" s="56"/>
      <c r="L166" s="55">
        <f t="shared" si="10"/>
        <v>2465</v>
      </c>
      <c r="M166" s="56"/>
      <c r="N166" s="56"/>
      <c r="O166" s="56"/>
      <c r="P166" s="56"/>
      <c r="Q166" s="56"/>
      <c r="R166" s="56"/>
      <c r="S166" s="55">
        <f t="shared" si="11"/>
        <v>0</v>
      </c>
      <c r="T166" s="55">
        <f t="shared" si="12"/>
        <v>2465</v>
      </c>
      <c r="U166" s="56"/>
      <c r="V166" s="56"/>
      <c r="W166" s="55">
        <f t="shared" si="13"/>
        <v>0</v>
      </c>
      <c r="X166" s="55">
        <f t="shared" si="14"/>
        <v>2465</v>
      </c>
    </row>
    <row r="167" spans="1:24" ht="15" customHeight="1">
      <c r="A167" s="8" t="s">
        <v>76</v>
      </c>
      <c r="B167" s="62"/>
      <c r="C167" s="7" t="s">
        <v>32</v>
      </c>
      <c r="D167" s="56">
        <v>675</v>
      </c>
      <c r="E167" s="56">
        <v>111</v>
      </c>
      <c r="F167" s="56"/>
      <c r="G167" s="56"/>
      <c r="H167" s="56"/>
      <c r="I167" s="56"/>
      <c r="J167" s="56"/>
      <c r="K167" s="56"/>
      <c r="L167" s="55">
        <f t="shared" si="10"/>
        <v>786</v>
      </c>
      <c r="M167" s="56"/>
      <c r="N167" s="56"/>
      <c r="O167" s="56"/>
      <c r="P167" s="56"/>
      <c r="Q167" s="56"/>
      <c r="R167" s="56"/>
      <c r="S167" s="55">
        <f>SUM(M167:R167)</f>
        <v>0</v>
      </c>
      <c r="T167" s="55">
        <f>S167+L167</f>
        <v>786</v>
      </c>
      <c r="U167" s="56"/>
      <c r="V167" s="56"/>
      <c r="W167" s="55">
        <f>SUM(U167:V167)</f>
        <v>0</v>
      </c>
      <c r="X167" s="55">
        <f>W167+T167</f>
        <v>786</v>
      </c>
    </row>
    <row r="168" spans="1:24" ht="15" customHeight="1">
      <c r="A168" s="8" t="s">
        <v>76</v>
      </c>
      <c r="B168" s="62"/>
      <c r="C168" s="7" t="s">
        <v>139</v>
      </c>
      <c r="D168" s="55"/>
      <c r="E168" s="55"/>
      <c r="F168" s="56"/>
      <c r="G168" s="56"/>
      <c r="H168" s="56">
        <v>419</v>
      </c>
      <c r="I168" s="56"/>
      <c r="J168" s="56"/>
      <c r="K168" s="56"/>
      <c r="L168" s="55">
        <f t="shared" si="10"/>
        <v>419</v>
      </c>
      <c r="M168" s="56"/>
      <c r="N168" s="56"/>
      <c r="O168" s="56"/>
      <c r="P168" s="56"/>
      <c r="Q168" s="56"/>
      <c r="R168" s="56"/>
      <c r="S168" s="55">
        <f t="shared" si="11"/>
        <v>0</v>
      </c>
      <c r="T168" s="55">
        <f t="shared" si="12"/>
        <v>419</v>
      </c>
      <c r="U168" s="56"/>
      <c r="V168" s="56"/>
      <c r="W168" s="55">
        <f t="shared" si="13"/>
        <v>0</v>
      </c>
      <c r="X168" s="55">
        <f t="shared" si="14"/>
        <v>419</v>
      </c>
    </row>
    <row r="169" spans="1:24" ht="15" customHeight="1">
      <c r="A169" s="8"/>
      <c r="B169" s="63" t="s">
        <v>146</v>
      </c>
      <c r="C169" s="24" t="s">
        <v>147</v>
      </c>
      <c r="D169" s="56"/>
      <c r="E169" s="56"/>
      <c r="F169" s="56"/>
      <c r="G169" s="56"/>
      <c r="H169" s="56"/>
      <c r="I169" s="56"/>
      <c r="J169" s="56"/>
      <c r="K169" s="56"/>
      <c r="L169" s="55">
        <f t="shared" si="10"/>
        <v>0</v>
      </c>
      <c r="M169" s="56"/>
      <c r="N169" s="56"/>
      <c r="O169" s="56"/>
      <c r="P169" s="56"/>
      <c r="Q169" s="56"/>
      <c r="R169" s="56"/>
      <c r="S169" s="55">
        <f t="shared" si="11"/>
        <v>0</v>
      </c>
      <c r="T169" s="55">
        <f t="shared" si="12"/>
        <v>0</v>
      </c>
      <c r="U169" s="56"/>
      <c r="V169" s="56"/>
      <c r="W169" s="55">
        <f t="shared" si="13"/>
        <v>0</v>
      </c>
      <c r="X169" s="55">
        <f t="shared" si="14"/>
        <v>0</v>
      </c>
    </row>
    <row r="170" spans="1:24" ht="15" customHeight="1">
      <c r="A170" s="8" t="s">
        <v>72</v>
      </c>
      <c r="B170" s="62"/>
      <c r="C170" s="7" t="s">
        <v>139</v>
      </c>
      <c r="D170" s="56"/>
      <c r="E170" s="56"/>
      <c r="F170" s="56"/>
      <c r="G170" s="56"/>
      <c r="H170" s="56">
        <v>3136</v>
      </c>
      <c r="I170" s="56"/>
      <c r="J170" s="56"/>
      <c r="K170" s="56"/>
      <c r="L170" s="55">
        <f t="shared" si="10"/>
        <v>3136</v>
      </c>
      <c r="M170" s="56"/>
      <c r="N170" s="56"/>
      <c r="O170" s="56"/>
      <c r="P170" s="56"/>
      <c r="Q170" s="56"/>
      <c r="R170" s="56"/>
      <c r="S170" s="55">
        <f t="shared" si="11"/>
        <v>0</v>
      </c>
      <c r="T170" s="55">
        <f t="shared" si="12"/>
        <v>3136</v>
      </c>
      <c r="U170" s="56"/>
      <c r="V170" s="56"/>
      <c r="W170" s="55">
        <f t="shared" si="13"/>
        <v>0</v>
      </c>
      <c r="X170" s="55">
        <f t="shared" si="14"/>
        <v>3136</v>
      </c>
    </row>
    <row r="171" spans="1:24" ht="24.75" customHeight="1">
      <c r="A171" s="8" t="s">
        <v>72</v>
      </c>
      <c r="B171" s="62"/>
      <c r="C171" s="7" t="s">
        <v>224</v>
      </c>
      <c r="D171" s="56"/>
      <c r="E171" s="56"/>
      <c r="F171" s="56">
        <v>1796</v>
      </c>
      <c r="G171" s="56"/>
      <c r="H171" s="56"/>
      <c r="I171" s="56"/>
      <c r="J171" s="56"/>
      <c r="K171" s="56"/>
      <c r="L171" s="55">
        <f t="shared" si="10"/>
        <v>1796</v>
      </c>
      <c r="M171" s="56"/>
      <c r="N171" s="56"/>
      <c r="O171" s="56"/>
      <c r="P171" s="56"/>
      <c r="Q171" s="56"/>
      <c r="R171" s="56"/>
      <c r="S171" s="55">
        <f t="shared" si="11"/>
        <v>0</v>
      </c>
      <c r="T171" s="55">
        <f t="shared" si="12"/>
        <v>1796</v>
      </c>
      <c r="U171" s="56"/>
      <c r="V171" s="56"/>
      <c r="W171" s="55">
        <f t="shared" si="13"/>
        <v>0</v>
      </c>
      <c r="X171" s="55">
        <f t="shared" si="14"/>
        <v>1796</v>
      </c>
    </row>
    <row r="172" spans="1:24" ht="24.75" customHeight="1">
      <c r="A172" s="8" t="s">
        <v>76</v>
      </c>
      <c r="B172" s="62"/>
      <c r="C172" s="7" t="s">
        <v>224</v>
      </c>
      <c r="D172" s="56">
        <v>429</v>
      </c>
      <c r="E172" s="56">
        <v>75</v>
      </c>
      <c r="F172" s="56"/>
      <c r="G172" s="56"/>
      <c r="H172" s="56"/>
      <c r="I172" s="56"/>
      <c r="J172" s="56"/>
      <c r="K172" s="56"/>
      <c r="L172" s="55">
        <f t="shared" si="10"/>
        <v>504</v>
      </c>
      <c r="M172" s="56"/>
      <c r="N172" s="56"/>
      <c r="O172" s="56"/>
      <c r="P172" s="56"/>
      <c r="Q172" s="56"/>
      <c r="R172" s="56"/>
      <c r="S172" s="55">
        <f>SUM(M172:R172)</f>
        <v>0</v>
      </c>
      <c r="T172" s="55">
        <f>S172+L172</f>
        <v>504</v>
      </c>
      <c r="U172" s="56"/>
      <c r="V172" s="56"/>
      <c r="W172" s="55">
        <f>SUM(U172:V172)</f>
        <v>0</v>
      </c>
      <c r="X172" s="55">
        <f>W172+T172</f>
        <v>504</v>
      </c>
    </row>
    <row r="173" spans="1:24" ht="15" customHeight="1">
      <c r="A173" s="8" t="s">
        <v>76</v>
      </c>
      <c r="B173" s="62"/>
      <c r="C173" s="7" t="s">
        <v>139</v>
      </c>
      <c r="D173" s="56"/>
      <c r="E173" s="56"/>
      <c r="F173" s="56"/>
      <c r="G173" s="56"/>
      <c r="H173" s="56">
        <v>165</v>
      </c>
      <c r="I173" s="56"/>
      <c r="J173" s="56"/>
      <c r="K173" s="56"/>
      <c r="L173" s="55">
        <f t="shared" si="10"/>
        <v>165</v>
      </c>
      <c r="M173" s="56"/>
      <c r="N173" s="56"/>
      <c r="O173" s="56"/>
      <c r="P173" s="56"/>
      <c r="Q173" s="56"/>
      <c r="R173" s="56"/>
      <c r="S173" s="55">
        <f t="shared" si="11"/>
        <v>0</v>
      </c>
      <c r="T173" s="55">
        <f t="shared" si="12"/>
        <v>165</v>
      </c>
      <c r="U173" s="56"/>
      <c r="V173" s="56"/>
      <c r="W173" s="55">
        <f t="shared" si="13"/>
        <v>0</v>
      </c>
      <c r="X173" s="55">
        <f t="shared" si="14"/>
        <v>165</v>
      </c>
    </row>
    <row r="174" spans="1:24" ht="15" customHeight="1">
      <c r="A174" s="8"/>
      <c r="B174" s="63" t="s">
        <v>148</v>
      </c>
      <c r="C174" s="24" t="s">
        <v>149</v>
      </c>
      <c r="D174" s="56"/>
      <c r="E174" s="56"/>
      <c r="F174" s="56"/>
      <c r="G174" s="56"/>
      <c r="H174" s="56"/>
      <c r="I174" s="56"/>
      <c r="J174" s="56"/>
      <c r="K174" s="56"/>
      <c r="L174" s="55">
        <f t="shared" si="10"/>
        <v>0</v>
      </c>
      <c r="M174" s="56"/>
      <c r="N174" s="56"/>
      <c r="O174" s="56"/>
      <c r="P174" s="56"/>
      <c r="Q174" s="56"/>
      <c r="R174" s="56"/>
      <c r="S174" s="55">
        <f t="shared" si="11"/>
        <v>0</v>
      </c>
      <c r="T174" s="55">
        <f t="shared" si="12"/>
        <v>0</v>
      </c>
      <c r="U174" s="56"/>
      <c r="V174" s="56"/>
      <c r="W174" s="55">
        <f t="shared" si="13"/>
        <v>0</v>
      </c>
      <c r="X174" s="55">
        <f t="shared" si="14"/>
        <v>0</v>
      </c>
    </row>
    <row r="175" spans="1:24" ht="15" customHeight="1">
      <c r="A175" s="8" t="s">
        <v>72</v>
      </c>
      <c r="B175" s="62"/>
      <c r="C175" s="7" t="s">
        <v>139</v>
      </c>
      <c r="D175" s="56"/>
      <c r="E175" s="56"/>
      <c r="F175" s="56"/>
      <c r="G175" s="56"/>
      <c r="H175" s="56">
        <f>14257-2300</f>
        <v>11957</v>
      </c>
      <c r="I175" s="56"/>
      <c r="J175" s="56"/>
      <c r="K175" s="56"/>
      <c r="L175" s="55">
        <f t="shared" si="10"/>
        <v>11957</v>
      </c>
      <c r="M175" s="56"/>
      <c r="N175" s="56"/>
      <c r="O175" s="56"/>
      <c r="P175" s="56"/>
      <c r="Q175" s="56"/>
      <c r="R175" s="56"/>
      <c r="S175" s="55">
        <f t="shared" si="11"/>
        <v>0</v>
      </c>
      <c r="T175" s="55">
        <f t="shared" si="12"/>
        <v>11957</v>
      </c>
      <c r="U175" s="56"/>
      <c r="V175" s="56"/>
      <c r="W175" s="55">
        <f t="shared" si="13"/>
        <v>0</v>
      </c>
      <c r="X175" s="55">
        <f t="shared" si="14"/>
        <v>11957</v>
      </c>
    </row>
    <row r="176" spans="1:24" ht="30" customHeight="1">
      <c r="A176" s="8" t="s">
        <v>72</v>
      </c>
      <c r="B176" s="62"/>
      <c r="C176" s="7" t="s">
        <v>150</v>
      </c>
      <c r="D176" s="56">
        <v>12</v>
      </c>
      <c r="E176" s="56">
        <v>2</v>
      </c>
      <c r="F176" s="56">
        <f>644+2300</f>
        <v>2944</v>
      </c>
      <c r="G176" s="56"/>
      <c r="H176" s="56"/>
      <c r="I176" s="56"/>
      <c r="J176" s="56"/>
      <c r="K176" s="56"/>
      <c r="L176" s="55">
        <f t="shared" si="10"/>
        <v>2958</v>
      </c>
      <c r="M176" s="56"/>
      <c r="N176" s="56"/>
      <c r="O176" s="56"/>
      <c r="P176" s="56"/>
      <c r="Q176" s="56"/>
      <c r="R176" s="56"/>
      <c r="S176" s="55">
        <f>SUM(M176:R176)</f>
        <v>0</v>
      </c>
      <c r="T176" s="55">
        <f>S176+L176</f>
        <v>2958</v>
      </c>
      <c r="U176" s="56"/>
      <c r="V176" s="56"/>
      <c r="W176" s="55">
        <f>SUM(U176:V176)</f>
        <v>0</v>
      </c>
      <c r="X176" s="55">
        <f>W176+T176</f>
        <v>2958</v>
      </c>
    </row>
    <row r="177" spans="1:24" ht="15" customHeight="1">
      <c r="A177" s="8" t="s">
        <v>76</v>
      </c>
      <c r="B177" s="62"/>
      <c r="C177" s="7" t="s">
        <v>139</v>
      </c>
      <c r="D177" s="56"/>
      <c r="E177" s="56"/>
      <c r="F177" s="56"/>
      <c r="G177" s="56"/>
      <c r="H177" s="56">
        <v>17105</v>
      </c>
      <c r="I177" s="56"/>
      <c r="J177" s="56"/>
      <c r="K177" s="56"/>
      <c r="L177" s="55">
        <f aca="true" t="shared" si="17" ref="L177:L242">SUM(D177:K177)</f>
        <v>17105</v>
      </c>
      <c r="M177" s="56"/>
      <c r="N177" s="56"/>
      <c r="O177" s="56"/>
      <c r="P177" s="56"/>
      <c r="Q177" s="56"/>
      <c r="R177" s="56"/>
      <c r="S177" s="55">
        <f aca="true" t="shared" si="18" ref="S177:S242">SUM(M177:R177)</f>
        <v>0</v>
      </c>
      <c r="T177" s="55">
        <f aca="true" t="shared" si="19" ref="T177:T242">S177+L177</f>
        <v>17105</v>
      </c>
      <c r="U177" s="56"/>
      <c r="V177" s="56"/>
      <c r="W177" s="55">
        <f aca="true" t="shared" si="20" ref="W177:W242">SUM(U177:V177)</f>
        <v>0</v>
      </c>
      <c r="X177" s="55">
        <f aca="true" t="shared" si="21" ref="X177:X242">W177+T177</f>
        <v>17105</v>
      </c>
    </row>
    <row r="178" spans="1:24" ht="15" customHeight="1">
      <c r="A178" s="8" t="s">
        <v>76</v>
      </c>
      <c r="B178" s="62"/>
      <c r="C178" s="7" t="s">
        <v>207</v>
      </c>
      <c r="D178" s="56">
        <v>1554</v>
      </c>
      <c r="E178" s="56">
        <v>285</v>
      </c>
      <c r="F178" s="56">
        <v>755</v>
      </c>
      <c r="G178" s="56"/>
      <c r="H178" s="56"/>
      <c r="I178" s="56"/>
      <c r="J178" s="56"/>
      <c r="K178" s="56"/>
      <c r="L178" s="55">
        <f t="shared" si="17"/>
        <v>2594</v>
      </c>
      <c r="M178" s="56">
        <v>891</v>
      </c>
      <c r="N178" s="56"/>
      <c r="O178" s="56"/>
      <c r="P178" s="56"/>
      <c r="Q178" s="56"/>
      <c r="R178" s="56"/>
      <c r="S178" s="55">
        <f>SUM(M178:R178)</f>
        <v>891</v>
      </c>
      <c r="T178" s="55">
        <f>S178+L178</f>
        <v>3485</v>
      </c>
      <c r="U178" s="56"/>
      <c r="V178" s="56"/>
      <c r="W178" s="55">
        <f>SUM(U178:V178)</f>
        <v>0</v>
      </c>
      <c r="X178" s="55">
        <f>W178+T178</f>
        <v>3485</v>
      </c>
    </row>
    <row r="179" spans="1:24" ht="24.75" customHeight="1">
      <c r="A179" s="8" t="s">
        <v>76</v>
      </c>
      <c r="B179" s="62"/>
      <c r="C179" s="7" t="s">
        <v>150</v>
      </c>
      <c r="D179" s="56">
        <v>793</v>
      </c>
      <c r="E179" s="56">
        <v>140</v>
      </c>
      <c r="F179" s="56">
        <v>2258</v>
      </c>
      <c r="G179" s="56"/>
      <c r="H179" s="56"/>
      <c r="I179" s="56"/>
      <c r="J179" s="56"/>
      <c r="K179" s="56"/>
      <c r="L179" s="55">
        <f t="shared" si="17"/>
        <v>3191</v>
      </c>
      <c r="M179" s="56"/>
      <c r="N179" s="56"/>
      <c r="O179" s="56"/>
      <c r="P179" s="56"/>
      <c r="Q179" s="56"/>
      <c r="R179" s="56"/>
      <c r="S179" s="55">
        <f t="shared" si="18"/>
        <v>0</v>
      </c>
      <c r="T179" s="55">
        <f t="shared" si="19"/>
        <v>3191</v>
      </c>
      <c r="U179" s="56"/>
      <c r="V179" s="56"/>
      <c r="W179" s="55">
        <f t="shared" si="20"/>
        <v>0</v>
      </c>
      <c r="X179" s="55">
        <f t="shared" si="21"/>
        <v>3191</v>
      </c>
    </row>
    <row r="180" spans="1:24" ht="15" customHeight="1">
      <c r="A180" s="8"/>
      <c r="B180" s="63">
        <v>40103</v>
      </c>
      <c r="C180" s="24" t="s">
        <v>151</v>
      </c>
      <c r="D180" s="56"/>
      <c r="E180" s="56"/>
      <c r="F180" s="56"/>
      <c r="G180" s="56"/>
      <c r="H180" s="56"/>
      <c r="I180" s="56"/>
      <c r="J180" s="56"/>
      <c r="K180" s="56"/>
      <c r="L180" s="55">
        <f t="shared" si="17"/>
        <v>0</v>
      </c>
      <c r="M180" s="56"/>
      <c r="N180" s="56"/>
      <c r="O180" s="56"/>
      <c r="P180" s="56"/>
      <c r="Q180" s="56"/>
      <c r="R180" s="56"/>
      <c r="S180" s="55">
        <f t="shared" si="18"/>
        <v>0</v>
      </c>
      <c r="T180" s="55">
        <f t="shared" si="19"/>
        <v>0</v>
      </c>
      <c r="U180" s="56"/>
      <c r="V180" s="56"/>
      <c r="W180" s="55">
        <f t="shared" si="20"/>
        <v>0</v>
      </c>
      <c r="X180" s="55">
        <f t="shared" si="21"/>
        <v>0</v>
      </c>
    </row>
    <row r="181" spans="1:24" ht="15" customHeight="1">
      <c r="A181" s="8" t="s">
        <v>72</v>
      </c>
      <c r="B181" s="62"/>
      <c r="C181" s="7" t="s">
        <v>139</v>
      </c>
      <c r="D181" s="56"/>
      <c r="E181" s="56"/>
      <c r="F181" s="56"/>
      <c r="G181" s="56"/>
      <c r="H181" s="56">
        <v>3975</v>
      </c>
      <c r="I181" s="56"/>
      <c r="J181" s="56"/>
      <c r="K181" s="56"/>
      <c r="L181" s="55">
        <f t="shared" si="17"/>
        <v>3975</v>
      </c>
      <c r="M181" s="56"/>
      <c r="N181" s="56"/>
      <c r="O181" s="56"/>
      <c r="P181" s="56"/>
      <c r="Q181" s="56"/>
      <c r="R181" s="56"/>
      <c r="S181" s="55">
        <f t="shared" si="18"/>
        <v>0</v>
      </c>
      <c r="T181" s="55">
        <f t="shared" si="19"/>
        <v>3975</v>
      </c>
      <c r="U181" s="56"/>
      <c r="V181" s="56"/>
      <c r="W181" s="55">
        <f t="shared" si="20"/>
        <v>0</v>
      </c>
      <c r="X181" s="55">
        <f t="shared" si="21"/>
        <v>3975</v>
      </c>
    </row>
    <row r="182" spans="1:24" ht="15" customHeight="1">
      <c r="A182" s="8" t="s">
        <v>76</v>
      </c>
      <c r="B182" s="62"/>
      <c r="C182" s="7" t="s">
        <v>139</v>
      </c>
      <c r="D182" s="56"/>
      <c r="E182" s="56"/>
      <c r="F182" s="56"/>
      <c r="G182" s="56"/>
      <c r="H182" s="56">
        <v>837</v>
      </c>
      <c r="I182" s="56"/>
      <c r="J182" s="56"/>
      <c r="K182" s="56"/>
      <c r="L182" s="55">
        <f t="shared" si="17"/>
        <v>837</v>
      </c>
      <c r="M182" s="56"/>
      <c r="N182" s="56"/>
      <c r="O182" s="56"/>
      <c r="P182" s="56"/>
      <c r="Q182" s="56"/>
      <c r="R182" s="56"/>
      <c r="S182" s="55">
        <f t="shared" si="18"/>
        <v>0</v>
      </c>
      <c r="T182" s="55">
        <f t="shared" si="19"/>
        <v>837</v>
      </c>
      <c r="U182" s="56"/>
      <c r="V182" s="56"/>
      <c r="W182" s="55">
        <f t="shared" si="20"/>
        <v>0</v>
      </c>
      <c r="X182" s="55">
        <f t="shared" si="21"/>
        <v>837</v>
      </c>
    </row>
    <row r="183" spans="1:24" ht="15" customHeight="1">
      <c r="A183" s="8" t="s">
        <v>72</v>
      </c>
      <c r="B183" s="62"/>
      <c r="C183" s="7" t="s">
        <v>23</v>
      </c>
      <c r="D183" s="56">
        <v>87</v>
      </c>
      <c r="E183" s="56">
        <v>15</v>
      </c>
      <c r="F183" s="56">
        <v>1824</v>
      </c>
      <c r="G183" s="56"/>
      <c r="H183" s="56"/>
      <c r="I183" s="56"/>
      <c r="J183" s="56"/>
      <c r="K183" s="56"/>
      <c r="L183" s="55">
        <f t="shared" si="17"/>
        <v>1926</v>
      </c>
      <c r="M183" s="56"/>
      <c r="N183" s="56"/>
      <c r="O183" s="56"/>
      <c r="P183" s="56"/>
      <c r="Q183" s="56"/>
      <c r="R183" s="56"/>
      <c r="S183" s="55">
        <f t="shared" si="18"/>
        <v>0</v>
      </c>
      <c r="T183" s="55">
        <f t="shared" si="19"/>
        <v>1926</v>
      </c>
      <c r="U183" s="56"/>
      <c r="V183" s="56"/>
      <c r="W183" s="55">
        <f t="shared" si="20"/>
        <v>0</v>
      </c>
      <c r="X183" s="55">
        <f t="shared" si="21"/>
        <v>1926</v>
      </c>
    </row>
    <row r="184" spans="1:24" ht="15" customHeight="1">
      <c r="A184" s="8" t="s">
        <v>76</v>
      </c>
      <c r="B184" s="62"/>
      <c r="C184" s="7" t="s">
        <v>23</v>
      </c>
      <c r="D184" s="56">
        <v>731</v>
      </c>
      <c r="E184" s="56">
        <v>137</v>
      </c>
      <c r="F184" s="56"/>
      <c r="G184" s="56"/>
      <c r="H184" s="56"/>
      <c r="I184" s="56"/>
      <c r="J184" s="56"/>
      <c r="K184" s="56"/>
      <c r="L184" s="55">
        <f t="shared" si="17"/>
        <v>868</v>
      </c>
      <c r="M184" s="56"/>
      <c r="N184" s="56"/>
      <c r="O184" s="56"/>
      <c r="P184" s="56"/>
      <c r="Q184" s="56"/>
      <c r="R184" s="56"/>
      <c r="S184" s="55">
        <f>SUM(M184:R184)</f>
        <v>0</v>
      </c>
      <c r="T184" s="55">
        <f>S184+L184</f>
        <v>868</v>
      </c>
      <c r="U184" s="56"/>
      <c r="V184" s="56"/>
      <c r="W184" s="55">
        <f>SUM(U184:V184)</f>
        <v>0</v>
      </c>
      <c r="X184" s="55">
        <f>W184+T184</f>
        <v>868</v>
      </c>
    </row>
    <row r="185" spans="1:24" ht="15" customHeight="1">
      <c r="A185" s="8"/>
      <c r="B185" s="63" t="s">
        <v>152</v>
      </c>
      <c r="C185" s="24" t="s">
        <v>153</v>
      </c>
      <c r="D185" s="55"/>
      <c r="E185" s="55"/>
      <c r="F185" s="56"/>
      <c r="G185" s="56"/>
      <c r="H185" s="56"/>
      <c r="I185" s="56"/>
      <c r="J185" s="56"/>
      <c r="K185" s="56"/>
      <c r="L185" s="55">
        <f t="shared" si="17"/>
        <v>0</v>
      </c>
      <c r="M185" s="56"/>
      <c r="N185" s="56"/>
      <c r="O185" s="56"/>
      <c r="P185" s="56"/>
      <c r="Q185" s="56"/>
      <c r="R185" s="56"/>
      <c r="S185" s="55">
        <f t="shared" si="18"/>
        <v>0</v>
      </c>
      <c r="T185" s="55">
        <f t="shared" si="19"/>
        <v>0</v>
      </c>
      <c r="U185" s="56"/>
      <c r="V185" s="56"/>
      <c r="W185" s="55">
        <f t="shared" si="20"/>
        <v>0</v>
      </c>
      <c r="X185" s="55">
        <f t="shared" si="21"/>
        <v>0</v>
      </c>
    </row>
    <row r="186" spans="1:24" ht="15" customHeight="1">
      <c r="A186" s="8" t="s">
        <v>72</v>
      </c>
      <c r="B186" s="62"/>
      <c r="C186" s="7" t="s">
        <v>139</v>
      </c>
      <c r="D186" s="55"/>
      <c r="E186" s="55"/>
      <c r="F186" s="56"/>
      <c r="G186" s="56"/>
      <c r="H186" s="56">
        <v>1368</v>
      </c>
      <c r="I186" s="56"/>
      <c r="J186" s="56"/>
      <c r="K186" s="56"/>
      <c r="L186" s="55">
        <f t="shared" si="17"/>
        <v>1368</v>
      </c>
      <c r="M186" s="56"/>
      <c r="N186" s="56"/>
      <c r="O186" s="56"/>
      <c r="P186" s="56"/>
      <c r="Q186" s="56"/>
      <c r="R186" s="56"/>
      <c r="S186" s="55">
        <f t="shared" si="18"/>
        <v>0</v>
      </c>
      <c r="T186" s="55">
        <f t="shared" si="19"/>
        <v>1368</v>
      </c>
      <c r="U186" s="56"/>
      <c r="V186" s="56"/>
      <c r="W186" s="55">
        <f t="shared" si="20"/>
        <v>0</v>
      </c>
      <c r="X186" s="55">
        <f t="shared" si="21"/>
        <v>1368</v>
      </c>
    </row>
    <row r="187" spans="1:24" ht="15" customHeight="1">
      <c r="A187" s="8" t="s">
        <v>76</v>
      </c>
      <c r="B187" s="62"/>
      <c r="C187" s="7" t="s">
        <v>139</v>
      </c>
      <c r="D187" s="56"/>
      <c r="E187" s="56"/>
      <c r="F187" s="56"/>
      <c r="G187" s="56"/>
      <c r="H187" s="56">
        <v>7</v>
      </c>
      <c r="I187" s="56"/>
      <c r="J187" s="56"/>
      <c r="K187" s="56"/>
      <c r="L187" s="55">
        <f t="shared" si="17"/>
        <v>7</v>
      </c>
      <c r="M187" s="56"/>
      <c r="N187" s="56"/>
      <c r="O187" s="56"/>
      <c r="P187" s="56"/>
      <c r="Q187" s="56"/>
      <c r="R187" s="56"/>
      <c r="S187" s="55">
        <f t="shared" si="18"/>
        <v>0</v>
      </c>
      <c r="T187" s="55">
        <f t="shared" si="19"/>
        <v>7</v>
      </c>
      <c r="U187" s="56"/>
      <c r="V187" s="56"/>
      <c r="W187" s="55">
        <f t="shared" si="20"/>
        <v>0</v>
      </c>
      <c r="X187" s="55">
        <f t="shared" si="21"/>
        <v>7</v>
      </c>
    </row>
    <row r="188" spans="1:24" ht="15" customHeight="1">
      <c r="A188" s="8" t="s">
        <v>72</v>
      </c>
      <c r="B188" s="62"/>
      <c r="C188" s="7" t="s">
        <v>23</v>
      </c>
      <c r="D188" s="56"/>
      <c r="E188" s="56"/>
      <c r="F188" s="56"/>
      <c r="G188" s="56"/>
      <c r="H188" s="56"/>
      <c r="I188" s="56"/>
      <c r="J188" s="56"/>
      <c r="K188" s="56"/>
      <c r="L188" s="55">
        <f t="shared" si="17"/>
        <v>0</v>
      </c>
      <c r="M188" s="56"/>
      <c r="N188" s="56"/>
      <c r="O188" s="56"/>
      <c r="P188" s="56"/>
      <c r="Q188" s="56"/>
      <c r="R188" s="56"/>
      <c r="S188" s="55">
        <f t="shared" si="18"/>
        <v>0</v>
      </c>
      <c r="T188" s="55">
        <f t="shared" si="19"/>
        <v>0</v>
      </c>
      <c r="U188" s="56"/>
      <c r="V188" s="56"/>
      <c r="W188" s="55">
        <f t="shared" si="20"/>
        <v>0</v>
      </c>
      <c r="X188" s="55">
        <f t="shared" si="21"/>
        <v>0</v>
      </c>
    </row>
    <row r="189" spans="1:24" ht="15" customHeight="1">
      <c r="A189" s="8" t="s">
        <v>76</v>
      </c>
      <c r="B189" s="62"/>
      <c r="C189" s="7" t="s">
        <v>23</v>
      </c>
      <c r="D189" s="56">
        <v>150</v>
      </c>
      <c r="E189" s="56">
        <v>26</v>
      </c>
      <c r="F189" s="56"/>
      <c r="G189" s="56"/>
      <c r="H189" s="56"/>
      <c r="I189" s="56"/>
      <c r="J189" s="56"/>
      <c r="K189" s="56"/>
      <c r="L189" s="55">
        <f t="shared" si="17"/>
        <v>176</v>
      </c>
      <c r="M189" s="56"/>
      <c r="N189" s="56"/>
      <c r="O189" s="56"/>
      <c r="P189" s="56"/>
      <c r="Q189" s="56"/>
      <c r="R189" s="56"/>
      <c r="S189" s="55">
        <f t="shared" si="18"/>
        <v>0</v>
      </c>
      <c r="T189" s="55">
        <f t="shared" si="19"/>
        <v>176</v>
      </c>
      <c r="U189" s="56"/>
      <c r="V189" s="56"/>
      <c r="W189" s="55">
        <f t="shared" si="20"/>
        <v>0</v>
      </c>
      <c r="X189" s="55">
        <f t="shared" si="21"/>
        <v>176</v>
      </c>
    </row>
    <row r="190" spans="1:24" ht="15" customHeight="1">
      <c r="A190" s="8"/>
      <c r="B190" s="63" t="s">
        <v>154</v>
      </c>
      <c r="C190" s="24" t="s">
        <v>155</v>
      </c>
      <c r="D190" s="56"/>
      <c r="E190" s="56"/>
      <c r="F190" s="56"/>
      <c r="G190" s="56"/>
      <c r="H190" s="56"/>
      <c r="I190" s="56"/>
      <c r="J190" s="56"/>
      <c r="K190" s="56"/>
      <c r="L190" s="55">
        <f t="shared" si="17"/>
        <v>0</v>
      </c>
      <c r="M190" s="56"/>
      <c r="N190" s="56"/>
      <c r="O190" s="56"/>
      <c r="P190" s="56"/>
      <c r="Q190" s="56"/>
      <c r="R190" s="56"/>
      <c r="S190" s="55">
        <f t="shared" si="18"/>
        <v>0</v>
      </c>
      <c r="T190" s="55">
        <f t="shared" si="19"/>
        <v>0</v>
      </c>
      <c r="U190" s="56"/>
      <c r="V190" s="56"/>
      <c r="W190" s="55">
        <f t="shared" si="20"/>
        <v>0</v>
      </c>
      <c r="X190" s="55">
        <f t="shared" si="21"/>
        <v>0</v>
      </c>
    </row>
    <row r="191" spans="1:24" ht="15" customHeight="1">
      <c r="A191" s="8" t="s">
        <v>72</v>
      </c>
      <c r="B191" s="62"/>
      <c r="C191" s="7" t="s">
        <v>139</v>
      </c>
      <c r="D191" s="56"/>
      <c r="E191" s="56"/>
      <c r="F191" s="56"/>
      <c r="G191" s="56"/>
      <c r="H191" s="56">
        <v>10017</v>
      </c>
      <c r="I191" s="56"/>
      <c r="J191" s="56"/>
      <c r="K191" s="56"/>
      <c r="L191" s="55">
        <f t="shared" si="17"/>
        <v>10017</v>
      </c>
      <c r="M191" s="56"/>
      <c r="N191" s="56"/>
      <c r="O191" s="56"/>
      <c r="P191" s="56"/>
      <c r="Q191" s="56"/>
      <c r="R191" s="56"/>
      <c r="S191" s="55">
        <f t="shared" si="18"/>
        <v>0</v>
      </c>
      <c r="T191" s="55">
        <f t="shared" si="19"/>
        <v>10017</v>
      </c>
      <c r="U191" s="56"/>
      <c r="V191" s="56"/>
      <c r="W191" s="55">
        <f t="shared" si="20"/>
        <v>0</v>
      </c>
      <c r="X191" s="55">
        <f t="shared" si="21"/>
        <v>10017</v>
      </c>
    </row>
    <row r="192" spans="1:24" ht="15" customHeight="1">
      <c r="A192" s="8" t="s">
        <v>76</v>
      </c>
      <c r="B192" s="62"/>
      <c r="C192" s="7" t="s">
        <v>139</v>
      </c>
      <c r="D192" s="56"/>
      <c r="E192" s="56"/>
      <c r="F192" s="56"/>
      <c r="G192" s="56"/>
      <c r="H192" s="56">
        <v>659</v>
      </c>
      <c r="I192" s="56"/>
      <c r="J192" s="56"/>
      <c r="K192" s="56"/>
      <c r="L192" s="55">
        <f t="shared" si="17"/>
        <v>659</v>
      </c>
      <c r="M192" s="56"/>
      <c r="N192" s="56"/>
      <c r="O192" s="56"/>
      <c r="P192" s="56"/>
      <c r="Q192" s="56"/>
      <c r="R192" s="56"/>
      <c r="S192" s="55">
        <f t="shared" si="18"/>
        <v>0</v>
      </c>
      <c r="T192" s="55">
        <f t="shared" si="19"/>
        <v>659</v>
      </c>
      <c r="U192" s="56"/>
      <c r="V192" s="56"/>
      <c r="W192" s="55">
        <f t="shared" si="20"/>
        <v>0</v>
      </c>
      <c r="X192" s="55">
        <f t="shared" si="21"/>
        <v>659</v>
      </c>
    </row>
    <row r="193" spans="1:24" ht="15" customHeight="1">
      <c r="A193" s="8" t="s">
        <v>72</v>
      </c>
      <c r="B193" s="62"/>
      <c r="C193" s="7" t="s">
        <v>23</v>
      </c>
      <c r="D193" s="56">
        <v>838</v>
      </c>
      <c r="E193" s="56">
        <v>147</v>
      </c>
      <c r="F193" s="56">
        <v>775</v>
      </c>
      <c r="G193" s="56"/>
      <c r="H193" s="56"/>
      <c r="I193" s="56"/>
      <c r="J193" s="56"/>
      <c r="K193" s="56"/>
      <c r="L193" s="55">
        <f t="shared" si="17"/>
        <v>1760</v>
      </c>
      <c r="M193" s="56"/>
      <c r="N193" s="56">
        <v>300</v>
      </c>
      <c r="O193" s="56"/>
      <c r="P193" s="56"/>
      <c r="Q193" s="56"/>
      <c r="R193" s="56"/>
      <c r="S193" s="55">
        <f t="shared" si="18"/>
        <v>300</v>
      </c>
      <c r="T193" s="55">
        <f t="shared" si="19"/>
        <v>2060</v>
      </c>
      <c r="U193" s="56"/>
      <c r="V193" s="56"/>
      <c r="W193" s="55">
        <f t="shared" si="20"/>
        <v>0</v>
      </c>
      <c r="X193" s="55">
        <f t="shared" si="21"/>
        <v>2060</v>
      </c>
    </row>
    <row r="194" spans="1:24" ht="15" customHeight="1">
      <c r="A194" s="8" t="s">
        <v>76</v>
      </c>
      <c r="B194" s="62"/>
      <c r="C194" s="7" t="s">
        <v>23</v>
      </c>
      <c r="D194" s="56">
        <v>872</v>
      </c>
      <c r="E194" s="56">
        <v>153</v>
      </c>
      <c r="F194" s="56"/>
      <c r="G194" s="56"/>
      <c r="H194" s="56"/>
      <c r="I194" s="56"/>
      <c r="J194" s="56"/>
      <c r="K194" s="56"/>
      <c r="L194" s="55">
        <f t="shared" si="17"/>
        <v>1025</v>
      </c>
      <c r="M194" s="56"/>
      <c r="N194" s="56"/>
      <c r="O194" s="56"/>
      <c r="P194" s="56"/>
      <c r="Q194" s="56"/>
      <c r="R194" s="56"/>
      <c r="S194" s="55">
        <f t="shared" si="18"/>
        <v>0</v>
      </c>
      <c r="T194" s="55">
        <f t="shared" si="19"/>
        <v>1025</v>
      </c>
      <c r="U194" s="56"/>
      <c r="V194" s="56"/>
      <c r="W194" s="55">
        <f t="shared" si="20"/>
        <v>0</v>
      </c>
      <c r="X194" s="55">
        <f t="shared" si="21"/>
        <v>1025</v>
      </c>
    </row>
    <row r="195" spans="1:24" ht="15" customHeight="1">
      <c r="A195" s="8"/>
      <c r="B195" s="63">
        <v>40105</v>
      </c>
      <c r="C195" s="24" t="s">
        <v>156</v>
      </c>
      <c r="D195" s="56"/>
      <c r="E195" s="56"/>
      <c r="F195" s="56"/>
      <c r="G195" s="56"/>
      <c r="H195" s="56"/>
      <c r="I195" s="56"/>
      <c r="J195" s="56"/>
      <c r="K195" s="56"/>
      <c r="L195" s="55">
        <f t="shared" si="17"/>
        <v>0</v>
      </c>
      <c r="M195" s="56"/>
      <c r="N195" s="56"/>
      <c r="O195" s="56"/>
      <c r="P195" s="56"/>
      <c r="Q195" s="56"/>
      <c r="R195" s="56"/>
      <c r="S195" s="55">
        <f t="shared" si="18"/>
        <v>0</v>
      </c>
      <c r="T195" s="55">
        <f t="shared" si="19"/>
        <v>0</v>
      </c>
      <c r="U195" s="56"/>
      <c r="V195" s="56"/>
      <c r="W195" s="55">
        <f t="shared" si="20"/>
        <v>0</v>
      </c>
      <c r="X195" s="55">
        <f t="shared" si="21"/>
        <v>0</v>
      </c>
    </row>
    <row r="196" spans="1:24" ht="15" customHeight="1">
      <c r="A196" s="8" t="s">
        <v>72</v>
      </c>
      <c r="B196" s="62"/>
      <c r="C196" s="7" t="s">
        <v>139</v>
      </c>
      <c r="D196" s="56"/>
      <c r="E196" s="56"/>
      <c r="F196" s="56"/>
      <c r="G196" s="56"/>
      <c r="H196" s="56">
        <v>6410</v>
      </c>
      <c r="I196" s="56"/>
      <c r="J196" s="56"/>
      <c r="K196" s="56"/>
      <c r="L196" s="55">
        <f t="shared" si="17"/>
        <v>6410</v>
      </c>
      <c r="M196" s="56"/>
      <c r="N196" s="56"/>
      <c r="O196" s="56"/>
      <c r="P196" s="56"/>
      <c r="Q196" s="56"/>
      <c r="R196" s="56"/>
      <c r="S196" s="55">
        <f t="shared" si="18"/>
        <v>0</v>
      </c>
      <c r="T196" s="55">
        <f t="shared" si="19"/>
        <v>6410</v>
      </c>
      <c r="U196" s="56"/>
      <c r="V196" s="56"/>
      <c r="W196" s="55">
        <f t="shared" si="20"/>
        <v>0</v>
      </c>
      <c r="X196" s="55">
        <f t="shared" si="21"/>
        <v>6410</v>
      </c>
    </row>
    <row r="197" spans="1:24" ht="15" customHeight="1">
      <c r="A197" s="8" t="s">
        <v>76</v>
      </c>
      <c r="B197" s="62"/>
      <c r="C197" s="7" t="s">
        <v>139</v>
      </c>
      <c r="D197" s="56"/>
      <c r="E197" s="56"/>
      <c r="F197" s="56"/>
      <c r="G197" s="56"/>
      <c r="H197" s="56">
        <v>1044</v>
      </c>
      <c r="I197" s="56"/>
      <c r="J197" s="56"/>
      <c r="K197" s="56"/>
      <c r="L197" s="55">
        <f t="shared" si="17"/>
        <v>1044</v>
      </c>
      <c r="M197" s="56"/>
      <c r="N197" s="56"/>
      <c r="O197" s="56"/>
      <c r="P197" s="56"/>
      <c r="Q197" s="56"/>
      <c r="R197" s="56"/>
      <c r="S197" s="55">
        <f t="shared" si="18"/>
        <v>0</v>
      </c>
      <c r="T197" s="55">
        <f t="shared" si="19"/>
        <v>1044</v>
      </c>
      <c r="U197" s="56"/>
      <c r="V197" s="56"/>
      <c r="W197" s="55">
        <f t="shared" si="20"/>
        <v>0</v>
      </c>
      <c r="X197" s="55">
        <f t="shared" si="21"/>
        <v>1044</v>
      </c>
    </row>
    <row r="198" spans="1:24" ht="15" customHeight="1">
      <c r="A198" s="8" t="s">
        <v>72</v>
      </c>
      <c r="B198" s="62"/>
      <c r="C198" s="7" t="s">
        <v>23</v>
      </c>
      <c r="D198" s="56">
        <v>665</v>
      </c>
      <c r="E198" s="56">
        <v>116</v>
      </c>
      <c r="F198" s="56"/>
      <c r="G198" s="56"/>
      <c r="H198" s="56"/>
      <c r="I198" s="56"/>
      <c r="J198" s="56"/>
      <c r="K198" s="56"/>
      <c r="L198" s="55">
        <f t="shared" si="17"/>
        <v>781</v>
      </c>
      <c r="M198" s="56"/>
      <c r="N198" s="56"/>
      <c r="O198" s="56"/>
      <c r="P198" s="56"/>
      <c r="Q198" s="56"/>
      <c r="R198" s="56"/>
      <c r="S198" s="55">
        <f t="shared" si="18"/>
        <v>0</v>
      </c>
      <c r="T198" s="55">
        <f t="shared" si="19"/>
        <v>781</v>
      </c>
      <c r="U198" s="56"/>
      <c r="V198" s="56"/>
      <c r="W198" s="55">
        <f t="shared" si="20"/>
        <v>0</v>
      </c>
      <c r="X198" s="55">
        <f t="shared" si="21"/>
        <v>781</v>
      </c>
    </row>
    <row r="199" spans="1:24" ht="15" customHeight="1">
      <c r="A199" s="8" t="s">
        <v>76</v>
      </c>
      <c r="B199" s="62"/>
      <c r="C199" s="7" t="s">
        <v>32</v>
      </c>
      <c r="D199" s="56">
        <v>1093</v>
      </c>
      <c r="E199" s="56">
        <v>199</v>
      </c>
      <c r="F199" s="56">
        <v>259</v>
      </c>
      <c r="G199" s="56"/>
      <c r="H199" s="56"/>
      <c r="I199" s="56"/>
      <c r="J199" s="56"/>
      <c r="K199" s="56"/>
      <c r="L199" s="55">
        <f t="shared" si="17"/>
        <v>1551</v>
      </c>
      <c r="M199" s="56"/>
      <c r="N199" s="56"/>
      <c r="O199" s="56"/>
      <c r="P199" s="56"/>
      <c r="Q199" s="56"/>
      <c r="R199" s="56"/>
      <c r="S199" s="55">
        <f t="shared" si="18"/>
        <v>0</v>
      </c>
      <c r="T199" s="55">
        <f t="shared" si="19"/>
        <v>1551</v>
      </c>
      <c r="U199" s="56"/>
      <c r="V199" s="56"/>
      <c r="W199" s="55">
        <f t="shared" si="20"/>
        <v>0</v>
      </c>
      <c r="X199" s="55">
        <f t="shared" si="21"/>
        <v>1551</v>
      </c>
    </row>
    <row r="200" spans="1:24" ht="15" customHeight="1">
      <c r="A200" s="8"/>
      <c r="B200" s="63">
        <v>40106</v>
      </c>
      <c r="C200" s="24" t="s">
        <v>157</v>
      </c>
      <c r="D200" s="56"/>
      <c r="E200" s="56"/>
      <c r="F200" s="56"/>
      <c r="G200" s="56"/>
      <c r="H200" s="56"/>
      <c r="I200" s="56"/>
      <c r="J200" s="56"/>
      <c r="K200" s="56"/>
      <c r="L200" s="55">
        <f t="shared" si="17"/>
        <v>0</v>
      </c>
      <c r="M200" s="56"/>
      <c r="N200" s="56"/>
      <c r="O200" s="56"/>
      <c r="P200" s="56"/>
      <c r="Q200" s="56"/>
      <c r="R200" s="56"/>
      <c r="S200" s="55">
        <f t="shared" si="18"/>
        <v>0</v>
      </c>
      <c r="T200" s="55">
        <f t="shared" si="19"/>
        <v>0</v>
      </c>
      <c r="U200" s="56"/>
      <c r="V200" s="56"/>
      <c r="W200" s="55">
        <f t="shared" si="20"/>
        <v>0</v>
      </c>
      <c r="X200" s="55">
        <f t="shared" si="21"/>
        <v>0</v>
      </c>
    </row>
    <row r="201" spans="1:24" ht="15" customHeight="1">
      <c r="A201" s="8" t="s">
        <v>72</v>
      </c>
      <c r="B201" s="62"/>
      <c r="C201" s="7" t="s">
        <v>139</v>
      </c>
      <c r="D201" s="56"/>
      <c r="E201" s="56"/>
      <c r="F201" s="56"/>
      <c r="G201" s="56"/>
      <c r="H201" s="56">
        <v>4702</v>
      </c>
      <c r="I201" s="56"/>
      <c r="J201" s="56"/>
      <c r="K201" s="56"/>
      <c r="L201" s="55">
        <f t="shared" si="17"/>
        <v>4702</v>
      </c>
      <c r="M201" s="56"/>
      <c r="N201" s="56"/>
      <c r="O201" s="56"/>
      <c r="P201" s="56"/>
      <c r="Q201" s="56"/>
      <c r="R201" s="56"/>
      <c r="S201" s="55">
        <f t="shared" si="18"/>
        <v>0</v>
      </c>
      <c r="T201" s="55">
        <f t="shared" si="19"/>
        <v>4702</v>
      </c>
      <c r="U201" s="56"/>
      <c r="V201" s="56"/>
      <c r="W201" s="55">
        <f t="shared" si="20"/>
        <v>0</v>
      </c>
      <c r="X201" s="55">
        <f t="shared" si="21"/>
        <v>4702</v>
      </c>
    </row>
    <row r="202" spans="1:24" ht="15" customHeight="1">
      <c r="A202" s="8" t="s">
        <v>76</v>
      </c>
      <c r="B202" s="62"/>
      <c r="C202" s="7" t="s">
        <v>139</v>
      </c>
      <c r="D202" s="56"/>
      <c r="E202" s="56"/>
      <c r="F202" s="56"/>
      <c r="G202" s="56"/>
      <c r="H202" s="56">
        <v>274</v>
      </c>
      <c r="I202" s="56"/>
      <c r="J202" s="56"/>
      <c r="K202" s="56"/>
      <c r="L202" s="55">
        <f t="shared" si="17"/>
        <v>274</v>
      </c>
      <c r="M202" s="56"/>
      <c r="N202" s="56"/>
      <c r="O202" s="56"/>
      <c r="P202" s="56"/>
      <c r="Q202" s="56"/>
      <c r="R202" s="56"/>
      <c r="S202" s="55">
        <f t="shared" si="18"/>
        <v>0</v>
      </c>
      <c r="T202" s="55">
        <f t="shared" si="19"/>
        <v>274</v>
      </c>
      <c r="U202" s="56"/>
      <c r="V202" s="56"/>
      <c r="W202" s="55">
        <f t="shared" si="20"/>
        <v>0</v>
      </c>
      <c r="X202" s="55">
        <f t="shared" si="21"/>
        <v>274</v>
      </c>
    </row>
    <row r="203" spans="1:24" ht="15" customHeight="1">
      <c r="A203" s="8" t="s">
        <v>76</v>
      </c>
      <c r="B203" s="62"/>
      <c r="C203" s="7" t="s">
        <v>23</v>
      </c>
      <c r="D203" s="56">
        <v>518</v>
      </c>
      <c r="E203" s="56">
        <v>92</v>
      </c>
      <c r="F203" s="56"/>
      <c r="G203" s="56"/>
      <c r="H203" s="56"/>
      <c r="I203" s="56"/>
      <c r="J203" s="56"/>
      <c r="K203" s="56"/>
      <c r="L203" s="55">
        <f t="shared" si="17"/>
        <v>610</v>
      </c>
      <c r="M203" s="56"/>
      <c r="N203" s="56"/>
      <c r="O203" s="56"/>
      <c r="P203" s="56"/>
      <c r="Q203" s="56"/>
      <c r="R203" s="56"/>
      <c r="S203" s="55">
        <f>SUM(M203:R203)</f>
        <v>0</v>
      </c>
      <c r="T203" s="55">
        <f>S203+L203</f>
        <v>610</v>
      </c>
      <c r="U203" s="56"/>
      <c r="V203" s="56"/>
      <c r="W203" s="55">
        <f>SUM(U203:V203)</f>
        <v>0</v>
      </c>
      <c r="X203" s="55">
        <f>W203+T203</f>
        <v>610</v>
      </c>
    </row>
    <row r="204" spans="1:24" ht="15" customHeight="1">
      <c r="A204" s="8" t="s">
        <v>72</v>
      </c>
      <c r="B204" s="62"/>
      <c r="C204" s="7" t="s">
        <v>23</v>
      </c>
      <c r="D204" s="56"/>
      <c r="E204" s="56"/>
      <c r="F204" s="56">
        <v>1023</v>
      </c>
      <c r="G204" s="56"/>
      <c r="H204" s="56"/>
      <c r="I204" s="56"/>
      <c r="J204" s="56"/>
      <c r="K204" s="56"/>
      <c r="L204" s="55">
        <f t="shared" si="17"/>
        <v>1023</v>
      </c>
      <c r="M204" s="56"/>
      <c r="N204" s="56"/>
      <c r="O204" s="56"/>
      <c r="P204" s="56"/>
      <c r="Q204" s="56"/>
      <c r="R204" s="56"/>
      <c r="S204" s="55">
        <f t="shared" si="18"/>
        <v>0</v>
      </c>
      <c r="T204" s="55">
        <f t="shared" si="19"/>
        <v>1023</v>
      </c>
      <c r="U204" s="56"/>
      <c r="V204" s="56"/>
      <c r="W204" s="55">
        <f t="shared" si="20"/>
        <v>0</v>
      </c>
      <c r="X204" s="55">
        <f t="shared" si="21"/>
        <v>1023</v>
      </c>
    </row>
    <row r="205" spans="1:24" ht="15" customHeight="1">
      <c r="A205" s="8"/>
      <c r="B205" s="63">
        <v>40107</v>
      </c>
      <c r="C205" s="24" t="s">
        <v>158</v>
      </c>
      <c r="D205" s="56"/>
      <c r="E205" s="56"/>
      <c r="F205" s="56"/>
      <c r="G205" s="56"/>
      <c r="H205" s="56"/>
      <c r="I205" s="56"/>
      <c r="J205" s="56"/>
      <c r="K205" s="56"/>
      <c r="L205" s="55">
        <f t="shared" si="17"/>
        <v>0</v>
      </c>
      <c r="M205" s="56"/>
      <c r="N205" s="56"/>
      <c r="O205" s="56"/>
      <c r="P205" s="56"/>
      <c r="Q205" s="56"/>
      <c r="R205" s="56"/>
      <c r="S205" s="55">
        <f t="shared" si="18"/>
        <v>0</v>
      </c>
      <c r="T205" s="55">
        <f t="shared" si="19"/>
        <v>0</v>
      </c>
      <c r="U205" s="56"/>
      <c r="V205" s="56"/>
      <c r="W205" s="55">
        <f t="shared" si="20"/>
        <v>0</v>
      </c>
      <c r="X205" s="55">
        <f t="shared" si="21"/>
        <v>0</v>
      </c>
    </row>
    <row r="206" spans="1:24" ht="15" customHeight="1">
      <c r="A206" s="8" t="s">
        <v>76</v>
      </c>
      <c r="B206" s="62"/>
      <c r="C206" s="7" t="s">
        <v>139</v>
      </c>
      <c r="D206" s="56"/>
      <c r="E206" s="56"/>
      <c r="F206" s="56"/>
      <c r="G206" s="56"/>
      <c r="H206" s="56">
        <v>713</v>
      </c>
      <c r="I206" s="56"/>
      <c r="J206" s="56"/>
      <c r="K206" s="56"/>
      <c r="L206" s="55">
        <f t="shared" si="17"/>
        <v>713</v>
      </c>
      <c r="M206" s="56"/>
      <c r="N206" s="56"/>
      <c r="O206" s="56"/>
      <c r="P206" s="56"/>
      <c r="Q206" s="56"/>
      <c r="R206" s="56"/>
      <c r="S206" s="55">
        <f t="shared" si="18"/>
        <v>0</v>
      </c>
      <c r="T206" s="55">
        <f t="shared" si="19"/>
        <v>713</v>
      </c>
      <c r="U206" s="56"/>
      <c r="V206" s="56"/>
      <c r="W206" s="55">
        <f t="shared" si="20"/>
        <v>0</v>
      </c>
      <c r="X206" s="55">
        <f t="shared" si="21"/>
        <v>713</v>
      </c>
    </row>
    <row r="207" spans="1:24" ht="15" customHeight="1">
      <c r="A207" s="8" t="s">
        <v>76</v>
      </c>
      <c r="B207" s="62"/>
      <c r="C207" s="7" t="s">
        <v>23</v>
      </c>
      <c r="D207" s="56">
        <v>120</v>
      </c>
      <c r="E207" s="56">
        <v>21</v>
      </c>
      <c r="F207" s="56"/>
      <c r="G207" s="56"/>
      <c r="H207" s="56"/>
      <c r="I207" s="56"/>
      <c r="J207" s="56"/>
      <c r="K207" s="56"/>
      <c r="L207" s="55">
        <f t="shared" si="17"/>
        <v>141</v>
      </c>
      <c r="M207" s="56"/>
      <c r="N207" s="56"/>
      <c r="O207" s="56"/>
      <c r="P207" s="56"/>
      <c r="Q207" s="56"/>
      <c r="R207" s="56"/>
      <c r="S207" s="55">
        <f t="shared" si="18"/>
        <v>0</v>
      </c>
      <c r="T207" s="55">
        <f t="shared" si="19"/>
        <v>141</v>
      </c>
      <c r="U207" s="56"/>
      <c r="V207" s="56"/>
      <c r="W207" s="55">
        <f t="shared" si="20"/>
        <v>0</v>
      </c>
      <c r="X207" s="55">
        <f t="shared" si="21"/>
        <v>141</v>
      </c>
    </row>
    <row r="208" spans="1:24" ht="15" customHeight="1">
      <c r="A208" s="8"/>
      <c r="B208" s="63" t="s">
        <v>251</v>
      </c>
      <c r="C208" s="37" t="s">
        <v>159</v>
      </c>
      <c r="D208" s="56"/>
      <c r="E208" s="56"/>
      <c r="F208" s="56"/>
      <c r="G208" s="56"/>
      <c r="H208" s="56"/>
      <c r="I208" s="56"/>
      <c r="J208" s="56"/>
      <c r="K208" s="56"/>
      <c r="L208" s="55">
        <f t="shared" si="17"/>
        <v>0</v>
      </c>
      <c r="M208" s="56"/>
      <c r="N208" s="56"/>
      <c r="O208" s="56"/>
      <c r="P208" s="56"/>
      <c r="Q208" s="56"/>
      <c r="R208" s="56"/>
      <c r="S208" s="55">
        <f t="shared" si="18"/>
        <v>0</v>
      </c>
      <c r="T208" s="55">
        <f t="shared" si="19"/>
        <v>0</v>
      </c>
      <c r="U208" s="56"/>
      <c r="V208" s="56"/>
      <c r="W208" s="55">
        <f t="shared" si="20"/>
        <v>0</v>
      </c>
      <c r="X208" s="55">
        <f t="shared" si="21"/>
        <v>0</v>
      </c>
    </row>
    <row r="209" spans="1:24" ht="15" customHeight="1">
      <c r="A209" s="8" t="s">
        <v>72</v>
      </c>
      <c r="B209" s="62"/>
      <c r="C209" s="7" t="s">
        <v>139</v>
      </c>
      <c r="D209" s="56"/>
      <c r="E209" s="56"/>
      <c r="F209" s="56"/>
      <c r="G209" s="56"/>
      <c r="H209" s="56">
        <v>6583</v>
      </c>
      <c r="I209" s="56"/>
      <c r="J209" s="56"/>
      <c r="K209" s="56"/>
      <c r="L209" s="55">
        <f t="shared" si="17"/>
        <v>6583</v>
      </c>
      <c r="M209" s="56"/>
      <c r="N209" s="56"/>
      <c r="O209" s="56"/>
      <c r="P209" s="56"/>
      <c r="Q209" s="56"/>
      <c r="R209" s="56"/>
      <c r="S209" s="55">
        <f t="shared" si="18"/>
        <v>0</v>
      </c>
      <c r="T209" s="55">
        <f t="shared" si="19"/>
        <v>6583</v>
      </c>
      <c r="U209" s="56"/>
      <c r="V209" s="56"/>
      <c r="W209" s="55">
        <f t="shared" si="20"/>
        <v>0</v>
      </c>
      <c r="X209" s="55">
        <f t="shared" si="21"/>
        <v>6583</v>
      </c>
    </row>
    <row r="210" spans="1:24" ht="15" customHeight="1">
      <c r="A210" s="8" t="s">
        <v>76</v>
      </c>
      <c r="B210" s="62"/>
      <c r="C210" s="7" t="s">
        <v>139</v>
      </c>
      <c r="D210" s="56"/>
      <c r="E210" s="56"/>
      <c r="F210" s="56"/>
      <c r="G210" s="56"/>
      <c r="H210" s="56">
        <v>322</v>
      </c>
      <c r="I210" s="56"/>
      <c r="J210" s="56"/>
      <c r="K210" s="56"/>
      <c r="L210" s="55">
        <f t="shared" si="17"/>
        <v>322</v>
      </c>
      <c r="M210" s="56"/>
      <c r="N210" s="56"/>
      <c r="O210" s="56"/>
      <c r="P210" s="56"/>
      <c r="Q210" s="56"/>
      <c r="R210" s="56"/>
      <c r="S210" s="55">
        <f t="shared" si="18"/>
        <v>0</v>
      </c>
      <c r="T210" s="55">
        <f t="shared" si="19"/>
        <v>322</v>
      </c>
      <c r="U210" s="56"/>
      <c r="V210" s="56"/>
      <c r="W210" s="55">
        <f t="shared" si="20"/>
        <v>0</v>
      </c>
      <c r="X210" s="55">
        <f t="shared" si="21"/>
        <v>322</v>
      </c>
    </row>
    <row r="211" spans="1:24" ht="15" customHeight="1">
      <c r="A211" s="8" t="s">
        <v>72</v>
      </c>
      <c r="B211" s="62"/>
      <c r="C211" s="7" t="s">
        <v>23</v>
      </c>
      <c r="D211" s="56">
        <v>60</v>
      </c>
      <c r="E211" s="56">
        <v>11</v>
      </c>
      <c r="F211" s="56">
        <v>5201</v>
      </c>
      <c r="G211" s="56"/>
      <c r="H211" s="56"/>
      <c r="I211" s="56"/>
      <c r="J211" s="56"/>
      <c r="K211" s="56"/>
      <c r="L211" s="55">
        <f t="shared" si="17"/>
        <v>5272</v>
      </c>
      <c r="M211" s="56"/>
      <c r="N211" s="56">
        <v>4236</v>
      </c>
      <c r="O211" s="56"/>
      <c r="P211" s="56"/>
      <c r="Q211" s="56"/>
      <c r="R211" s="56"/>
      <c r="S211" s="55">
        <f t="shared" si="18"/>
        <v>4236</v>
      </c>
      <c r="T211" s="55">
        <f t="shared" si="19"/>
        <v>9508</v>
      </c>
      <c r="U211" s="56"/>
      <c r="V211" s="56"/>
      <c r="W211" s="55">
        <f t="shared" si="20"/>
        <v>0</v>
      </c>
      <c r="X211" s="55">
        <f t="shared" si="21"/>
        <v>9508</v>
      </c>
    </row>
    <row r="212" spans="1:24" ht="15" customHeight="1">
      <c r="A212" s="8" t="s">
        <v>76</v>
      </c>
      <c r="B212" s="62"/>
      <c r="C212" s="7" t="s">
        <v>32</v>
      </c>
      <c r="D212" s="56">
        <v>256</v>
      </c>
      <c r="E212" s="56">
        <v>45</v>
      </c>
      <c r="F212" s="56"/>
      <c r="G212" s="56"/>
      <c r="H212" s="56"/>
      <c r="I212" s="56"/>
      <c r="J212" s="56"/>
      <c r="K212" s="56"/>
      <c r="L212" s="55">
        <f t="shared" si="17"/>
        <v>301</v>
      </c>
      <c r="M212" s="56"/>
      <c r="N212" s="56"/>
      <c r="O212" s="56"/>
      <c r="P212" s="56"/>
      <c r="Q212" s="56"/>
      <c r="R212" s="56"/>
      <c r="S212" s="55">
        <f t="shared" si="18"/>
        <v>0</v>
      </c>
      <c r="T212" s="55">
        <f t="shared" si="19"/>
        <v>301</v>
      </c>
      <c r="U212" s="56"/>
      <c r="V212" s="56"/>
      <c r="W212" s="55">
        <f t="shared" si="20"/>
        <v>0</v>
      </c>
      <c r="X212" s="55">
        <f t="shared" si="21"/>
        <v>301</v>
      </c>
    </row>
    <row r="213" spans="1:24" ht="30" customHeight="1">
      <c r="A213" s="8"/>
      <c r="B213" s="63">
        <v>40109</v>
      </c>
      <c r="C213" s="37" t="s">
        <v>160</v>
      </c>
      <c r="D213" s="56"/>
      <c r="E213" s="56"/>
      <c r="F213" s="56"/>
      <c r="G213" s="56"/>
      <c r="H213" s="56"/>
      <c r="I213" s="56"/>
      <c r="J213" s="56"/>
      <c r="K213" s="56"/>
      <c r="L213" s="55">
        <f t="shared" si="17"/>
        <v>0</v>
      </c>
      <c r="M213" s="56"/>
      <c r="N213" s="56"/>
      <c r="O213" s="56"/>
      <c r="P213" s="56"/>
      <c r="Q213" s="56"/>
      <c r="R213" s="56"/>
      <c r="S213" s="55">
        <f t="shared" si="18"/>
        <v>0</v>
      </c>
      <c r="T213" s="55">
        <f t="shared" si="19"/>
        <v>0</v>
      </c>
      <c r="U213" s="56"/>
      <c r="V213" s="56"/>
      <c r="W213" s="55">
        <f t="shared" si="20"/>
        <v>0</v>
      </c>
      <c r="X213" s="55">
        <f t="shared" si="21"/>
        <v>0</v>
      </c>
    </row>
    <row r="214" spans="1:24" ht="15" customHeight="1">
      <c r="A214" s="8" t="s">
        <v>72</v>
      </c>
      <c r="B214" s="62"/>
      <c r="C214" s="7" t="s">
        <v>139</v>
      </c>
      <c r="D214" s="56"/>
      <c r="E214" s="56"/>
      <c r="F214" s="56"/>
      <c r="G214" s="56"/>
      <c r="H214" s="56">
        <v>1235</v>
      </c>
      <c r="I214" s="56"/>
      <c r="J214" s="56"/>
      <c r="K214" s="56"/>
      <c r="L214" s="55">
        <f t="shared" si="17"/>
        <v>1235</v>
      </c>
      <c r="M214" s="56"/>
      <c r="N214" s="56"/>
      <c r="O214" s="56"/>
      <c r="P214" s="56"/>
      <c r="Q214" s="56"/>
      <c r="R214" s="56"/>
      <c r="S214" s="55">
        <f t="shared" si="18"/>
        <v>0</v>
      </c>
      <c r="T214" s="55">
        <f t="shared" si="19"/>
        <v>1235</v>
      </c>
      <c r="U214" s="56"/>
      <c r="V214" s="56"/>
      <c r="W214" s="55">
        <f t="shared" si="20"/>
        <v>0</v>
      </c>
      <c r="X214" s="55">
        <f t="shared" si="21"/>
        <v>1235</v>
      </c>
    </row>
    <row r="215" spans="1:24" ht="15" customHeight="1">
      <c r="A215" s="8" t="s">
        <v>76</v>
      </c>
      <c r="B215" s="62"/>
      <c r="C215" s="7" t="s">
        <v>139</v>
      </c>
      <c r="D215" s="56"/>
      <c r="E215" s="56"/>
      <c r="F215" s="56"/>
      <c r="G215" s="56"/>
      <c r="H215" s="56">
        <v>116</v>
      </c>
      <c r="I215" s="56"/>
      <c r="J215" s="56"/>
      <c r="K215" s="56"/>
      <c r="L215" s="55">
        <f t="shared" si="17"/>
        <v>116</v>
      </c>
      <c r="M215" s="56"/>
      <c r="N215" s="56"/>
      <c r="O215" s="56"/>
      <c r="P215" s="56"/>
      <c r="Q215" s="56"/>
      <c r="R215" s="56"/>
      <c r="S215" s="55">
        <f t="shared" si="18"/>
        <v>0</v>
      </c>
      <c r="T215" s="55">
        <f t="shared" si="19"/>
        <v>116</v>
      </c>
      <c r="U215" s="56"/>
      <c r="V215" s="56"/>
      <c r="W215" s="55">
        <f t="shared" si="20"/>
        <v>0</v>
      </c>
      <c r="X215" s="55">
        <f t="shared" si="21"/>
        <v>116</v>
      </c>
    </row>
    <row r="216" spans="1:24" ht="15" customHeight="1">
      <c r="A216" s="8" t="s">
        <v>72</v>
      </c>
      <c r="B216" s="62"/>
      <c r="C216" s="7" t="s">
        <v>23</v>
      </c>
      <c r="D216" s="56">
        <v>1389</v>
      </c>
      <c r="E216" s="56">
        <v>243</v>
      </c>
      <c r="F216" s="56">
        <v>362</v>
      </c>
      <c r="G216" s="56"/>
      <c r="H216" s="56"/>
      <c r="I216" s="56"/>
      <c r="J216" s="56"/>
      <c r="K216" s="56"/>
      <c r="L216" s="55">
        <f t="shared" si="17"/>
        <v>1994</v>
      </c>
      <c r="M216" s="56"/>
      <c r="N216" s="56"/>
      <c r="O216" s="56"/>
      <c r="P216" s="56"/>
      <c r="Q216" s="56"/>
      <c r="R216" s="56"/>
      <c r="S216" s="55">
        <f t="shared" si="18"/>
        <v>0</v>
      </c>
      <c r="T216" s="55">
        <f t="shared" si="19"/>
        <v>1994</v>
      </c>
      <c r="U216" s="56"/>
      <c r="V216" s="56"/>
      <c r="W216" s="55">
        <f t="shared" si="20"/>
        <v>0</v>
      </c>
      <c r="X216" s="55">
        <f t="shared" si="21"/>
        <v>1994</v>
      </c>
    </row>
    <row r="217" spans="1:24" ht="15" customHeight="1">
      <c r="A217" s="8" t="s">
        <v>76</v>
      </c>
      <c r="B217" s="62"/>
      <c r="C217" s="7" t="s">
        <v>32</v>
      </c>
      <c r="D217" s="56">
        <v>824</v>
      </c>
      <c r="E217" s="56">
        <v>157</v>
      </c>
      <c r="F217" s="56"/>
      <c r="G217" s="56"/>
      <c r="H217" s="56"/>
      <c r="I217" s="56"/>
      <c r="J217" s="56"/>
      <c r="K217" s="56"/>
      <c r="L217" s="55">
        <f t="shared" si="17"/>
        <v>981</v>
      </c>
      <c r="M217" s="56"/>
      <c r="N217" s="56"/>
      <c r="O217" s="56"/>
      <c r="P217" s="56"/>
      <c r="Q217" s="56"/>
      <c r="R217" s="56"/>
      <c r="S217" s="55">
        <f t="shared" si="18"/>
        <v>0</v>
      </c>
      <c r="T217" s="55">
        <f t="shared" si="19"/>
        <v>981</v>
      </c>
      <c r="U217" s="56"/>
      <c r="V217" s="56"/>
      <c r="W217" s="55">
        <f t="shared" si="20"/>
        <v>0</v>
      </c>
      <c r="X217" s="55">
        <f t="shared" si="21"/>
        <v>981</v>
      </c>
    </row>
    <row r="218" spans="1:24" ht="15" customHeight="1">
      <c r="A218" s="8"/>
      <c r="B218" s="63" t="s">
        <v>250</v>
      </c>
      <c r="C218" s="5" t="s">
        <v>161</v>
      </c>
      <c r="D218" s="55"/>
      <c r="E218" s="55"/>
      <c r="F218" s="56"/>
      <c r="G218" s="56"/>
      <c r="H218" s="56"/>
      <c r="I218" s="56"/>
      <c r="J218" s="56"/>
      <c r="K218" s="56"/>
      <c r="L218" s="55">
        <f t="shared" si="17"/>
        <v>0</v>
      </c>
      <c r="M218" s="56"/>
      <c r="N218" s="56"/>
      <c r="O218" s="56"/>
      <c r="P218" s="56"/>
      <c r="Q218" s="56"/>
      <c r="R218" s="56"/>
      <c r="S218" s="55">
        <f t="shared" si="18"/>
        <v>0</v>
      </c>
      <c r="T218" s="55">
        <f t="shared" si="19"/>
        <v>0</v>
      </c>
      <c r="U218" s="56"/>
      <c r="V218" s="56"/>
      <c r="W218" s="55">
        <f t="shared" si="20"/>
        <v>0</v>
      </c>
      <c r="X218" s="55">
        <f t="shared" si="21"/>
        <v>0</v>
      </c>
    </row>
    <row r="219" spans="1:24" ht="15" customHeight="1">
      <c r="A219" s="8" t="s">
        <v>72</v>
      </c>
      <c r="B219" s="62"/>
      <c r="C219" s="7" t="s">
        <v>139</v>
      </c>
      <c r="D219" s="56"/>
      <c r="E219" s="56"/>
      <c r="F219" s="56"/>
      <c r="G219" s="56"/>
      <c r="H219" s="56">
        <v>15708</v>
      </c>
      <c r="I219" s="56"/>
      <c r="J219" s="56"/>
      <c r="K219" s="56"/>
      <c r="L219" s="55">
        <f t="shared" si="17"/>
        <v>15708</v>
      </c>
      <c r="M219" s="56"/>
      <c r="N219" s="56"/>
      <c r="O219" s="56"/>
      <c r="P219" s="56"/>
      <c r="Q219" s="56"/>
      <c r="R219" s="56"/>
      <c r="S219" s="55">
        <f t="shared" si="18"/>
        <v>0</v>
      </c>
      <c r="T219" s="55">
        <f t="shared" si="19"/>
        <v>15708</v>
      </c>
      <c r="U219" s="56"/>
      <c r="V219" s="56"/>
      <c r="W219" s="55">
        <f t="shared" si="20"/>
        <v>0</v>
      </c>
      <c r="X219" s="55">
        <f t="shared" si="21"/>
        <v>15708</v>
      </c>
    </row>
    <row r="220" spans="1:24" ht="15" customHeight="1">
      <c r="A220" s="8" t="s">
        <v>76</v>
      </c>
      <c r="B220" s="62"/>
      <c r="C220" s="7" t="s">
        <v>139</v>
      </c>
      <c r="D220" s="56"/>
      <c r="E220" s="56"/>
      <c r="F220" s="56"/>
      <c r="G220" s="56"/>
      <c r="H220" s="56">
        <v>269</v>
      </c>
      <c r="I220" s="56"/>
      <c r="J220" s="56"/>
      <c r="K220" s="56"/>
      <c r="L220" s="55">
        <f t="shared" si="17"/>
        <v>269</v>
      </c>
      <c r="M220" s="56"/>
      <c r="N220" s="56"/>
      <c r="O220" s="56"/>
      <c r="P220" s="56"/>
      <c r="Q220" s="56"/>
      <c r="R220" s="56"/>
      <c r="S220" s="55">
        <f>SUM(M220:R220)</f>
        <v>0</v>
      </c>
      <c r="T220" s="55">
        <f>S220+L220</f>
        <v>269</v>
      </c>
      <c r="U220" s="56"/>
      <c r="V220" s="56"/>
      <c r="W220" s="55">
        <f>SUM(U220:V220)</f>
        <v>0</v>
      </c>
      <c r="X220" s="55">
        <f>W220+T220</f>
        <v>269</v>
      </c>
    </row>
    <row r="221" spans="1:24" ht="15" customHeight="1">
      <c r="A221" s="8" t="s">
        <v>76</v>
      </c>
      <c r="B221" s="62"/>
      <c r="C221" s="7" t="s">
        <v>23</v>
      </c>
      <c r="D221" s="56">
        <v>241</v>
      </c>
      <c r="E221" s="56">
        <v>42</v>
      </c>
      <c r="F221" s="56"/>
      <c r="G221" s="56"/>
      <c r="H221" s="56"/>
      <c r="I221" s="56"/>
      <c r="J221" s="56"/>
      <c r="K221" s="56"/>
      <c r="L221" s="55">
        <f t="shared" si="17"/>
        <v>283</v>
      </c>
      <c r="M221" s="56"/>
      <c r="N221" s="56"/>
      <c r="O221" s="56"/>
      <c r="P221" s="56"/>
      <c r="Q221" s="56"/>
      <c r="R221" s="56"/>
      <c r="S221" s="55">
        <f>SUM(M221:R221)</f>
        <v>0</v>
      </c>
      <c r="T221" s="55">
        <f>S221+L221</f>
        <v>283</v>
      </c>
      <c r="U221" s="56"/>
      <c r="V221" s="56"/>
      <c r="W221" s="55">
        <f>SUM(U221:V221)</f>
        <v>0</v>
      </c>
      <c r="X221" s="55">
        <f>W221+T221</f>
        <v>283</v>
      </c>
    </row>
    <row r="222" spans="1:24" ht="15" customHeight="1">
      <c r="A222" s="8" t="s">
        <v>72</v>
      </c>
      <c r="B222" s="62"/>
      <c r="C222" s="7" t="s">
        <v>23</v>
      </c>
      <c r="D222" s="56"/>
      <c r="E222" s="56"/>
      <c r="F222" s="56">
        <v>662</v>
      </c>
      <c r="G222" s="56"/>
      <c r="H222" s="56"/>
      <c r="I222" s="56"/>
      <c r="J222" s="56"/>
      <c r="K222" s="56"/>
      <c r="L222" s="55">
        <f t="shared" si="17"/>
        <v>662</v>
      </c>
      <c r="M222" s="56"/>
      <c r="N222" s="56"/>
      <c r="O222" s="56"/>
      <c r="P222" s="56"/>
      <c r="Q222" s="56"/>
      <c r="R222" s="56"/>
      <c r="S222" s="55">
        <f t="shared" si="18"/>
        <v>0</v>
      </c>
      <c r="T222" s="55">
        <f t="shared" si="19"/>
        <v>662</v>
      </c>
      <c r="U222" s="56"/>
      <c r="V222" s="56"/>
      <c r="W222" s="55">
        <f t="shared" si="20"/>
        <v>0</v>
      </c>
      <c r="X222" s="55">
        <f t="shared" si="21"/>
        <v>662</v>
      </c>
    </row>
    <row r="223" spans="1:25" s="9" customFormat="1" ht="54.75">
      <c r="A223" s="8"/>
      <c r="B223" s="62"/>
      <c r="C223" s="64" t="s">
        <v>195</v>
      </c>
      <c r="D223" s="57">
        <f aca="true" t="shared" si="22" ref="D223:X223">SUM(D161:D222)</f>
        <v>12345</v>
      </c>
      <c r="E223" s="57">
        <f t="shared" si="22"/>
        <v>2187</v>
      </c>
      <c r="F223" s="57">
        <f t="shared" si="22"/>
        <v>19568</v>
      </c>
      <c r="G223" s="57">
        <f t="shared" si="22"/>
        <v>0</v>
      </c>
      <c r="H223" s="57">
        <f t="shared" si="22"/>
        <v>94276</v>
      </c>
      <c r="I223" s="57">
        <f t="shared" si="22"/>
        <v>0</v>
      </c>
      <c r="J223" s="57">
        <f t="shared" si="22"/>
        <v>0</v>
      </c>
      <c r="K223" s="57">
        <f t="shared" si="22"/>
        <v>0</v>
      </c>
      <c r="L223" s="57">
        <f t="shared" si="22"/>
        <v>128376</v>
      </c>
      <c r="M223" s="57">
        <f t="shared" si="22"/>
        <v>891</v>
      </c>
      <c r="N223" s="57">
        <f t="shared" si="22"/>
        <v>4536</v>
      </c>
      <c r="O223" s="57">
        <f t="shared" si="22"/>
        <v>0</v>
      </c>
      <c r="P223" s="57">
        <f t="shared" si="22"/>
        <v>0</v>
      </c>
      <c r="Q223" s="57">
        <f t="shared" si="22"/>
        <v>0</v>
      </c>
      <c r="R223" s="57">
        <f t="shared" si="22"/>
        <v>0</v>
      </c>
      <c r="S223" s="57">
        <f t="shared" si="22"/>
        <v>5427</v>
      </c>
      <c r="T223" s="57">
        <f t="shared" si="22"/>
        <v>133803</v>
      </c>
      <c r="U223" s="57">
        <f t="shared" si="22"/>
        <v>0</v>
      </c>
      <c r="V223" s="57">
        <f t="shared" si="22"/>
        <v>0</v>
      </c>
      <c r="W223" s="57">
        <f t="shared" si="22"/>
        <v>0</v>
      </c>
      <c r="X223" s="57">
        <f t="shared" si="22"/>
        <v>133803</v>
      </c>
      <c r="Y223" s="72"/>
    </row>
    <row r="224" spans="1:24" ht="30" customHeight="1">
      <c r="A224" s="8"/>
      <c r="B224" s="63">
        <v>40200</v>
      </c>
      <c r="C224" s="23" t="s">
        <v>193</v>
      </c>
      <c r="D224" s="55"/>
      <c r="E224" s="55"/>
      <c r="F224" s="56"/>
      <c r="G224" s="56"/>
      <c r="H224" s="56"/>
      <c r="I224" s="56"/>
      <c r="J224" s="56"/>
      <c r="K224" s="56"/>
      <c r="L224" s="55">
        <f t="shared" si="17"/>
        <v>0</v>
      </c>
      <c r="M224" s="56"/>
      <c r="N224" s="56"/>
      <c r="O224" s="56"/>
      <c r="P224" s="56"/>
      <c r="Q224" s="56"/>
      <c r="R224" s="56"/>
      <c r="S224" s="55">
        <f t="shared" si="18"/>
        <v>0</v>
      </c>
      <c r="T224" s="55">
        <f t="shared" si="19"/>
        <v>0</v>
      </c>
      <c r="U224" s="56"/>
      <c r="V224" s="56"/>
      <c r="W224" s="55">
        <f t="shared" si="20"/>
        <v>0</v>
      </c>
      <c r="X224" s="55">
        <f t="shared" si="21"/>
        <v>0</v>
      </c>
    </row>
    <row r="225" spans="1:24" ht="15" customHeight="1">
      <c r="A225" s="8" t="s">
        <v>72</v>
      </c>
      <c r="B225" s="62"/>
      <c r="C225" s="7" t="s">
        <v>139</v>
      </c>
      <c r="D225" s="55"/>
      <c r="E225" s="55"/>
      <c r="F225" s="56"/>
      <c r="G225" s="56"/>
      <c r="H225" s="56">
        <f>53456+1</f>
        <v>53457</v>
      </c>
      <c r="I225" s="56"/>
      <c r="J225" s="56"/>
      <c r="K225" s="56"/>
      <c r="L225" s="55">
        <f t="shared" si="17"/>
        <v>53457</v>
      </c>
      <c r="M225" s="56"/>
      <c r="N225" s="56"/>
      <c r="O225" s="56"/>
      <c r="P225" s="56"/>
      <c r="Q225" s="56"/>
      <c r="R225" s="56"/>
      <c r="S225" s="55">
        <f t="shared" si="18"/>
        <v>0</v>
      </c>
      <c r="T225" s="55">
        <f t="shared" si="19"/>
        <v>53457</v>
      </c>
      <c r="U225" s="56"/>
      <c r="V225" s="56"/>
      <c r="W225" s="55">
        <f t="shared" si="20"/>
        <v>0</v>
      </c>
      <c r="X225" s="55">
        <f t="shared" si="21"/>
        <v>53457</v>
      </c>
    </row>
    <row r="226" spans="1:24" ht="15" customHeight="1">
      <c r="A226" s="8" t="s">
        <v>76</v>
      </c>
      <c r="B226" s="62"/>
      <c r="C226" s="7" t="s">
        <v>139</v>
      </c>
      <c r="D226" s="55"/>
      <c r="E226" s="55"/>
      <c r="F226" s="56"/>
      <c r="G226" s="56"/>
      <c r="H226" s="61">
        <f>5515-1</f>
        <v>5514</v>
      </c>
      <c r="I226" s="56"/>
      <c r="J226" s="56"/>
      <c r="K226" s="56"/>
      <c r="L226" s="55">
        <f t="shared" si="17"/>
        <v>5514</v>
      </c>
      <c r="M226" s="56"/>
      <c r="N226" s="56"/>
      <c r="O226" s="56"/>
      <c r="P226" s="56"/>
      <c r="Q226" s="56"/>
      <c r="R226" s="56"/>
      <c r="S226" s="55">
        <f t="shared" si="18"/>
        <v>0</v>
      </c>
      <c r="T226" s="55">
        <f t="shared" si="19"/>
        <v>5514</v>
      </c>
      <c r="U226" s="56"/>
      <c r="V226" s="56"/>
      <c r="W226" s="55">
        <f t="shared" si="20"/>
        <v>0</v>
      </c>
      <c r="X226" s="55">
        <f t="shared" si="21"/>
        <v>5514</v>
      </c>
    </row>
    <row r="227" spans="1:24" ht="15" customHeight="1">
      <c r="A227" s="8" t="s">
        <v>76</v>
      </c>
      <c r="B227" s="62"/>
      <c r="C227" s="7" t="s">
        <v>216</v>
      </c>
      <c r="D227" s="56">
        <v>6984</v>
      </c>
      <c r="E227" s="56">
        <v>1428</v>
      </c>
      <c r="F227" s="56"/>
      <c r="G227" s="56"/>
      <c r="H227" s="56"/>
      <c r="I227" s="56"/>
      <c r="J227" s="56"/>
      <c r="K227" s="56"/>
      <c r="L227" s="55">
        <f t="shared" si="17"/>
        <v>8412</v>
      </c>
      <c r="M227" s="56">
        <v>1383</v>
      </c>
      <c r="N227" s="56"/>
      <c r="O227" s="56"/>
      <c r="P227" s="56"/>
      <c r="Q227" s="56"/>
      <c r="R227" s="56"/>
      <c r="S227" s="55">
        <f t="shared" si="18"/>
        <v>1383</v>
      </c>
      <c r="T227" s="55">
        <f t="shared" si="19"/>
        <v>9795</v>
      </c>
      <c r="U227" s="56"/>
      <c r="V227" s="56"/>
      <c r="W227" s="55">
        <f t="shared" si="20"/>
        <v>0</v>
      </c>
      <c r="X227" s="55">
        <f t="shared" si="21"/>
        <v>9795</v>
      </c>
    </row>
    <row r="228" spans="1:24" ht="15" customHeight="1">
      <c r="A228" s="8" t="s">
        <v>76</v>
      </c>
      <c r="B228" s="62"/>
      <c r="C228" s="7" t="s">
        <v>217</v>
      </c>
      <c r="D228" s="56"/>
      <c r="E228" s="56"/>
      <c r="F228" s="56">
        <v>2177</v>
      </c>
      <c r="G228" s="56"/>
      <c r="H228" s="56"/>
      <c r="I228" s="56"/>
      <c r="J228" s="56"/>
      <c r="K228" s="56"/>
      <c r="L228" s="55">
        <f t="shared" si="17"/>
        <v>2177</v>
      </c>
      <c r="M228" s="56"/>
      <c r="N228" s="56"/>
      <c r="O228" s="56"/>
      <c r="P228" s="56"/>
      <c r="Q228" s="56"/>
      <c r="R228" s="56"/>
      <c r="S228" s="55">
        <f>SUM(M228:R228)</f>
        <v>0</v>
      </c>
      <c r="T228" s="55">
        <f>S228+L228</f>
        <v>2177</v>
      </c>
      <c r="U228" s="56"/>
      <c r="V228" s="56"/>
      <c r="W228" s="55">
        <f>SUM(U228:V228)</f>
        <v>0</v>
      </c>
      <c r="X228" s="55">
        <f>W228+T228</f>
        <v>2177</v>
      </c>
    </row>
    <row r="229" spans="1:24" ht="30" customHeight="1">
      <c r="A229" s="8" t="s">
        <v>76</v>
      </c>
      <c r="B229" s="62"/>
      <c r="C229" s="7" t="s">
        <v>218</v>
      </c>
      <c r="D229" s="56">
        <v>1</v>
      </c>
      <c r="E229" s="56">
        <v>1</v>
      </c>
      <c r="F229" s="56">
        <v>1889</v>
      </c>
      <c r="G229" s="56"/>
      <c r="H229" s="56"/>
      <c r="I229" s="56"/>
      <c r="J229" s="56"/>
      <c r="K229" s="56"/>
      <c r="L229" s="55">
        <f t="shared" si="17"/>
        <v>1891</v>
      </c>
      <c r="M229" s="56"/>
      <c r="N229" s="56"/>
      <c r="O229" s="56"/>
      <c r="P229" s="56"/>
      <c r="Q229" s="56"/>
      <c r="R229" s="56"/>
      <c r="S229" s="55">
        <f>SUM(M229:R229)</f>
        <v>0</v>
      </c>
      <c r="T229" s="55">
        <f>S229+L229</f>
        <v>1891</v>
      </c>
      <c r="U229" s="56"/>
      <c r="V229" s="56"/>
      <c r="W229" s="55">
        <f>SUM(U229:V229)</f>
        <v>0</v>
      </c>
      <c r="X229" s="55">
        <f>W229+T229</f>
        <v>1891</v>
      </c>
    </row>
    <row r="230" spans="1:24" ht="15" customHeight="1">
      <c r="A230" s="8" t="s">
        <v>76</v>
      </c>
      <c r="B230" s="62"/>
      <c r="C230" s="7" t="s">
        <v>24</v>
      </c>
      <c r="D230" s="56">
        <v>873</v>
      </c>
      <c r="E230" s="56">
        <v>110</v>
      </c>
      <c r="F230" s="56">
        <v>197</v>
      </c>
      <c r="G230" s="56"/>
      <c r="H230" s="56"/>
      <c r="I230" s="56"/>
      <c r="J230" s="56"/>
      <c r="K230" s="56"/>
      <c r="L230" s="55">
        <f t="shared" si="17"/>
        <v>1180</v>
      </c>
      <c r="M230" s="56"/>
      <c r="N230" s="56"/>
      <c r="O230" s="56"/>
      <c r="P230" s="56"/>
      <c r="Q230" s="56"/>
      <c r="R230" s="56"/>
      <c r="S230" s="55">
        <f t="shared" si="18"/>
        <v>0</v>
      </c>
      <c r="T230" s="55">
        <f t="shared" si="19"/>
        <v>1180</v>
      </c>
      <c r="U230" s="56"/>
      <c r="V230" s="56"/>
      <c r="W230" s="55">
        <f t="shared" si="20"/>
        <v>0</v>
      </c>
      <c r="X230" s="55">
        <f t="shared" si="21"/>
        <v>1180</v>
      </c>
    </row>
    <row r="231" spans="1:24" ht="15" customHeight="1">
      <c r="A231" s="8" t="s">
        <v>72</v>
      </c>
      <c r="B231" s="62"/>
      <c r="C231" s="7" t="s">
        <v>214</v>
      </c>
      <c r="D231" s="56"/>
      <c r="E231" s="56"/>
      <c r="F231" s="56">
        <v>2258</v>
      </c>
      <c r="G231" s="56"/>
      <c r="H231" s="56"/>
      <c r="I231" s="56"/>
      <c r="J231" s="56"/>
      <c r="K231" s="56"/>
      <c r="L231" s="55">
        <f t="shared" si="17"/>
        <v>2258</v>
      </c>
      <c r="M231" s="56"/>
      <c r="N231" s="56"/>
      <c r="O231" s="56"/>
      <c r="P231" s="56"/>
      <c r="Q231" s="56"/>
      <c r="R231" s="56"/>
      <c r="S231" s="55">
        <f t="shared" si="18"/>
        <v>0</v>
      </c>
      <c r="T231" s="55">
        <f t="shared" si="19"/>
        <v>2258</v>
      </c>
      <c r="U231" s="56"/>
      <c r="V231" s="56"/>
      <c r="W231" s="55">
        <f t="shared" si="20"/>
        <v>0</v>
      </c>
      <c r="X231" s="55">
        <f t="shared" si="21"/>
        <v>2258</v>
      </c>
    </row>
    <row r="232" spans="1:24" ht="15" customHeight="1">
      <c r="A232" s="8" t="s">
        <v>72</v>
      </c>
      <c r="B232" s="62"/>
      <c r="C232" s="7" t="s">
        <v>215</v>
      </c>
      <c r="D232" s="56"/>
      <c r="E232" s="56"/>
      <c r="F232" s="56">
        <v>2996</v>
      </c>
      <c r="G232" s="56"/>
      <c r="H232" s="56"/>
      <c r="I232" s="56"/>
      <c r="J232" s="56"/>
      <c r="K232" s="56"/>
      <c r="L232" s="55">
        <f t="shared" si="17"/>
        <v>2996</v>
      </c>
      <c r="M232" s="56">
        <v>9048</v>
      </c>
      <c r="N232" s="56">
        <v>1143</v>
      </c>
      <c r="O232" s="56"/>
      <c r="P232" s="56"/>
      <c r="Q232" s="56"/>
      <c r="R232" s="56"/>
      <c r="S232" s="55">
        <f t="shared" si="18"/>
        <v>10191</v>
      </c>
      <c r="T232" s="55">
        <f t="shared" si="19"/>
        <v>13187</v>
      </c>
      <c r="U232" s="56"/>
      <c r="V232" s="56"/>
      <c r="W232" s="55">
        <f t="shared" si="20"/>
        <v>0</v>
      </c>
      <c r="X232" s="55">
        <f t="shared" si="21"/>
        <v>13187</v>
      </c>
    </row>
    <row r="233" spans="1:24" ht="15" customHeight="1">
      <c r="A233" s="8" t="s">
        <v>72</v>
      </c>
      <c r="B233" s="62"/>
      <c r="C233" s="7" t="s">
        <v>138</v>
      </c>
      <c r="D233" s="55"/>
      <c r="E233" s="55"/>
      <c r="F233" s="56">
        <v>14947</v>
      </c>
      <c r="G233" s="56"/>
      <c r="H233" s="56"/>
      <c r="I233" s="56"/>
      <c r="J233" s="56"/>
      <c r="K233" s="56"/>
      <c r="L233" s="55">
        <f t="shared" si="17"/>
        <v>14947</v>
      </c>
      <c r="M233" s="56"/>
      <c r="N233" s="56"/>
      <c r="O233" s="56"/>
      <c r="P233" s="56"/>
      <c r="Q233" s="56"/>
      <c r="R233" s="56"/>
      <c r="S233" s="55">
        <f t="shared" si="18"/>
        <v>0</v>
      </c>
      <c r="T233" s="55">
        <f t="shared" si="19"/>
        <v>14947</v>
      </c>
      <c r="U233" s="56"/>
      <c r="V233" s="56"/>
      <c r="W233" s="55">
        <f t="shared" si="20"/>
        <v>0</v>
      </c>
      <c r="X233" s="55">
        <f t="shared" si="21"/>
        <v>14947</v>
      </c>
    </row>
    <row r="234" spans="1:24" s="9" customFormat="1" ht="30" customHeight="1">
      <c r="A234" s="8"/>
      <c r="B234" s="62"/>
      <c r="C234" s="64" t="s">
        <v>192</v>
      </c>
      <c r="D234" s="57">
        <f aca="true" t="shared" si="23" ref="D234:X234">SUM(D225:D233)</f>
        <v>7858</v>
      </c>
      <c r="E234" s="57">
        <f t="shared" si="23"/>
        <v>1539</v>
      </c>
      <c r="F234" s="57">
        <f t="shared" si="23"/>
        <v>24464</v>
      </c>
      <c r="G234" s="57">
        <f t="shared" si="23"/>
        <v>0</v>
      </c>
      <c r="H234" s="57">
        <f t="shared" si="23"/>
        <v>58971</v>
      </c>
      <c r="I234" s="57">
        <f t="shared" si="23"/>
        <v>0</v>
      </c>
      <c r="J234" s="57">
        <f t="shared" si="23"/>
        <v>0</v>
      </c>
      <c r="K234" s="57">
        <f t="shared" si="23"/>
        <v>0</v>
      </c>
      <c r="L234" s="57">
        <f t="shared" si="23"/>
        <v>92832</v>
      </c>
      <c r="M234" s="57">
        <f t="shared" si="23"/>
        <v>10431</v>
      </c>
      <c r="N234" s="57">
        <f t="shared" si="23"/>
        <v>1143</v>
      </c>
      <c r="O234" s="57">
        <f t="shared" si="23"/>
        <v>0</v>
      </c>
      <c r="P234" s="57">
        <f t="shared" si="23"/>
        <v>0</v>
      </c>
      <c r="Q234" s="57">
        <f t="shared" si="23"/>
        <v>0</v>
      </c>
      <c r="R234" s="57">
        <f t="shared" si="23"/>
        <v>0</v>
      </c>
      <c r="S234" s="57">
        <f t="shared" si="23"/>
        <v>11574</v>
      </c>
      <c r="T234" s="57">
        <f t="shared" si="23"/>
        <v>104406</v>
      </c>
      <c r="U234" s="57">
        <f t="shared" si="23"/>
        <v>0</v>
      </c>
      <c r="V234" s="57">
        <f t="shared" si="23"/>
        <v>0</v>
      </c>
      <c r="W234" s="57">
        <f t="shared" si="23"/>
        <v>0</v>
      </c>
      <c r="X234" s="57">
        <f t="shared" si="23"/>
        <v>104406</v>
      </c>
    </row>
    <row r="235" spans="1:24" ht="30" customHeight="1">
      <c r="A235" s="8"/>
      <c r="B235" s="63">
        <v>50100</v>
      </c>
      <c r="C235" s="23" t="s">
        <v>191</v>
      </c>
      <c r="D235" s="55"/>
      <c r="E235" s="55"/>
      <c r="F235" s="56"/>
      <c r="G235" s="56"/>
      <c r="H235" s="56"/>
      <c r="I235" s="56"/>
      <c r="J235" s="56"/>
      <c r="K235" s="56"/>
      <c r="L235" s="55">
        <f t="shared" si="17"/>
        <v>0</v>
      </c>
      <c r="M235" s="56"/>
      <c r="N235" s="56"/>
      <c r="O235" s="56"/>
      <c r="P235" s="56"/>
      <c r="Q235" s="56"/>
      <c r="R235" s="56"/>
      <c r="S235" s="55">
        <f t="shared" si="18"/>
        <v>0</v>
      </c>
      <c r="T235" s="55">
        <f t="shared" si="19"/>
        <v>0</v>
      </c>
      <c r="U235" s="56"/>
      <c r="V235" s="56"/>
      <c r="W235" s="55">
        <f t="shared" si="20"/>
        <v>0</v>
      </c>
      <c r="X235" s="55">
        <f t="shared" si="21"/>
        <v>0</v>
      </c>
    </row>
    <row r="236" spans="1:24" ht="15" customHeight="1">
      <c r="A236" s="8" t="s">
        <v>72</v>
      </c>
      <c r="B236" s="62"/>
      <c r="C236" s="7" t="s">
        <v>141</v>
      </c>
      <c r="D236" s="55"/>
      <c r="E236" s="55"/>
      <c r="F236" s="56">
        <f>35000+253</f>
        <v>35253</v>
      </c>
      <c r="G236" s="56"/>
      <c r="H236" s="56"/>
      <c r="I236" s="56"/>
      <c r="J236" s="56"/>
      <c r="K236" s="56"/>
      <c r="L236" s="55">
        <f t="shared" si="17"/>
        <v>35253</v>
      </c>
      <c r="M236" s="56"/>
      <c r="N236" s="56"/>
      <c r="O236" s="56"/>
      <c r="P236" s="56"/>
      <c r="Q236" s="56"/>
      <c r="R236" s="56"/>
      <c r="S236" s="55">
        <f t="shared" si="18"/>
        <v>0</v>
      </c>
      <c r="T236" s="55">
        <f t="shared" si="19"/>
        <v>35253</v>
      </c>
      <c r="U236" s="56"/>
      <c r="V236" s="56"/>
      <c r="W236" s="55">
        <f t="shared" si="20"/>
        <v>0</v>
      </c>
      <c r="X236" s="55">
        <f t="shared" si="21"/>
        <v>35253</v>
      </c>
    </row>
    <row r="237" spans="1:24" ht="15" customHeight="1">
      <c r="A237" s="8" t="s">
        <v>72</v>
      </c>
      <c r="B237" s="8"/>
      <c r="C237" s="7" t="s">
        <v>32</v>
      </c>
      <c r="D237" s="56">
        <v>16748</v>
      </c>
      <c r="E237" s="56">
        <v>6161</v>
      </c>
      <c r="F237" s="56">
        <v>30503</v>
      </c>
      <c r="G237" s="56"/>
      <c r="H237" s="56"/>
      <c r="I237" s="56"/>
      <c r="J237" s="56"/>
      <c r="K237" s="56"/>
      <c r="L237" s="56">
        <f t="shared" si="17"/>
        <v>53412</v>
      </c>
      <c r="M237" s="56">
        <v>2798</v>
      </c>
      <c r="N237" s="56"/>
      <c r="O237" s="56"/>
      <c r="P237" s="56"/>
      <c r="Q237" s="56"/>
      <c r="R237" s="56"/>
      <c r="S237" s="55">
        <f t="shared" si="18"/>
        <v>2798</v>
      </c>
      <c r="T237" s="55">
        <f t="shared" si="19"/>
        <v>56210</v>
      </c>
      <c r="U237" s="56"/>
      <c r="V237" s="56"/>
      <c r="W237" s="56">
        <f t="shared" si="20"/>
        <v>0</v>
      </c>
      <c r="X237" s="55">
        <f t="shared" si="21"/>
        <v>56210</v>
      </c>
    </row>
    <row r="238" spans="1:24" ht="15" customHeight="1">
      <c r="A238" s="8" t="s">
        <v>76</v>
      </c>
      <c r="B238" s="8"/>
      <c r="C238" s="7" t="s">
        <v>32</v>
      </c>
      <c r="D238" s="56">
        <v>40300</v>
      </c>
      <c r="E238" s="56">
        <v>7053</v>
      </c>
      <c r="F238" s="56"/>
      <c r="G238" s="56"/>
      <c r="H238" s="56"/>
      <c r="I238" s="56"/>
      <c r="J238" s="56"/>
      <c r="K238" s="56"/>
      <c r="L238" s="56">
        <f t="shared" si="17"/>
        <v>47353</v>
      </c>
      <c r="M238" s="56"/>
      <c r="N238" s="56"/>
      <c r="O238" s="56"/>
      <c r="P238" s="56"/>
      <c r="Q238" s="56"/>
      <c r="R238" s="56"/>
      <c r="S238" s="55">
        <f t="shared" si="18"/>
        <v>0</v>
      </c>
      <c r="T238" s="55">
        <f t="shared" si="19"/>
        <v>47353</v>
      </c>
      <c r="U238" s="56"/>
      <c r="V238" s="56"/>
      <c r="W238" s="56">
        <f t="shared" si="20"/>
        <v>0</v>
      </c>
      <c r="X238" s="55">
        <f t="shared" si="21"/>
        <v>47353</v>
      </c>
    </row>
    <row r="239" spans="1:24" ht="30" customHeight="1">
      <c r="A239" s="8" t="s">
        <v>72</v>
      </c>
      <c r="B239" s="8"/>
      <c r="C239" s="7" t="s">
        <v>226</v>
      </c>
      <c r="D239" s="56">
        <v>33741</v>
      </c>
      <c r="E239" s="56">
        <v>5905</v>
      </c>
      <c r="F239" s="56">
        <v>1750</v>
      </c>
      <c r="G239" s="56"/>
      <c r="H239" s="56"/>
      <c r="I239" s="56"/>
      <c r="J239" s="56"/>
      <c r="K239" s="56"/>
      <c r="L239" s="56">
        <f t="shared" si="17"/>
        <v>41396</v>
      </c>
      <c r="M239" s="56">
        <v>22004</v>
      </c>
      <c r="N239" s="56"/>
      <c r="O239" s="56"/>
      <c r="P239" s="56"/>
      <c r="Q239" s="56"/>
      <c r="R239" s="56"/>
      <c r="S239" s="55">
        <f>SUM(M239:R239)</f>
        <v>22004</v>
      </c>
      <c r="T239" s="55">
        <f>S239+L239</f>
        <v>63400</v>
      </c>
      <c r="U239" s="56"/>
      <c r="V239" s="56"/>
      <c r="W239" s="56">
        <f>SUM(U239:V239)</f>
        <v>0</v>
      </c>
      <c r="X239" s="55">
        <f>W239+T239</f>
        <v>63400</v>
      </c>
    </row>
    <row r="240" spans="1:24" ht="38.25" customHeight="1">
      <c r="A240" s="8" t="s">
        <v>72</v>
      </c>
      <c r="B240" s="62"/>
      <c r="C240" s="7" t="s">
        <v>227</v>
      </c>
      <c r="D240" s="56">
        <v>4697</v>
      </c>
      <c r="E240" s="56">
        <v>822</v>
      </c>
      <c r="F240" s="56">
        <f>8000+15441</f>
        <v>23441</v>
      </c>
      <c r="G240" s="56"/>
      <c r="H240" s="56"/>
      <c r="I240" s="56"/>
      <c r="J240" s="56"/>
      <c r="K240" s="56"/>
      <c r="L240" s="55">
        <f t="shared" si="17"/>
        <v>28960</v>
      </c>
      <c r="M240" s="56">
        <v>1200</v>
      </c>
      <c r="N240" s="56"/>
      <c r="O240" s="56"/>
      <c r="P240" s="56"/>
      <c r="Q240" s="56"/>
      <c r="R240" s="56"/>
      <c r="S240" s="55">
        <f t="shared" si="18"/>
        <v>1200</v>
      </c>
      <c r="T240" s="55">
        <f t="shared" si="19"/>
        <v>30160</v>
      </c>
      <c r="U240" s="56"/>
      <c r="V240" s="56"/>
      <c r="W240" s="55">
        <f t="shared" si="20"/>
        <v>0</v>
      </c>
      <c r="X240" s="55">
        <f t="shared" si="21"/>
        <v>30160</v>
      </c>
    </row>
    <row r="241" spans="1:24" s="9" customFormat="1" ht="39.75" customHeight="1">
      <c r="A241" s="8"/>
      <c r="B241" s="62"/>
      <c r="C241" s="65" t="s">
        <v>190</v>
      </c>
      <c r="D241" s="57">
        <f aca="true" t="shared" si="24" ref="D241:X241">SUM(D236:D240)</f>
        <v>95486</v>
      </c>
      <c r="E241" s="57">
        <f t="shared" si="24"/>
        <v>19941</v>
      </c>
      <c r="F241" s="57">
        <f t="shared" si="24"/>
        <v>90947</v>
      </c>
      <c r="G241" s="57">
        <f t="shared" si="24"/>
        <v>0</v>
      </c>
      <c r="H241" s="57">
        <f t="shared" si="24"/>
        <v>0</v>
      </c>
      <c r="I241" s="57">
        <f t="shared" si="24"/>
        <v>0</v>
      </c>
      <c r="J241" s="57">
        <f t="shared" si="24"/>
        <v>0</v>
      </c>
      <c r="K241" s="57">
        <f t="shared" si="24"/>
        <v>0</v>
      </c>
      <c r="L241" s="57">
        <f t="shared" si="24"/>
        <v>206374</v>
      </c>
      <c r="M241" s="57">
        <f t="shared" si="24"/>
        <v>26002</v>
      </c>
      <c r="N241" s="57">
        <f t="shared" si="24"/>
        <v>0</v>
      </c>
      <c r="O241" s="57">
        <f t="shared" si="24"/>
        <v>0</v>
      </c>
      <c r="P241" s="57">
        <f t="shared" si="24"/>
        <v>0</v>
      </c>
      <c r="Q241" s="57">
        <f t="shared" si="24"/>
        <v>0</v>
      </c>
      <c r="R241" s="57">
        <f t="shared" si="24"/>
        <v>0</v>
      </c>
      <c r="S241" s="57">
        <f t="shared" si="24"/>
        <v>26002</v>
      </c>
      <c r="T241" s="57">
        <f t="shared" si="24"/>
        <v>232376</v>
      </c>
      <c r="U241" s="57">
        <f t="shared" si="24"/>
        <v>0</v>
      </c>
      <c r="V241" s="57">
        <f t="shared" si="24"/>
        <v>0</v>
      </c>
      <c r="W241" s="57">
        <f t="shared" si="24"/>
        <v>0</v>
      </c>
      <c r="X241" s="57">
        <f t="shared" si="24"/>
        <v>232376</v>
      </c>
    </row>
    <row r="242" spans="1:24" ht="31.5" customHeight="1">
      <c r="A242" s="8"/>
      <c r="B242" s="63">
        <v>70100</v>
      </c>
      <c r="C242" s="24" t="s">
        <v>18</v>
      </c>
      <c r="D242" s="55"/>
      <c r="E242" s="55"/>
      <c r="F242" s="56"/>
      <c r="G242" s="56"/>
      <c r="H242" s="56"/>
      <c r="I242" s="56"/>
      <c r="J242" s="56"/>
      <c r="K242" s="56"/>
      <c r="L242" s="55">
        <f t="shared" si="17"/>
        <v>0</v>
      </c>
      <c r="M242" s="56"/>
      <c r="N242" s="56"/>
      <c r="O242" s="56"/>
      <c r="P242" s="56"/>
      <c r="Q242" s="56"/>
      <c r="R242" s="56"/>
      <c r="S242" s="55">
        <f t="shared" si="18"/>
        <v>0</v>
      </c>
      <c r="T242" s="55">
        <f t="shared" si="19"/>
        <v>0</v>
      </c>
      <c r="U242" s="56"/>
      <c r="V242" s="56"/>
      <c r="W242" s="55">
        <f t="shared" si="20"/>
        <v>0</v>
      </c>
      <c r="X242" s="55">
        <f t="shared" si="21"/>
        <v>0</v>
      </c>
    </row>
    <row r="243" spans="1:24" ht="15" customHeight="1">
      <c r="A243" s="8" t="s">
        <v>72</v>
      </c>
      <c r="B243" s="62"/>
      <c r="C243" s="7" t="s">
        <v>139</v>
      </c>
      <c r="D243" s="55"/>
      <c r="E243" s="55"/>
      <c r="F243" s="56"/>
      <c r="G243" s="56"/>
      <c r="H243" s="56">
        <f>92660-1</f>
        <v>92659</v>
      </c>
      <c r="I243" s="56"/>
      <c r="J243" s="56"/>
      <c r="K243" s="56"/>
      <c r="L243" s="55">
        <f>SUM(D243:K243)</f>
        <v>92659</v>
      </c>
      <c r="M243" s="56"/>
      <c r="N243" s="56"/>
      <c r="O243" s="56"/>
      <c r="P243" s="56"/>
      <c r="Q243" s="56"/>
      <c r="R243" s="56"/>
      <c r="S243" s="55">
        <f>SUM(M243:R243)</f>
        <v>0</v>
      </c>
      <c r="T243" s="55">
        <f>S243+L243</f>
        <v>92659</v>
      </c>
      <c r="U243" s="56"/>
      <c r="V243" s="56"/>
      <c r="W243" s="55">
        <f>SUM(U243:V243)</f>
        <v>0</v>
      </c>
      <c r="X243" s="55">
        <f>W243+T243</f>
        <v>92659</v>
      </c>
    </row>
    <row r="244" spans="1:24" ht="15" customHeight="1">
      <c r="A244" s="8" t="s">
        <v>76</v>
      </c>
      <c r="B244" s="62"/>
      <c r="C244" s="7" t="s">
        <v>139</v>
      </c>
      <c r="D244" s="55"/>
      <c r="E244" s="55"/>
      <c r="F244" s="56"/>
      <c r="G244" s="56"/>
      <c r="H244" s="56">
        <v>21768</v>
      </c>
      <c r="I244" s="56"/>
      <c r="J244" s="56"/>
      <c r="K244" s="56"/>
      <c r="L244" s="55">
        <f>SUM(D244:K244)</f>
        <v>21768</v>
      </c>
      <c r="M244" s="56"/>
      <c r="N244" s="56"/>
      <c r="O244" s="56"/>
      <c r="P244" s="56"/>
      <c r="Q244" s="56"/>
      <c r="R244" s="56"/>
      <c r="S244" s="55">
        <f>SUM(M244:R244)</f>
        <v>0</v>
      </c>
      <c r="T244" s="55">
        <f>S244+L244</f>
        <v>21768</v>
      </c>
      <c r="U244" s="56"/>
      <c r="V244" s="56"/>
      <c r="W244" s="55">
        <f>SUM(U244:V244)</f>
        <v>0</v>
      </c>
      <c r="X244" s="55">
        <f>W244+T244</f>
        <v>21768</v>
      </c>
    </row>
    <row r="245" spans="1:24" ht="24.75" customHeight="1">
      <c r="A245" s="8" t="s">
        <v>72</v>
      </c>
      <c r="B245" s="62"/>
      <c r="C245" s="7" t="s">
        <v>221</v>
      </c>
      <c r="D245" s="56"/>
      <c r="E245" s="56"/>
      <c r="F245" s="56">
        <v>2697</v>
      </c>
      <c r="G245" s="56"/>
      <c r="H245" s="56"/>
      <c r="I245" s="56"/>
      <c r="J245" s="56"/>
      <c r="K245" s="56"/>
      <c r="L245" s="55">
        <f>SUM(D245:K245)</f>
        <v>2697</v>
      </c>
      <c r="M245" s="56">
        <v>1889</v>
      </c>
      <c r="N245" s="56">
        <v>11480</v>
      </c>
      <c r="O245" s="56"/>
      <c r="P245" s="56"/>
      <c r="Q245" s="56"/>
      <c r="R245" s="56"/>
      <c r="S245" s="55">
        <f>SUM(M245:R245)</f>
        <v>13369</v>
      </c>
      <c r="T245" s="55">
        <f>S245+L245</f>
        <v>16066</v>
      </c>
      <c r="U245" s="56"/>
      <c r="V245" s="56"/>
      <c r="W245" s="55">
        <f>SUM(U245:V245)</f>
        <v>0</v>
      </c>
      <c r="X245" s="55">
        <f>W245+T245</f>
        <v>16066</v>
      </c>
    </row>
    <row r="246" spans="1:24" ht="24.75" customHeight="1">
      <c r="A246" s="8" t="s">
        <v>76</v>
      </c>
      <c r="B246" s="62"/>
      <c r="C246" s="7" t="s">
        <v>222</v>
      </c>
      <c r="D246" s="56">
        <v>7384</v>
      </c>
      <c r="E246" s="56">
        <v>1303</v>
      </c>
      <c r="F246" s="56">
        <v>763</v>
      </c>
      <c r="G246" s="56"/>
      <c r="H246" s="56"/>
      <c r="I246" s="56"/>
      <c r="J246" s="56"/>
      <c r="K246" s="56"/>
      <c r="L246" s="55">
        <f>SUM(D246:K246)</f>
        <v>9450</v>
      </c>
      <c r="M246" s="56"/>
      <c r="N246" s="56"/>
      <c r="O246" s="56"/>
      <c r="P246" s="56"/>
      <c r="Q246" s="56"/>
      <c r="R246" s="56"/>
      <c r="S246" s="55">
        <f>SUM(M246:R246)</f>
        <v>0</v>
      </c>
      <c r="T246" s="55">
        <f>S246+L246</f>
        <v>9450</v>
      </c>
      <c r="U246" s="56"/>
      <c r="V246" s="56"/>
      <c r="W246" s="55">
        <f>SUM(U246:V246)</f>
        <v>0</v>
      </c>
      <c r="X246" s="55">
        <f>W246+T246</f>
        <v>9450</v>
      </c>
    </row>
    <row r="247" spans="1:24" s="9" customFormat="1" ht="30" customHeight="1">
      <c r="A247" s="8"/>
      <c r="B247" s="62"/>
      <c r="C247" s="65" t="s">
        <v>19</v>
      </c>
      <c r="D247" s="57">
        <f aca="true" t="shared" si="25" ref="D247:X247">SUM(D243:D246)</f>
        <v>7384</v>
      </c>
      <c r="E247" s="57">
        <f t="shared" si="25"/>
        <v>1303</v>
      </c>
      <c r="F247" s="57">
        <f t="shared" si="25"/>
        <v>3460</v>
      </c>
      <c r="G247" s="57">
        <f t="shared" si="25"/>
        <v>0</v>
      </c>
      <c r="H247" s="57">
        <f t="shared" si="25"/>
        <v>114427</v>
      </c>
      <c r="I247" s="57">
        <f t="shared" si="25"/>
        <v>0</v>
      </c>
      <c r="J247" s="57">
        <f t="shared" si="25"/>
        <v>0</v>
      </c>
      <c r="K247" s="57">
        <f t="shared" si="25"/>
        <v>0</v>
      </c>
      <c r="L247" s="57">
        <f t="shared" si="25"/>
        <v>126574</v>
      </c>
      <c r="M247" s="57">
        <f t="shared" si="25"/>
        <v>1889</v>
      </c>
      <c r="N247" s="57">
        <f t="shared" si="25"/>
        <v>11480</v>
      </c>
      <c r="O247" s="57">
        <f t="shared" si="25"/>
        <v>0</v>
      </c>
      <c r="P247" s="57">
        <f t="shared" si="25"/>
        <v>0</v>
      </c>
      <c r="Q247" s="57">
        <f t="shared" si="25"/>
        <v>0</v>
      </c>
      <c r="R247" s="57">
        <f t="shared" si="25"/>
        <v>0</v>
      </c>
      <c r="S247" s="57">
        <f t="shared" si="25"/>
        <v>13369</v>
      </c>
      <c r="T247" s="57">
        <f t="shared" si="25"/>
        <v>139943</v>
      </c>
      <c r="U247" s="57">
        <f t="shared" si="25"/>
        <v>0</v>
      </c>
      <c r="V247" s="57">
        <f t="shared" si="25"/>
        <v>0</v>
      </c>
      <c r="W247" s="57">
        <f t="shared" si="25"/>
        <v>0</v>
      </c>
      <c r="X247" s="57">
        <f t="shared" si="25"/>
        <v>139943</v>
      </c>
    </row>
    <row r="248" spans="1:24" s="4" customFormat="1" ht="30" customHeight="1">
      <c r="A248" s="8"/>
      <c r="B248" s="62"/>
      <c r="C248" s="66" t="s">
        <v>6</v>
      </c>
      <c r="D248" s="55">
        <f aca="true" t="shared" si="26" ref="D248:X248">D247+D241+D234+D223+D159</f>
        <v>151724</v>
      </c>
      <c r="E248" s="55">
        <f t="shared" si="26"/>
        <v>34027</v>
      </c>
      <c r="F248" s="55">
        <f t="shared" si="26"/>
        <v>180173</v>
      </c>
      <c r="G248" s="55">
        <f t="shared" si="26"/>
        <v>0</v>
      </c>
      <c r="H248" s="55">
        <f t="shared" si="26"/>
        <v>708049</v>
      </c>
      <c r="I248" s="55">
        <f t="shared" si="26"/>
        <v>1036</v>
      </c>
      <c r="J248" s="55">
        <f t="shared" si="26"/>
        <v>0</v>
      </c>
      <c r="K248" s="55">
        <f t="shared" si="26"/>
        <v>0</v>
      </c>
      <c r="L248" s="55">
        <f t="shared" si="26"/>
        <v>1075009</v>
      </c>
      <c r="M248" s="55">
        <f t="shared" si="26"/>
        <v>44424</v>
      </c>
      <c r="N248" s="55">
        <f t="shared" si="26"/>
        <v>17159</v>
      </c>
      <c r="O248" s="55">
        <f t="shared" si="26"/>
        <v>0</v>
      </c>
      <c r="P248" s="55">
        <f t="shared" si="26"/>
        <v>0</v>
      </c>
      <c r="Q248" s="55">
        <f t="shared" si="26"/>
        <v>0</v>
      </c>
      <c r="R248" s="55">
        <f t="shared" si="26"/>
        <v>0</v>
      </c>
      <c r="S248" s="55">
        <f t="shared" si="26"/>
        <v>61583</v>
      </c>
      <c r="T248" s="55">
        <f t="shared" si="26"/>
        <v>1136592</v>
      </c>
      <c r="U248" s="55">
        <f t="shared" si="26"/>
        <v>0</v>
      </c>
      <c r="V248" s="55">
        <f t="shared" si="26"/>
        <v>0</v>
      </c>
      <c r="W248" s="55">
        <f t="shared" si="26"/>
        <v>0</v>
      </c>
      <c r="X248" s="55">
        <f t="shared" si="26"/>
        <v>1136592</v>
      </c>
    </row>
    <row r="249" spans="1:24" s="4" customFormat="1" ht="15" customHeight="1">
      <c r="A249" s="8"/>
      <c r="B249" s="62"/>
      <c r="C249" s="67" t="s">
        <v>9</v>
      </c>
      <c r="D249" s="55">
        <f aca="true" t="shared" si="27" ref="D249:X249">D248+D118</f>
        <v>236022</v>
      </c>
      <c r="E249" s="55">
        <f t="shared" si="27"/>
        <v>50851</v>
      </c>
      <c r="F249" s="55">
        <f t="shared" si="27"/>
        <v>1642256</v>
      </c>
      <c r="G249" s="55">
        <f t="shared" si="27"/>
        <v>0</v>
      </c>
      <c r="H249" s="55">
        <f t="shared" si="27"/>
        <v>772846</v>
      </c>
      <c r="I249" s="55">
        <f t="shared" si="27"/>
        <v>55639</v>
      </c>
      <c r="J249" s="55">
        <f t="shared" si="27"/>
        <v>64383</v>
      </c>
      <c r="K249" s="55">
        <f t="shared" si="27"/>
        <v>0</v>
      </c>
      <c r="L249" s="55">
        <f t="shared" si="27"/>
        <v>2821997</v>
      </c>
      <c r="M249" s="55">
        <f t="shared" si="27"/>
        <v>301323</v>
      </c>
      <c r="N249" s="55">
        <f t="shared" si="27"/>
        <v>2036964</v>
      </c>
      <c r="O249" s="55">
        <f t="shared" si="27"/>
        <v>506961</v>
      </c>
      <c r="P249" s="55">
        <f t="shared" si="27"/>
        <v>35919</v>
      </c>
      <c r="Q249" s="55">
        <f t="shared" si="27"/>
        <v>1420885</v>
      </c>
      <c r="R249" s="55">
        <f t="shared" si="27"/>
        <v>0</v>
      </c>
      <c r="S249" s="55">
        <f t="shared" si="27"/>
        <v>4302052</v>
      </c>
      <c r="T249" s="55">
        <f t="shared" si="27"/>
        <v>7124049</v>
      </c>
      <c r="U249" s="55">
        <f t="shared" si="27"/>
        <v>80787</v>
      </c>
      <c r="V249" s="55">
        <f t="shared" si="27"/>
        <v>0</v>
      </c>
      <c r="W249" s="55">
        <f t="shared" si="27"/>
        <v>80787</v>
      </c>
      <c r="X249" s="55">
        <f t="shared" si="27"/>
        <v>7204836</v>
      </c>
    </row>
    <row r="250" spans="1:24" ht="26.25">
      <c r="A250" s="8"/>
      <c r="B250" s="62"/>
      <c r="C250" s="5" t="s">
        <v>196</v>
      </c>
      <c r="D250" s="55"/>
      <c r="E250" s="55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5"/>
    </row>
    <row r="251" spans="1:24" ht="12.75">
      <c r="A251" s="8"/>
      <c r="B251" s="62"/>
      <c r="C251" s="5" t="s">
        <v>142</v>
      </c>
      <c r="D251" s="55"/>
      <c r="E251" s="55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5">
        <f>SUM(X249:X250)</f>
        <v>7204836</v>
      </c>
    </row>
    <row r="252" spans="1:24" ht="12.75">
      <c r="A252" s="8"/>
      <c r="B252" s="62"/>
      <c r="C252" s="5" t="s">
        <v>63</v>
      </c>
      <c r="D252" s="55"/>
      <c r="E252" s="55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5">
        <f>'maradvány bevételek'!J179</f>
        <v>1995761</v>
      </c>
    </row>
    <row r="253" spans="1:24" ht="12.75">
      <c r="A253" s="8"/>
      <c r="B253" s="62"/>
      <c r="C253" s="5" t="s">
        <v>141</v>
      </c>
      <c r="D253" s="55"/>
      <c r="E253" s="55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5">
        <f>X252-X251</f>
        <v>-5209075</v>
      </c>
    </row>
    <row r="254" spans="1:5" ht="12.75">
      <c r="A254" s="11"/>
      <c r="B254" s="11"/>
      <c r="C254" s="10"/>
      <c r="D254" s="45"/>
      <c r="E254" s="45"/>
    </row>
    <row r="255" spans="1:5" ht="12.75">
      <c r="A255" s="11"/>
      <c r="B255" s="11"/>
      <c r="C255" s="10"/>
      <c r="D255" s="45"/>
      <c r="E255" s="45"/>
    </row>
    <row r="256" spans="1:5" ht="12.75">
      <c r="A256" s="11"/>
      <c r="B256" s="11"/>
      <c r="C256" s="10"/>
      <c r="D256" s="45"/>
      <c r="E256" s="45"/>
    </row>
    <row r="257" spans="1:5" ht="12.75">
      <c r="A257" s="11"/>
      <c r="B257" s="11"/>
      <c r="C257" s="10"/>
      <c r="D257" s="45"/>
      <c r="E257" s="45"/>
    </row>
    <row r="258" spans="1:5" ht="12.75">
      <c r="A258" s="11"/>
      <c r="B258" s="11"/>
      <c r="C258" s="10"/>
      <c r="D258" s="45"/>
      <c r="E258" s="45"/>
    </row>
    <row r="259" spans="1:5" ht="12.75">
      <c r="A259" s="11"/>
      <c r="B259" s="11"/>
      <c r="C259" s="10"/>
      <c r="D259" s="45"/>
      <c r="E259" s="45"/>
    </row>
    <row r="260" spans="1:6" ht="12.75">
      <c r="A260" s="11"/>
      <c r="B260" s="11"/>
      <c r="C260" s="10"/>
      <c r="D260" s="45"/>
      <c r="E260" s="45"/>
      <c r="F260" s="44"/>
    </row>
    <row r="261" spans="1:6" ht="12.75">
      <c r="A261" s="11"/>
      <c r="B261" s="11"/>
      <c r="C261" s="10"/>
      <c r="D261" s="45"/>
      <c r="E261" s="45"/>
      <c r="F261" s="44"/>
    </row>
    <row r="262" spans="1:6" ht="12.75">
      <c r="A262" s="11"/>
      <c r="B262" s="11"/>
      <c r="C262" s="10"/>
      <c r="D262" s="45"/>
      <c r="E262" s="45"/>
      <c r="F262" s="44"/>
    </row>
    <row r="263" spans="1:6" ht="12.75">
      <c r="A263" s="11"/>
      <c r="B263" s="11"/>
      <c r="C263" s="10"/>
      <c r="D263" s="45"/>
      <c r="E263" s="45"/>
      <c r="F263" s="44"/>
    </row>
    <row r="264" spans="1:6" ht="12.75">
      <c r="A264" s="11"/>
      <c r="B264" s="11"/>
      <c r="C264" s="10"/>
      <c r="D264" s="45"/>
      <c r="E264" s="45"/>
      <c r="F264" s="44"/>
    </row>
    <row r="265" spans="1:6" ht="12.75">
      <c r="A265" s="11"/>
      <c r="B265" s="11"/>
      <c r="C265" s="10"/>
      <c r="D265" s="45"/>
      <c r="E265" s="45"/>
      <c r="F265" s="44"/>
    </row>
    <row r="266" spans="1:6" ht="12.75">
      <c r="A266" s="11"/>
      <c r="B266" s="11"/>
      <c r="C266" s="10"/>
      <c r="D266" s="45"/>
      <c r="E266" s="45"/>
      <c r="F266" s="44"/>
    </row>
    <row r="267" spans="1:6" ht="12.75">
      <c r="A267" s="11"/>
      <c r="B267" s="11"/>
      <c r="C267" s="10"/>
      <c r="D267" s="45"/>
      <c r="E267" s="45"/>
      <c r="F267" s="44"/>
    </row>
    <row r="268" spans="1:6" ht="12.75">
      <c r="A268" s="11"/>
      <c r="B268" s="11"/>
      <c r="C268" s="10"/>
      <c r="D268" s="45"/>
      <c r="E268" s="45"/>
      <c r="F268" s="44"/>
    </row>
    <row r="269" spans="1:6" ht="12.75">
      <c r="A269" s="11"/>
      <c r="B269" s="11"/>
      <c r="C269" s="10"/>
      <c r="D269" s="45"/>
      <c r="E269" s="45"/>
      <c r="F269" s="44"/>
    </row>
    <row r="270" spans="1:6" ht="12.75">
      <c r="A270" s="11"/>
      <c r="B270" s="11"/>
      <c r="C270" s="10"/>
      <c r="D270" s="45"/>
      <c r="E270" s="45"/>
      <c r="F270" s="44"/>
    </row>
    <row r="271" spans="1:6" ht="12.75">
      <c r="A271" s="11"/>
      <c r="B271" s="11"/>
      <c r="C271" s="10"/>
      <c r="D271" s="45"/>
      <c r="E271" s="45"/>
      <c r="F271" s="44"/>
    </row>
    <row r="272" spans="1:6" ht="12.75">
      <c r="A272" s="11"/>
      <c r="B272" s="11"/>
      <c r="C272" s="10"/>
      <c r="D272" s="45"/>
      <c r="E272" s="45"/>
      <c r="F272" s="44"/>
    </row>
    <row r="273" spans="1:6" ht="12.75">
      <c r="A273" s="11"/>
      <c r="B273" s="11"/>
      <c r="C273" s="10"/>
      <c r="D273" s="45"/>
      <c r="E273" s="45"/>
      <c r="F273" s="44"/>
    </row>
    <row r="274" spans="1:6" ht="12.75">
      <c r="A274" s="11"/>
      <c r="B274" s="11"/>
      <c r="C274" s="10"/>
      <c r="D274" s="45"/>
      <c r="E274" s="45"/>
      <c r="F274" s="44"/>
    </row>
    <row r="275" spans="1:6" ht="12.75">
      <c r="A275" s="11"/>
      <c r="B275" s="11"/>
      <c r="C275" s="10"/>
      <c r="D275" s="45"/>
      <c r="E275" s="45"/>
      <c r="F275" s="44"/>
    </row>
    <row r="276" spans="1:6" ht="12.75">
      <c r="A276" s="11"/>
      <c r="B276" s="11"/>
      <c r="C276" s="10"/>
      <c r="D276" s="45"/>
      <c r="E276" s="45"/>
      <c r="F276" s="44"/>
    </row>
    <row r="277" spans="1:6" ht="12.75">
      <c r="A277" s="11"/>
      <c r="B277" s="11"/>
      <c r="C277" s="10"/>
      <c r="D277" s="45"/>
      <c r="E277" s="45"/>
      <c r="F277" s="44"/>
    </row>
    <row r="278" spans="1:6" ht="12.75">
      <c r="A278" s="11"/>
      <c r="B278" s="11"/>
      <c r="C278" s="10"/>
      <c r="D278" s="45"/>
      <c r="E278" s="45"/>
      <c r="F278" s="44"/>
    </row>
    <row r="279" spans="1:6" ht="12.75">
      <c r="A279" s="11"/>
      <c r="B279" s="11"/>
      <c r="C279" s="10"/>
      <c r="D279" s="45"/>
      <c r="E279" s="45"/>
      <c r="F279" s="44"/>
    </row>
    <row r="280" spans="1:6" ht="12.75">
      <c r="A280" s="11"/>
      <c r="B280" s="11"/>
      <c r="C280" s="10"/>
      <c r="D280" s="45"/>
      <c r="E280" s="45"/>
      <c r="F280" s="44"/>
    </row>
    <row r="281" spans="1:6" ht="12.75">
      <c r="A281" s="11"/>
      <c r="B281" s="11"/>
      <c r="C281" s="10"/>
      <c r="D281" s="45"/>
      <c r="E281" s="45"/>
      <c r="F281" s="44"/>
    </row>
    <row r="282" spans="1:6" ht="12.75">
      <c r="A282" s="11"/>
      <c r="B282" s="11"/>
      <c r="C282" s="10"/>
      <c r="D282" s="45"/>
      <c r="E282" s="45"/>
      <c r="F282" s="44"/>
    </row>
    <row r="283" spans="1:6" ht="12.75">
      <c r="A283" s="11"/>
      <c r="B283" s="11"/>
      <c r="C283" s="10"/>
      <c r="D283" s="45"/>
      <c r="E283" s="45"/>
      <c r="F283" s="44"/>
    </row>
    <row r="284" spans="1:6" ht="12.75">
      <c r="A284" s="11"/>
      <c r="B284" s="11"/>
      <c r="C284" s="10"/>
      <c r="D284" s="45"/>
      <c r="E284" s="45"/>
      <c r="F284" s="44"/>
    </row>
    <row r="285" spans="1:6" ht="12.75">
      <c r="A285" s="11"/>
      <c r="B285" s="11"/>
      <c r="C285" s="10"/>
      <c r="D285" s="45"/>
      <c r="E285" s="45"/>
      <c r="F285" s="44"/>
    </row>
    <row r="286" spans="1:6" ht="12.75">
      <c r="A286" s="11"/>
      <c r="B286" s="11"/>
      <c r="C286" s="10"/>
      <c r="D286" s="45"/>
      <c r="E286" s="45"/>
      <c r="F286" s="44"/>
    </row>
    <row r="287" spans="1:6" ht="12.75">
      <c r="A287" s="11"/>
      <c r="B287" s="11"/>
      <c r="C287" s="10"/>
      <c r="D287" s="45"/>
      <c r="E287" s="45"/>
      <c r="F287" s="44"/>
    </row>
    <row r="288" spans="1:6" ht="12.75">
      <c r="A288" s="11"/>
      <c r="B288" s="11"/>
      <c r="C288" s="10"/>
      <c r="D288" s="45"/>
      <c r="E288" s="45"/>
      <c r="F288" s="44"/>
    </row>
    <row r="289" spans="1:6" ht="12.75">
      <c r="A289" s="11"/>
      <c r="B289" s="11"/>
      <c r="C289" s="10"/>
      <c r="D289" s="45"/>
      <c r="E289" s="45"/>
      <c r="F289" s="44"/>
    </row>
    <row r="290" spans="1:6" ht="12.75">
      <c r="A290" s="11"/>
      <c r="B290" s="11"/>
      <c r="C290" s="10"/>
      <c r="D290" s="45"/>
      <c r="E290" s="45"/>
      <c r="F290" s="44"/>
    </row>
    <row r="291" spans="1:6" ht="12.75">
      <c r="A291" s="11"/>
      <c r="B291" s="11"/>
      <c r="C291" s="10"/>
      <c r="D291" s="45"/>
      <c r="E291" s="45"/>
      <c r="F291" s="44"/>
    </row>
    <row r="292" spans="1:6" ht="12.75">
      <c r="A292" s="11"/>
      <c r="B292" s="11"/>
      <c r="C292" s="10"/>
      <c r="D292" s="45"/>
      <c r="E292" s="45"/>
      <c r="F292" s="44"/>
    </row>
    <row r="293" spans="1:6" ht="12.75">
      <c r="A293" s="11"/>
      <c r="B293" s="11"/>
      <c r="C293" s="10"/>
      <c r="D293" s="45"/>
      <c r="E293" s="45"/>
      <c r="F293" s="44"/>
    </row>
    <row r="294" spans="1:6" ht="12.75">
      <c r="A294" s="11"/>
      <c r="B294" s="11"/>
      <c r="C294" s="10"/>
      <c r="D294" s="45"/>
      <c r="E294" s="45"/>
      <c r="F294" s="44"/>
    </row>
    <row r="295" spans="1:6" ht="12.75">
      <c r="A295" s="11"/>
      <c r="B295" s="11"/>
      <c r="C295" s="10"/>
      <c r="D295" s="45"/>
      <c r="E295" s="45"/>
      <c r="F295" s="44"/>
    </row>
    <row r="296" spans="1:6" ht="12.75">
      <c r="A296" s="11"/>
      <c r="B296" s="11"/>
      <c r="C296" s="10"/>
      <c r="D296" s="45"/>
      <c r="E296" s="45"/>
      <c r="F296" s="44"/>
    </row>
    <row r="297" spans="1:6" ht="12.75">
      <c r="A297" s="11"/>
      <c r="B297" s="11"/>
      <c r="C297" s="10"/>
      <c r="D297" s="45"/>
      <c r="E297" s="45"/>
      <c r="F297" s="44"/>
    </row>
    <row r="298" spans="1:6" ht="12.75">
      <c r="A298" s="11"/>
      <c r="B298" s="11"/>
      <c r="C298" s="10"/>
      <c r="D298" s="45"/>
      <c r="E298" s="45"/>
      <c r="F298" s="44"/>
    </row>
    <row r="299" spans="1:6" ht="12.75">
      <c r="A299" s="11"/>
      <c r="B299" s="11"/>
      <c r="C299" s="10"/>
      <c r="D299" s="45"/>
      <c r="E299" s="45"/>
      <c r="F299" s="44"/>
    </row>
    <row r="300" spans="1:6" ht="12.75">
      <c r="A300" s="11"/>
      <c r="B300" s="11"/>
      <c r="C300" s="10"/>
      <c r="D300" s="45"/>
      <c r="E300" s="45"/>
      <c r="F300" s="44"/>
    </row>
    <row r="301" spans="1:6" ht="12.75">
      <c r="A301" s="11"/>
      <c r="B301" s="11"/>
      <c r="C301" s="10"/>
      <c r="D301" s="45"/>
      <c r="E301" s="45"/>
      <c r="F301" s="44"/>
    </row>
    <row r="302" spans="1:6" ht="12.75">
      <c r="A302" s="11"/>
      <c r="B302" s="11"/>
      <c r="C302" s="10"/>
      <c r="D302" s="45"/>
      <c r="E302" s="45"/>
      <c r="F302" s="44"/>
    </row>
    <row r="303" spans="1:6" ht="12.75">
      <c r="A303" s="11"/>
      <c r="B303" s="11"/>
      <c r="C303" s="10"/>
      <c r="D303" s="45"/>
      <c r="E303" s="45"/>
      <c r="F303" s="44"/>
    </row>
    <row r="304" spans="1:6" ht="12.75">
      <c r="A304" s="11"/>
      <c r="B304" s="11"/>
      <c r="C304" s="10"/>
      <c r="D304" s="45"/>
      <c r="E304" s="45"/>
      <c r="F304" s="44"/>
    </row>
    <row r="305" spans="1:6" ht="12.75">
      <c r="A305" s="11"/>
      <c r="B305" s="11"/>
      <c r="C305" s="10"/>
      <c r="D305" s="45"/>
      <c r="E305" s="45"/>
      <c r="F305" s="44"/>
    </row>
    <row r="306" spans="1:6" ht="12.75">
      <c r="A306" s="11"/>
      <c r="B306" s="11"/>
      <c r="C306" s="10"/>
      <c r="D306" s="45"/>
      <c r="E306" s="45"/>
      <c r="F306" s="44"/>
    </row>
    <row r="307" spans="1:6" ht="12.75">
      <c r="A307" s="11"/>
      <c r="B307" s="11"/>
      <c r="C307" s="10"/>
      <c r="D307" s="45"/>
      <c r="E307" s="45"/>
      <c r="F307" s="44"/>
    </row>
    <row r="308" spans="1:6" ht="12.75">
      <c r="A308" s="11"/>
      <c r="B308" s="11"/>
      <c r="C308" s="10"/>
      <c r="D308" s="45"/>
      <c r="E308" s="45"/>
      <c r="F308" s="44"/>
    </row>
    <row r="309" spans="1:6" ht="12.75">
      <c r="A309" s="11"/>
      <c r="B309" s="11"/>
      <c r="C309" s="10"/>
      <c r="D309" s="45"/>
      <c r="E309" s="45"/>
      <c r="F309" s="44"/>
    </row>
    <row r="310" spans="1:6" ht="12.75">
      <c r="A310" s="11"/>
      <c r="B310" s="11"/>
      <c r="C310" s="10"/>
      <c r="D310" s="45"/>
      <c r="E310" s="45"/>
      <c r="F310" s="44"/>
    </row>
    <row r="311" spans="1:6" ht="12.75">
      <c r="A311" s="11"/>
      <c r="B311" s="11"/>
      <c r="C311" s="10"/>
      <c r="D311" s="45"/>
      <c r="E311" s="45"/>
      <c r="F311" s="44"/>
    </row>
    <row r="312" spans="1:6" ht="12.75">
      <c r="A312" s="11"/>
      <c r="B312" s="11"/>
      <c r="C312" s="10"/>
      <c r="D312" s="45"/>
      <c r="E312" s="45"/>
      <c r="F312" s="44"/>
    </row>
    <row r="313" spans="1:6" ht="12.75">
      <c r="A313" s="11"/>
      <c r="B313" s="11"/>
      <c r="C313" s="10"/>
      <c r="D313" s="45"/>
      <c r="E313" s="45"/>
      <c r="F313" s="44"/>
    </row>
    <row r="314" spans="1:6" ht="12.75">
      <c r="A314" s="11"/>
      <c r="B314" s="11"/>
      <c r="C314" s="10"/>
      <c r="D314" s="45"/>
      <c r="E314" s="45"/>
      <c r="F314" s="44"/>
    </row>
    <row r="315" spans="1:6" ht="12.75">
      <c r="A315" s="11"/>
      <c r="B315" s="11"/>
      <c r="C315" s="10"/>
      <c r="D315" s="45"/>
      <c r="E315" s="45"/>
      <c r="F315" s="44"/>
    </row>
    <row r="316" spans="1:6" ht="12.75">
      <c r="A316" s="11"/>
      <c r="B316" s="11"/>
      <c r="C316" s="10"/>
      <c r="D316" s="45"/>
      <c r="E316" s="45"/>
      <c r="F316" s="44"/>
    </row>
    <row r="317" spans="1:6" ht="12.75">
      <c r="A317" s="11"/>
      <c r="B317" s="11"/>
      <c r="C317" s="10"/>
      <c r="D317" s="45"/>
      <c r="E317" s="45"/>
      <c r="F317" s="44"/>
    </row>
    <row r="318" spans="1:6" ht="12.75">
      <c r="A318" s="11"/>
      <c r="B318" s="11"/>
      <c r="C318" s="10"/>
      <c r="D318" s="45"/>
      <c r="E318" s="45"/>
      <c r="F318" s="44"/>
    </row>
    <row r="319" spans="1:6" ht="12.75">
      <c r="A319" s="11"/>
      <c r="B319" s="11"/>
      <c r="C319" s="10"/>
      <c r="D319" s="45"/>
      <c r="E319" s="45"/>
      <c r="F319" s="44"/>
    </row>
    <row r="320" spans="1:6" ht="12.75">
      <c r="A320" s="11"/>
      <c r="B320" s="11"/>
      <c r="C320" s="10"/>
      <c r="D320" s="45"/>
      <c r="E320" s="45"/>
      <c r="F320" s="44"/>
    </row>
    <row r="321" spans="1:6" ht="12.75">
      <c r="A321" s="11"/>
      <c r="B321" s="11"/>
      <c r="C321" s="10"/>
      <c r="D321" s="45"/>
      <c r="E321" s="45"/>
      <c r="F321" s="44"/>
    </row>
    <row r="322" spans="1:6" ht="12.75">
      <c r="A322" s="11"/>
      <c r="B322" s="11"/>
      <c r="C322" s="10"/>
      <c r="D322" s="45"/>
      <c r="E322" s="45"/>
      <c r="F322" s="44"/>
    </row>
    <row r="323" spans="1:6" ht="12.75">
      <c r="A323" s="11"/>
      <c r="B323" s="11"/>
      <c r="C323" s="10"/>
      <c r="D323" s="45"/>
      <c r="E323" s="45"/>
      <c r="F323" s="44"/>
    </row>
    <row r="324" spans="1:6" ht="12.75">
      <c r="A324" s="11"/>
      <c r="B324" s="11"/>
      <c r="C324" s="10"/>
      <c r="D324" s="45"/>
      <c r="E324" s="45"/>
      <c r="F324" s="44"/>
    </row>
    <row r="325" spans="1:6" ht="12.75">
      <c r="A325" s="11"/>
      <c r="B325" s="11"/>
      <c r="C325" s="10"/>
      <c r="D325" s="45"/>
      <c r="E325" s="45"/>
      <c r="F325" s="44"/>
    </row>
    <row r="326" spans="1:6" ht="12.75">
      <c r="A326" s="11"/>
      <c r="B326" s="11"/>
      <c r="C326" s="10"/>
      <c r="D326" s="45"/>
      <c r="E326" s="45"/>
      <c r="F326" s="44"/>
    </row>
    <row r="327" spans="1:6" ht="12.75">
      <c r="A327" s="11"/>
      <c r="B327" s="11"/>
      <c r="C327" s="10"/>
      <c r="D327" s="45"/>
      <c r="E327" s="45"/>
      <c r="F327" s="44"/>
    </row>
    <row r="328" spans="1:6" ht="12.75">
      <c r="A328" s="11"/>
      <c r="B328" s="11"/>
      <c r="C328" s="10"/>
      <c r="D328" s="45"/>
      <c r="E328" s="45"/>
      <c r="F328" s="44"/>
    </row>
    <row r="329" spans="1:6" ht="12.75">
      <c r="A329" s="11"/>
      <c r="B329" s="11"/>
      <c r="C329" s="10"/>
      <c r="D329" s="45"/>
      <c r="E329" s="45"/>
      <c r="F329" s="44"/>
    </row>
    <row r="330" spans="1:6" ht="12.75">
      <c r="A330" s="11"/>
      <c r="B330" s="11"/>
      <c r="C330" s="10"/>
      <c r="D330" s="45"/>
      <c r="E330" s="45"/>
      <c r="F330" s="44"/>
    </row>
    <row r="331" spans="1:6" ht="12.75">
      <c r="A331" s="11"/>
      <c r="B331" s="11"/>
      <c r="C331" s="10"/>
      <c r="D331" s="45"/>
      <c r="E331" s="45"/>
      <c r="F331" s="44"/>
    </row>
    <row r="332" spans="1:6" ht="12.75">
      <c r="A332" s="11"/>
      <c r="B332" s="11"/>
      <c r="C332" s="10"/>
      <c r="D332" s="45"/>
      <c r="E332" s="45"/>
      <c r="F332" s="44"/>
    </row>
    <row r="333" spans="1:6" ht="12.75">
      <c r="A333" s="11"/>
      <c r="B333" s="11"/>
      <c r="C333" s="10"/>
      <c r="D333" s="45"/>
      <c r="E333" s="45"/>
      <c r="F333" s="44"/>
    </row>
    <row r="334" spans="1:6" ht="12.75">
      <c r="A334" s="11"/>
      <c r="B334" s="11"/>
      <c r="C334" s="10"/>
      <c r="D334" s="45"/>
      <c r="E334" s="45"/>
      <c r="F334" s="44"/>
    </row>
    <row r="335" spans="1:6" ht="12.75">
      <c r="A335" s="11"/>
      <c r="B335" s="11"/>
      <c r="C335" s="10"/>
      <c r="D335" s="45"/>
      <c r="E335" s="45"/>
      <c r="F335" s="44"/>
    </row>
    <row r="336" spans="1:6" ht="12.75">
      <c r="A336" s="11"/>
      <c r="B336" s="11"/>
      <c r="C336" s="10"/>
      <c r="D336" s="45"/>
      <c r="E336" s="45"/>
      <c r="F336" s="44"/>
    </row>
    <row r="337" spans="1:6" ht="12.75">
      <c r="A337" s="11"/>
      <c r="B337" s="11"/>
      <c r="C337" s="10"/>
      <c r="D337" s="45"/>
      <c r="E337" s="45"/>
      <c r="F337" s="44"/>
    </row>
    <row r="338" spans="1:6" ht="12.75">
      <c r="A338" s="11"/>
      <c r="B338" s="11"/>
      <c r="C338" s="10"/>
      <c r="D338" s="45"/>
      <c r="E338" s="45"/>
      <c r="F338" s="44"/>
    </row>
    <row r="339" spans="1:6" ht="12.75">
      <c r="A339" s="11"/>
      <c r="B339" s="11"/>
      <c r="C339" s="10"/>
      <c r="D339" s="45"/>
      <c r="E339" s="45"/>
      <c r="F339" s="44"/>
    </row>
    <row r="340" spans="1:6" ht="12.75">
      <c r="A340" s="11"/>
      <c r="B340" s="11"/>
      <c r="C340" s="10"/>
      <c r="D340" s="45"/>
      <c r="E340" s="45"/>
      <c r="F340" s="44"/>
    </row>
    <row r="341" spans="1:6" ht="12.75">
      <c r="A341" s="11"/>
      <c r="B341" s="11"/>
      <c r="C341" s="10"/>
      <c r="D341" s="45"/>
      <c r="E341" s="45"/>
      <c r="F341" s="44"/>
    </row>
    <row r="342" spans="1:6" ht="12.75">
      <c r="A342" s="11"/>
      <c r="B342" s="11"/>
      <c r="C342" s="10"/>
      <c r="D342" s="45"/>
      <c r="E342" s="45"/>
      <c r="F342" s="44"/>
    </row>
    <row r="343" spans="1:6" ht="12.75">
      <c r="A343" s="11"/>
      <c r="B343" s="11"/>
      <c r="C343" s="10"/>
      <c r="D343" s="45"/>
      <c r="E343" s="45"/>
      <c r="F343" s="44"/>
    </row>
    <row r="344" spans="1:6" ht="12.75">
      <c r="A344" s="11"/>
      <c r="B344" s="11"/>
      <c r="C344" s="10"/>
      <c r="D344" s="45"/>
      <c r="E344" s="45"/>
      <c r="F344" s="44"/>
    </row>
    <row r="345" spans="1:6" ht="12.75">
      <c r="A345" s="11"/>
      <c r="B345" s="11"/>
      <c r="C345" s="10"/>
      <c r="D345" s="45"/>
      <c r="E345" s="45"/>
      <c r="F345" s="44"/>
    </row>
    <row r="346" spans="1:6" ht="12.75">
      <c r="A346" s="11"/>
      <c r="B346" s="11"/>
      <c r="C346" s="10"/>
      <c r="D346" s="45"/>
      <c r="E346" s="45"/>
      <c r="F346" s="44"/>
    </row>
    <row r="347" spans="1:6" ht="12.75">
      <c r="A347" s="11"/>
      <c r="B347" s="11"/>
      <c r="C347" s="10"/>
      <c r="D347" s="45"/>
      <c r="E347" s="45"/>
      <c r="F347" s="44"/>
    </row>
    <row r="348" spans="1:6" ht="12.75">
      <c r="A348" s="11"/>
      <c r="B348" s="11"/>
      <c r="C348" s="10"/>
      <c r="D348" s="45"/>
      <c r="E348" s="45"/>
      <c r="F348" s="44"/>
    </row>
    <row r="349" spans="1:6" ht="12.75">
      <c r="A349" s="11"/>
      <c r="B349" s="11"/>
      <c r="C349" s="10"/>
      <c r="D349" s="45"/>
      <c r="E349" s="45"/>
      <c r="F349" s="44"/>
    </row>
    <row r="350" spans="1:6" ht="12.75">
      <c r="A350" s="11"/>
      <c r="B350" s="11"/>
      <c r="C350" s="10"/>
      <c r="D350" s="45"/>
      <c r="E350" s="45"/>
      <c r="F350" s="44"/>
    </row>
    <row r="351" spans="1:6" ht="12.75">
      <c r="A351" s="11"/>
      <c r="B351" s="11"/>
      <c r="C351" s="10"/>
      <c r="D351" s="45"/>
      <c r="E351" s="45"/>
      <c r="F351" s="44"/>
    </row>
    <row r="352" spans="1:6" ht="12.75">
      <c r="A352" s="11"/>
      <c r="B352" s="11"/>
      <c r="C352" s="10"/>
      <c r="D352" s="45"/>
      <c r="E352" s="45"/>
      <c r="F352" s="44"/>
    </row>
    <row r="353" spans="1:6" ht="12.75">
      <c r="A353" s="11"/>
      <c r="B353" s="11"/>
      <c r="C353" s="10"/>
      <c r="D353" s="45"/>
      <c r="E353" s="45"/>
      <c r="F353" s="44"/>
    </row>
    <row r="354" spans="1:6" ht="12.75">
      <c r="A354" s="11"/>
      <c r="B354" s="11"/>
      <c r="C354" s="10"/>
      <c r="D354" s="45"/>
      <c r="E354" s="45"/>
      <c r="F354" s="44"/>
    </row>
    <row r="355" spans="1:6" ht="12.75">
      <c r="A355" s="11"/>
      <c r="B355" s="11"/>
      <c r="C355" s="10"/>
      <c r="D355" s="45"/>
      <c r="E355" s="45"/>
      <c r="F355" s="44"/>
    </row>
    <row r="356" spans="1:6" ht="12.75">
      <c r="A356" s="11"/>
      <c r="B356" s="11"/>
      <c r="C356" s="10"/>
      <c r="D356" s="45"/>
      <c r="E356" s="45"/>
      <c r="F356" s="44"/>
    </row>
    <row r="357" spans="1:6" ht="12.75">
      <c r="A357" s="11"/>
      <c r="B357" s="11"/>
      <c r="C357" s="10"/>
      <c r="D357" s="45"/>
      <c r="E357" s="45"/>
      <c r="F357" s="44"/>
    </row>
    <row r="358" spans="1:6" ht="12.75">
      <c r="A358" s="11"/>
      <c r="B358" s="11"/>
      <c r="C358" s="10"/>
      <c r="D358" s="45"/>
      <c r="E358" s="45"/>
      <c r="F358" s="44"/>
    </row>
    <row r="359" spans="1:6" ht="12.75">
      <c r="A359" s="11"/>
      <c r="B359" s="11"/>
      <c r="C359" s="10"/>
      <c r="D359" s="45"/>
      <c r="E359" s="45"/>
      <c r="F359" s="44"/>
    </row>
    <row r="360" spans="1:6" ht="12.75">
      <c r="A360" s="11"/>
      <c r="B360" s="11"/>
      <c r="C360" s="10"/>
      <c r="D360" s="45"/>
      <c r="E360" s="45"/>
      <c r="F360" s="44"/>
    </row>
    <row r="361" spans="1:6" ht="12.75">
      <c r="A361" s="11"/>
      <c r="B361" s="11"/>
      <c r="C361" s="10"/>
      <c r="D361" s="45"/>
      <c r="E361" s="45"/>
      <c r="F361" s="44"/>
    </row>
    <row r="362" spans="1:6" ht="12.75">
      <c r="A362" s="11"/>
      <c r="B362" s="11"/>
      <c r="C362" s="10"/>
      <c r="D362" s="45"/>
      <c r="E362" s="45"/>
      <c r="F362" s="44"/>
    </row>
    <row r="363" spans="1:6" ht="12.75">
      <c r="A363" s="11"/>
      <c r="B363" s="11"/>
      <c r="C363" s="10"/>
      <c r="D363" s="45"/>
      <c r="E363" s="45"/>
      <c r="F363" s="44"/>
    </row>
    <row r="364" spans="1:6" ht="12.75">
      <c r="A364" s="11"/>
      <c r="B364" s="11"/>
      <c r="C364" s="10"/>
      <c r="D364" s="45"/>
      <c r="E364" s="45"/>
      <c r="F364" s="44"/>
    </row>
    <row r="365" spans="1:6" ht="12.75">
      <c r="A365" s="11"/>
      <c r="B365" s="11"/>
      <c r="C365" s="10"/>
      <c r="D365" s="45"/>
      <c r="E365" s="45"/>
      <c r="F365" s="44"/>
    </row>
    <row r="366" spans="1:6" ht="12.75">
      <c r="A366" s="11"/>
      <c r="B366" s="11"/>
      <c r="C366" s="10"/>
      <c r="D366" s="45"/>
      <c r="E366" s="45"/>
      <c r="F366" s="44"/>
    </row>
    <row r="367" spans="1:6" ht="12.75">
      <c r="A367" s="11"/>
      <c r="B367" s="11"/>
      <c r="C367" s="10"/>
      <c r="D367" s="45"/>
      <c r="E367" s="45"/>
      <c r="F367" s="44"/>
    </row>
    <row r="368" spans="1:6" ht="12.75">
      <c r="A368" s="11"/>
      <c r="B368" s="11"/>
      <c r="C368" s="10"/>
      <c r="D368" s="45"/>
      <c r="E368" s="45"/>
      <c r="F368" s="44"/>
    </row>
    <row r="369" spans="1:6" ht="12.75">
      <c r="A369" s="11"/>
      <c r="B369" s="11"/>
      <c r="C369" s="10"/>
      <c r="D369" s="45"/>
      <c r="E369" s="45"/>
      <c r="F369" s="44"/>
    </row>
    <row r="370" spans="1:6" ht="12.75">
      <c r="A370" s="11"/>
      <c r="B370" s="11"/>
      <c r="C370" s="10"/>
      <c r="D370" s="45"/>
      <c r="E370" s="45"/>
      <c r="F370" s="44"/>
    </row>
    <row r="371" spans="1:6" ht="12.75">
      <c r="A371" s="11"/>
      <c r="B371" s="11"/>
      <c r="C371" s="10"/>
      <c r="D371" s="45"/>
      <c r="E371" s="45"/>
      <c r="F371" s="44"/>
    </row>
    <row r="372" spans="1:6" ht="12.75">
      <c r="A372" s="11"/>
      <c r="B372" s="11"/>
      <c r="C372" s="10"/>
      <c r="D372" s="45"/>
      <c r="E372" s="45"/>
      <c r="F372" s="44"/>
    </row>
    <row r="373" spans="1:6" ht="12.75">
      <c r="A373" s="11"/>
      <c r="B373" s="11"/>
      <c r="C373" s="10"/>
      <c r="D373" s="45"/>
      <c r="E373" s="45"/>
      <c r="F373" s="44"/>
    </row>
    <row r="374" spans="1:6" ht="12.75">
      <c r="A374" s="11"/>
      <c r="B374" s="11"/>
      <c r="C374" s="10"/>
      <c r="D374" s="45"/>
      <c r="E374" s="45"/>
      <c r="F374" s="44"/>
    </row>
    <row r="375" spans="1:6" ht="12.75">
      <c r="A375" s="11"/>
      <c r="B375" s="11"/>
      <c r="C375" s="10"/>
      <c r="D375" s="45"/>
      <c r="E375" s="45"/>
      <c r="F375" s="44"/>
    </row>
    <row r="376" spans="1:6" ht="12.75">
      <c r="A376" s="11"/>
      <c r="B376" s="11"/>
      <c r="C376" s="10"/>
      <c r="D376" s="45"/>
      <c r="E376" s="45"/>
      <c r="F376" s="44"/>
    </row>
    <row r="377" spans="1:6" ht="12.75">
      <c r="A377" s="11"/>
      <c r="B377" s="11"/>
      <c r="C377" s="10"/>
      <c r="D377" s="45"/>
      <c r="E377" s="45"/>
      <c r="F377" s="44"/>
    </row>
    <row r="378" spans="1:6" ht="12.75">
      <c r="A378" s="11"/>
      <c r="B378" s="11"/>
      <c r="C378" s="10"/>
      <c r="D378" s="45"/>
      <c r="E378" s="45"/>
      <c r="F378" s="44"/>
    </row>
    <row r="379" spans="1:6" ht="12.75">
      <c r="A379" s="11"/>
      <c r="B379" s="11"/>
      <c r="C379" s="10"/>
      <c r="D379" s="45"/>
      <c r="E379" s="45"/>
      <c r="F379" s="44"/>
    </row>
    <row r="380" spans="1:6" ht="12.75">
      <c r="A380" s="11"/>
      <c r="B380" s="11"/>
      <c r="C380" s="10"/>
      <c r="D380" s="45"/>
      <c r="E380" s="45"/>
      <c r="F380" s="44"/>
    </row>
    <row r="381" spans="1:6" ht="12.75">
      <c r="A381" s="11"/>
      <c r="B381" s="11"/>
      <c r="C381" s="10"/>
      <c r="D381" s="45"/>
      <c r="E381" s="45"/>
      <c r="F381" s="44"/>
    </row>
    <row r="382" spans="1:6" ht="12.75">
      <c r="A382" s="11"/>
      <c r="B382" s="11"/>
      <c r="C382" s="10"/>
      <c r="D382" s="45"/>
      <c r="E382" s="45"/>
      <c r="F382" s="44"/>
    </row>
    <row r="383" spans="1:6" ht="12.75">
      <c r="A383" s="11"/>
      <c r="B383" s="11"/>
      <c r="C383" s="10"/>
      <c r="D383" s="45"/>
      <c r="E383" s="45"/>
      <c r="F383" s="44"/>
    </row>
    <row r="384" spans="1:6" ht="12.75">
      <c r="A384" s="11"/>
      <c r="B384" s="11"/>
      <c r="C384" s="10"/>
      <c r="D384" s="45"/>
      <c r="E384" s="45"/>
      <c r="F384" s="44"/>
    </row>
    <row r="385" spans="1:6" ht="12.75">
      <c r="A385" s="11"/>
      <c r="B385" s="11"/>
      <c r="C385" s="10"/>
      <c r="D385" s="45"/>
      <c r="E385" s="45"/>
      <c r="F385" s="44"/>
    </row>
    <row r="386" spans="1:6" ht="12.75">
      <c r="A386" s="11"/>
      <c r="B386" s="11"/>
      <c r="C386" s="10"/>
      <c r="D386" s="45"/>
      <c r="E386" s="45"/>
      <c r="F386" s="44"/>
    </row>
    <row r="387" spans="1:6" ht="12.75">
      <c r="A387" s="11"/>
      <c r="B387" s="11"/>
      <c r="C387" s="10"/>
      <c r="D387" s="45"/>
      <c r="E387" s="45"/>
      <c r="F387" s="44"/>
    </row>
    <row r="388" spans="1:6" ht="12.75">
      <c r="A388" s="11"/>
      <c r="B388" s="11"/>
      <c r="C388" s="10"/>
      <c r="D388" s="45"/>
      <c r="E388" s="45"/>
      <c r="F388" s="44"/>
    </row>
    <row r="389" spans="1:6" ht="12.75">
      <c r="A389" s="11"/>
      <c r="B389" s="11"/>
      <c r="C389" s="10"/>
      <c r="D389" s="45"/>
      <c r="E389" s="45"/>
      <c r="F389" s="44"/>
    </row>
    <row r="390" spans="1:6" ht="12.75">
      <c r="A390" s="11"/>
      <c r="B390" s="11"/>
      <c r="C390" s="10"/>
      <c r="D390" s="45"/>
      <c r="E390" s="45"/>
      <c r="F390" s="44"/>
    </row>
    <row r="391" spans="1:6" ht="12.75">
      <c r="A391" s="11"/>
      <c r="B391" s="11"/>
      <c r="C391" s="10"/>
      <c r="D391" s="45"/>
      <c r="E391" s="45"/>
      <c r="F391" s="44"/>
    </row>
    <row r="392" spans="1:6" ht="12.75">
      <c r="A392" s="11"/>
      <c r="B392" s="11"/>
      <c r="C392" s="10"/>
      <c r="D392" s="45"/>
      <c r="E392" s="45"/>
      <c r="F392" s="44"/>
    </row>
    <row r="393" spans="1:6" ht="12.75">
      <c r="A393" s="11"/>
      <c r="B393" s="11"/>
      <c r="C393" s="10"/>
      <c r="D393" s="45"/>
      <c r="E393" s="45"/>
      <c r="F393" s="44"/>
    </row>
    <row r="394" spans="1:6" ht="12.75">
      <c r="A394" s="11"/>
      <c r="B394" s="11"/>
      <c r="C394" s="10"/>
      <c r="D394" s="45"/>
      <c r="E394" s="45"/>
      <c r="F394" s="44"/>
    </row>
    <row r="395" spans="1:6" ht="12.75">
      <c r="A395" s="11"/>
      <c r="B395" s="11"/>
      <c r="C395" s="10"/>
      <c r="D395" s="45"/>
      <c r="E395" s="45"/>
      <c r="F395" s="44"/>
    </row>
    <row r="396" spans="1:6" ht="12.75">
      <c r="A396" s="11"/>
      <c r="B396" s="11"/>
      <c r="C396" s="10"/>
      <c r="D396" s="45"/>
      <c r="E396" s="45"/>
      <c r="F396" s="44"/>
    </row>
    <row r="397" spans="1:6" ht="12.75">
      <c r="A397" s="11"/>
      <c r="B397" s="11"/>
      <c r="C397" s="10"/>
      <c r="D397" s="45"/>
      <c r="E397" s="45"/>
      <c r="F397" s="44"/>
    </row>
    <row r="398" spans="1:6" ht="12.75">
      <c r="A398" s="11"/>
      <c r="B398" s="11"/>
      <c r="C398" s="10"/>
      <c r="D398" s="45"/>
      <c r="E398" s="45"/>
      <c r="F398" s="44"/>
    </row>
    <row r="399" spans="1:6" ht="12.75">
      <c r="A399" s="11"/>
      <c r="B399" s="11"/>
      <c r="C399" s="10"/>
      <c r="D399" s="45"/>
      <c r="E399" s="45"/>
      <c r="F399" s="44"/>
    </row>
    <row r="400" spans="1:6" ht="12.75">
      <c r="A400" s="11"/>
      <c r="B400" s="11"/>
      <c r="C400" s="10"/>
      <c r="D400" s="45"/>
      <c r="E400" s="45"/>
      <c r="F400" s="44"/>
    </row>
    <row r="401" spans="1:6" ht="12.75">
      <c r="A401" s="11"/>
      <c r="B401" s="11"/>
      <c r="C401" s="10"/>
      <c r="D401" s="45"/>
      <c r="E401" s="45"/>
      <c r="F401" s="44"/>
    </row>
    <row r="402" spans="1:6" ht="12.75">
      <c r="A402" s="11"/>
      <c r="B402" s="11"/>
      <c r="C402" s="10"/>
      <c r="D402" s="45"/>
      <c r="E402" s="45"/>
      <c r="F402" s="44"/>
    </row>
    <row r="403" spans="1:6" ht="12.75">
      <c r="A403" s="11"/>
      <c r="B403" s="11"/>
      <c r="C403" s="10"/>
      <c r="D403" s="45"/>
      <c r="E403" s="45"/>
      <c r="F403" s="44"/>
    </row>
    <row r="404" spans="1:6" ht="12.75">
      <c r="A404" s="11"/>
      <c r="B404" s="11"/>
      <c r="C404" s="10"/>
      <c r="D404" s="45"/>
      <c r="E404" s="45"/>
      <c r="F404" s="44"/>
    </row>
    <row r="405" spans="1:6" ht="12.75">
      <c r="A405" s="11"/>
      <c r="B405" s="11"/>
      <c r="C405" s="10"/>
      <c r="D405" s="45"/>
      <c r="E405" s="45"/>
      <c r="F405" s="44"/>
    </row>
    <row r="406" spans="1:6" ht="12.75">
      <c r="A406" s="11"/>
      <c r="B406" s="11"/>
      <c r="C406" s="10"/>
      <c r="D406" s="45"/>
      <c r="E406" s="45"/>
      <c r="F406" s="44"/>
    </row>
    <row r="407" spans="1:6" ht="12.75">
      <c r="A407" s="11"/>
      <c r="B407" s="11"/>
      <c r="C407" s="10"/>
      <c r="D407" s="45"/>
      <c r="E407" s="45"/>
      <c r="F407" s="44"/>
    </row>
    <row r="408" spans="1:6" ht="12.75">
      <c r="A408" s="11"/>
      <c r="B408" s="11"/>
      <c r="C408" s="10"/>
      <c r="D408" s="45"/>
      <c r="E408" s="45"/>
      <c r="F408" s="44"/>
    </row>
    <row r="409" spans="1:6" ht="12.75">
      <c r="A409" s="11"/>
      <c r="B409" s="11"/>
      <c r="C409" s="10"/>
      <c r="D409" s="45"/>
      <c r="E409" s="45"/>
      <c r="F409" s="44"/>
    </row>
    <row r="410" spans="1:6" ht="12.75">
      <c r="A410" s="11"/>
      <c r="B410" s="11"/>
      <c r="C410" s="10"/>
      <c r="D410" s="45"/>
      <c r="E410" s="45"/>
      <c r="F410" s="44"/>
    </row>
    <row r="411" spans="1:6" ht="12.75">
      <c r="A411" s="11"/>
      <c r="B411" s="11"/>
      <c r="C411" s="10"/>
      <c r="D411" s="45"/>
      <c r="E411" s="45"/>
      <c r="F411" s="44"/>
    </row>
    <row r="412" spans="1:6" ht="12.75">
      <c r="A412" s="11"/>
      <c r="B412" s="11"/>
      <c r="C412" s="10"/>
      <c r="D412" s="45"/>
      <c r="E412" s="45"/>
      <c r="F412" s="44"/>
    </row>
    <row r="413" spans="1:6" ht="12.75">
      <c r="A413" s="11"/>
      <c r="B413" s="11"/>
      <c r="C413" s="10"/>
      <c r="D413" s="45"/>
      <c r="E413" s="45"/>
      <c r="F413" s="44"/>
    </row>
    <row r="414" spans="1:6" ht="12.75">
      <c r="A414" s="11"/>
      <c r="B414" s="11"/>
      <c r="C414" s="10"/>
      <c r="D414" s="45"/>
      <c r="E414" s="45"/>
      <c r="F414" s="44"/>
    </row>
    <row r="415" spans="1:6" ht="12.75">
      <c r="A415" s="11"/>
      <c r="B415" s="11"/>
      <c r="C415" s="10"/>
      <c r="D415" s="45"/>
      <c r="E415" s="45"/>
      <c r="F415" s="44"/>
    </row>
    <row r="416" spans="1:6" ht="12.75">
      <c r="A416" s="11"/>
      <c r="B416" s="11"/>
      <c r="C416" s="10"/>
      <c r="D416" s="45"/>
      <c r="E416" s="45"/>
      <c r="F416" s="44"/>
    </row>
    <row r="417" spans="1:6" ht="12.75">
      <c r="A417" s="11"/>
      <c r="B417" s="11"/>
      <c r="C417" s="10"/>
      <c r="D417" s="45"/>
      <c r="E417" s="45"/>
      <c r="F417" s="44"/>
    </row>
    <row r="418" spans="1:6" ht="12.75">
      <c r="A418" s="11"/>
      <c r="B418" s="11"/>
      <c r="C418" s="10"/>
      <c r="D418" s="45"/>
      <c r="E418" s="45"/>
      <c r="F418" s="44"/>
    </row>
    <row r="419" spans="1:6" ht="12.75">
      <c r="A419" s="11"/>
      <c r="B419" s="11"/>
      <c r="C419" s="10"/>
      <c r="D419" s="45"/>
      <c r="E419" s="45"/>
      <c r="F419" s="44"/>
    </row>
    <row r="420" spans="1:6" ht="12.75">
      <c r="A420" s="11"/>
      <c r="B420" s="11"/>
      <c r="C420" s="10"/>
      <c r="D420" s="45"/>
      <c r="E420" s="45"/>
      <c r="F420" s="44"/>
    </row>
    <row r="421" spans="1:6" ht="12.75">
      <c r="A421" s="11"/>
      <c r="B421" s="11"/>
      <c r="C421" s="10"/>
      <c r="D421" s="45"/>
      <c r="E421" s="45"/>
      <c r="F421" s="44"/>
    </row>
    <row r="422" spans="1:6" ht="12.75">
      <c r="A422" s="11"/>
      <c r="B422" s="11"/>
      <c r="C422" s="10"/>
      <c r="D422" s="45"/>
      <c r="E422" s="45"/>
      <c r="F422" s="44"/>
    </row>
    <row r="423" spans="1:6" ht="12.75">
      <c r="A423" s="11"/>
      <c r="B423" s="11"/>
      <c r="C423" s="10"/>
      <c r="D423" s="45"/>
      <c r="E423" s="45"/>
      <c r="F423" s="44"/>
    </row>
    <row r="424" spans="1:6" ht="12.75">
      <c r="A424" s="11"/>
      <c r="B424" s="11"/>
      <c r="C424" s="10"/>
      <c r="D424" s="45"/>
      <c r="E424" s="45"/>
      <c r="F424" s="44"/>
    </row>
    <row r="425" spans="1:6" ht="12.75">
      <c r="A425" s="11"/>
      <c r="B425" s="11"/>
      <c r="C425" s="10"/>
      <c r="D425" s="45"/>
      <c r="E425" s="45"/>
      <c r="F425" s="44"/>
    </row>
    <row r="426" spans="1:6" ht="12.75">
      <c r="A426" s="11"/>
      <c r="B426" s="11"/>
      <c r="C426" s="10"/>
      <c r="D426" s="45"/>
      <c r="E426" s="45"/>
      <c r="F426" s="44"/>
    </row>
    <row r="427" spans="1:6" ht="12.75">
      <c r="A427" s="11"/>
      <c r="B427" s="11"/>
      <c r="C427" s="10"/>
      <c r="D427" s="45"/>
      <c r="E427" s="45"/>
      <c r="F427" s="44"/>
    </row>
    <row r="428" spans="1:6" ht="12.75">
      <c r="A428" s="11"/>
      <c r="B428" s="11"/>
      <c r="C428" s="10"/>
      <c r="D428" s="45"/>
      <c r="E428" s="45"/>
      <c r="F428" s="44"/>
    </row>
    <row r="429" spans="1:6" ht="12.75">
      <c r="A429" s="11"/>
      <c r="B429" s="11"/>
      <c r="C429" s="10"/>
      <c r="D429" s="45"/>
      <c r="E429" s="45"/>
      <c r="F429" s="44"/>
    </row>
    <row r="430" spans="1:6" ht="12.75">
      <c r="A430" s="11"/>
      <c r="B430" s="11"/>
      <c r="C430" s="10"/>
      <c r="D430" s="45"/>
      <c r="E430" s="45"/>
      <c r="F430" s="44"/>
    </row>
    <row r="431" spans="1:6" ht="12.75">
      <c r="A431" s="11"/>
      <c r="B431" s="11"/>
      <c r="C431" s="10"/>
      <c r="D431" s="45"/>
      <c r="E431" s="45"/>
      <c r="F431" s="44"/>
    </row>
    <row r="432" spans="1:6" ht="12.75">
      <c r="A432" s="11"/>
      <c r="B432" s="11"/>
      <c r="C432" s="10"/>
      <c r="D432" s="45"/>
      <c r="E432" s="45"/>
      <c r="F432" s="44"/>
    </row>
    <row r="433" spans="1:6" ht="12.75">
      <c r="A433" s="11"/>
      <c r="B433" s="11"/>
      <c r="C433" s="10"/>
      <c r="D433" s="45"/>
      <c r="E433" s="45"/>
      <c r="F433" s="44"/>
    </row>
    <row r="434" spans="1:6" ht="12.75">
      <c r="A434" s="11"/>
      <c r="B434" s="11"/>
      <c r="C434" s="10"/>
      <c r="D434" s="45"/>
      <c r="E434" s="45"/>
      <c r="F434" s="44"/>
    </row>
    <row r="435" spans="1:6" ht="12.75">
      <c r="A435" s="11"/>
      <c r="B435" s="11"/>
      <c r="C435" s="10"/>
      <c r="D435" s="45"/>
      <c r="E435" s="45"/>
      <c r="F435" s="44"/>
    </row>
    <row r="436" spans="1:6" ht="12.75">
      <c r="A436" s="11"/>
      <c r="B436" s="11"/>
      <c r="C436" s="10"/>
      <c r="D436" s="45"/>
      <c r="E436" s="45"/>
      <c r="F436" s="44"/>
    </row>
    <row r="437" spans="1:6" ht="12.75">
      <c r="A437" s="11"/>
      <c r="B437" s="11"/>
      <c r="C437" s="10"/>
      <c r="D437" s="45"/>
      <c r="E437" s="45"/>
      <c r="F437" s="44"/>
    </row>
    <row r="438" spans="1:6" ht="12.75">
      <c r="A438" s="11"/>
      <c r="B438" s="11"/>
      <c r="C438" s="10"/>
      <c r="D438" s="45"/>
      <c r="E438" s="45"/>
      <c r="F438" s="44"/>
    </row>
    <row r="439" spans="1:6" ht="12.75">
      <c r="A439" s="11"/>
      <c r="B439" s="11"/>
      <c r="C439" s="10"/>
      <c r="D439" s="45"/>
      <c r="E439" s="45"/>
      <c r="F439" s="44"/>
    </row>
    <row r="440" spans="1:6" ht="12.75">
      <c r="A440" s="11"/>
      <c r="B440" s="11"/>
      <c r="C440" s="10"/>
      <c r="D440" s="45"/>
      <c r="E440" s="45"/>
      <c r="F440" s="44"/>
    </row>
    <row r="441" spans="1:6" ht="12.75">
      <c r="A441" s="11"/>
      <c r="B441" s="11"/>
      <c r="C441" s="10"/>
      <c r="D441" s="45"/>
      <c r="E441" s="45"/>
      <c r="F441" s="44"/>
    </row>
    <row r="442" spans="1:6" ht="12.75">
      <c r="A442" s="11"/>
      <c r="B442" s="11"/>
      <c r="C442" s="10"/>
      <c r="D442" s="45"/>
      <c r="E442" s="45"/>
      <c r="F442" s="44"/>
    </row>
    <row r="443" spans="1:6" ht="12.75">
      <c r="A443" s="11"/>
      <c r="B443" s="11"/>
      <c r="C443" s="10"/>
      <c r="D443" s="45"/>
      <c r="E443" s="45"/>
      <c r="F443" s="44"/>
    </row>
    <row r="444" spans="1:6" ht="12.75">
      <c r="A444" s="11"/>
      <c r="B444" s="11"/>
      <c r="C444" s="10"/>
      <c r="D444" s="45"/>
      <c r="E444" s="45"/>
      <c r="F444" s="44"/>
    </row>
    <row r="445" spans="1:6" ht="12.75">
      <c r="A445" s="11"/>
      <c r="B445" s="11"/>
      <c r="C445" s="10"/>
      <c r="D445" s="45"/>
      <c r="E445" s="45"/>
      <c r="F445" s="44"/>
    </row>
    <row r="446" spans="1:6" ht="12.75">
      <c r="A446" s="11"/>
      <c r="B446" s="11"/>
      <c r="C446" s="10"/>
      <c r="D446" s="45"/>
      <c r="E446" s="45"/>
      <c r="F446" s="44"/>
    </row>
    <row r="447" spans="1:6" ht="12.75">
      <c r="A447" s="11"/>
      <c r="B447" s="11"/>
      <c r="C447" s="10"/>
      <c r="D447" s="45"/>
      <c r="E447" s="45"/>
      <c r="F447" s="44"/>
    </row>
    <row r="448" spans="1:6" ht="12.75">
      <c r="A448" s="11"/>
      <c r="B448" s="11"/>
      <c r="C448" s="10"/>
      <c r="D448" s="45"/>
      <c r="E448" s="45"/>
      <c r="F448" s="44"/>
    </row>
    <row r="449" spans="1:6" ht="12.75">
      <c r="A449" s="11"/>
      <c r="B449" s="11"/>
      <c r="C449" s="10"/>
      <c r="D449" s="45"/>
      <c r="E449" s="45"/>
      <c r="F449" s="44"/>
    </row>
    <row r="450" spans="1:6" ht="12.75">
      <c r="A450" s="11"/>
      <c r="B450" s="11"/>
      <c r="C450" s="10"/>
      <c r="D450" s="45"/>
      <c r="E450" s="45"/>
      <c r="F450" s="44"/>
    </row>
    <row r="451" spans="1:6" ht="12.75">
      <c r="A451" s="11"/>
      <c r="B451" s="11"/>
      <c r="C451" s="10"/>
      <c r="D451" s="45"/>
      <c r="E451" s="45"/>
      <c r="F451" s="44"/>
    </row>
    <row r="452" spans="1:6" ht="12.75">
      <c r="A452" s="11"/>
      <c r="B452" s="11"/>
      <c r="C452" s="10"/>
      <c r="D452" s="45"/>
      <c r="E452" s="45"/>
      <c r="F452" s="44"/>
    </row>
    <row r="453" spans="1:6" ht="12.75">
      <c r="A453" s="11"/>
      <c r="B453" s="11"/>
      <c r="C453" s="10"/>
      <c r="D453" s="45"/>
      <c r="E453" s="45"/>
      <c r="F453" s="44"/>
    </row>
    <row r="454" spans="1:6" ht="12.75">
      <c r="A454" s="11"/>
      <c r="B454" s="11"/>
      <c r="C454" s="10"/>
      <c r="D454" s="45"/>
      <c r="E454" s="45"/>
      <c r="F454" s="44"/>
    </row>
    <row r="455" spans="1:6" ht="12.75">
      <c r="A455" s="11"/>
      <c r="B455" s="11"/>
      <c r="C455" s="10"/>
      <c r="D455" s="45"/>
      <c r="E455" s="45"/>
      <c r="F455" s="44"/>
    </row>
    <row r="456" spans="1:6" ht="12.75">
      <c r="A456" s="11"/>
      <c r="B456" s="11"/>
      <c r="C456" s="10"/>
      <c r="D456" s="45"/>
      <c r="E456" s="45"/>
      <c r="F456" s="44"/>
    </row>
    <row r="457" spans="1:6" ht="12.75">
      <c r="A457" s="11"/>
      <c r="B457" s="11"/>
      <c r="C457" s="10"/>
      <c r="D457" s="45"/>
      <c r="E457" s="45"/>
      <c r="F457" s="44"/>
    </row>
    <row r="458" spans="1:6" ht="12.75">
      <c r="A458" s="11"/>
      <c r="B458" s="11"/>
      <c r="C458" s="10"/>
      <c r="D458" s="45"/>
      <c r="E458" s="45"/>
      <c r="F458" s="44"/>
    </row>
    <row r="459" spans="1:6" ht="12.75">
      <c r="A459" s="11"/>
      <c r="B459" s="11"/>
      <c r="C459" s="10"/>
      <c r="D459" s="45"/>
      <c r="E459" s="45"/>
      <c r="F459" s="44"/>
    </row>
    <row r="460" spans="1:6" ht="12.75">
      <c r="A460" s="11"/>
      <c r="B460" s="11"/>
      <c r="C460" s="10"/>
      <c r="D460" s="45"/>
      <c r="E460" s="45"/>
      <c r="F460" s="44"/>
    </row>
    <row r="461" spans="1:6" ht="12.75">
      <c r="A461" s="11"/>
      <c r="B461" s="11"/>
      <c r="C461" s="10"/>
      <c r="D461" s="45"/>
      <c r="E461" s="45"/>
      <c r="F461" s="44"/>
    </row>
    <row r="462" spans="1:6" ht="12.75">
      <c r="A462" s="11"/>
      <c r="B462" s="11"/>
      <c r="C462" s="10"/>
      <c r="D462" s="45"/>
      <c r="E462" s="45"/>
      <c r="F462" s="44"/>
    </row>
    <row r="463" spans="1:6" ht="12.75">
      <c r="A463" s="11"/>
      <c r="B463" s="11"/>
      <c r="C463" s="10"/>
      <c r="D463" s="45"/>
      <c r="E463" s="45"/>
      <c r="F463" s="44"/>
    </row>
    <row r="464" spans="1:6" ht="12.75">
      <c r="A464" s="11"/>
      <c r="B464" s="11"/>
      <c r="C464" s="10"/>
      <c r="D464" s="45"/>
      <c r="E464" s="45"/>
      <c r="F464" s="44"/>
    </row>
    <row r="465" spans="1:6" ht="12.75">
      <c r="A465" s="11"/>
      <c r="B465" s="11"/>
      <c r="C465" s="10"/>
      <c r="D465" s="45"/>
      <c r="E465" s="45"/>
      <c r="F465" s="44"/>
    </row>
    <row r="466" spans="1:6" ht="12.75">
      <c r="A466" s="11"/>
      <c r="B466" s="11"/>
      <c r="C466" s="10"/>
      <c r="D466" s="45"/>
      <c r="E466" s="45"/>
      <c r="F466" s="44"/>
    </row>
    <row r="467" spans="1:6" ht="12.75">
      <c r="A467" s="11"/>
      <c r="B467" s="11"/>
      <c r="C467" s="10"/>
      <c r="D467" s="45"/>
      <c r="E467" s="45"/>
      <c r="F467" s="44"/>
    </row>
    <row r="468" spans="1:6" ht="12.75">
      <c r="A468" s="11"/>
      <c r="B468" s="11"/>
      <c r="C468" s="10"/>
      <c r="D468" s="45"/>
      <c r="E468" s="45"/>
      <c r="F468" s="44"/>
    </row>
    <row r="469" spans="1:6" ht="12.75">
      <c r="A469" s="11"/>
      <c r="B469" s="11"/>
      <c r="C469" s="10"/>
      <c r="D469" s="45"/>
      <c r="E469" s="45"/>
      <c r="F469" s="44"/>
    </row>
    <row r="470" spans="1:6" ht="12.75">
      <c r="A470" s="11"/>
      <c r="B470" s="11"/>
      <c r="C470" s="10"/>
      <c r="D470" s="45"/>
      <c r="E470" s="45"/>
      <c r="F470" s="44"/>
    </row>
    <row r="471" spans="1:6" ht="12.75">
      <c r="A471" s="11"/>
      <c r="B471" s="11"/>
      <c r="C471" s="10"/>
      <c r="D471" s="45"/>
      <c r="E471" s="45"/>
      <c r="F471" s="44"/>
    </row>
    <row r="472" spans="1:6" ht="12.75">
      <c r="A472" s="11"/>
      <c r="B472" s="11"/>
      <c r="C472" s="10"/>
      <c r="D472" s="45"/>
      <c r="E472" s="45"/>
      <c r="F472" s="44"/>
    </row>
    <row r="473" spans="1:6" ht="12.75">
      <c r="A473" s="11"/>
      <c r="B473" s="11"/>
      <c r="C473" s="10"/>
      <c r="D473" s="45"/>
      <c r="E473" s="45"/>
      <c r="F473" s="44"/>
    </row>
    <row r="474" spans="1:6" ht="12.75">
      <c r="A474" s="11"/>
      <c r="B474" s="11"/>
      <c r="C474" s="10"/>
      <c r="D474" s="45"/>
      <c r="E474" s="45"/>
      <c r="F474" s="44"/>
    </row>
    <row r="475" spans="1:6" ht="12.75">
      <c r="A475" s="11"/>
      <c r="B475" s="11"/>
      <c r="C475" s="10"/>
      <c r="D475" s="45"/>
      <c r="E475" s="45"/>
      <c r="F475" s="44"/>
    </row>
    <row r="476" spans="1:6" ht="12.75">
      <c r="A476" s="11"/>
      <c r="B476" s="11"/>
      <c r="C476" s="10"/>
      <c r="D476" s="45"/>
      <c r="E476" s="45"/>
      <c r="F476" s="44"/>
    </row>
    <row r="477" spans="1:6" ht="12.75">
      <c r="A477" s="11"/>
      <c r="B477" s="11"/>
      <c r="C477" s="10"/>
      <c r="D477" s="45"/>
      <c r="E477" s="45"/>
      <c r="F477" s="44"/>
    </row>
    <row r="478" spans="1:6" ht="12.75">
      <c r="A478" s="11"/>
      <c r="B478" s="11"/>
      <c r="C478" s="10"/>
      <c r="D478" s="45"/>
      <c r="E478" s="45"/>
      <c r="F478" s="44"/>
    </row>
    <row r="479" spans="1:6" ht="12.75">
      <c r="A479" s="11"/>
      <c r="B479" s="11"/>
      <c r="C479" s="10"/>
      <c r="D479" s="45"/>
      <c r="E479" s="45"/>
      <c r="F479" s="44"/>
    </row>
    <row r="480" spans="1:6" ht="12.75">
      <c r="A480" s="11"/>
      <c r="B480" s="11"/>
      <c r="C480" s="10"/>
      <c r="D480" s="45"/>
      <c r="E480" s="45"/>
      <c r="F480" s="44"/>
    </row>
    <row r="481" spans="1:6" ht="12.75">
      <c r="A481" s="11"/>
      <c r="B481" s="11"/>
      <c r="C481" s="10"/>
      <c r="D481" s="45"/>
      <c r="E481" s="45"/>
      <c r="F481" s="44"/>
    </row>
    <row r="482" spans="1:6" ht="12.75">
      <c r="A482" s="11"/>
      <c r="B482" s="11"/>
      <c r="C482" s="10"/>
      <c r="D482" s="45"/>
      <c r="E482" s="45"/>
      <c r="F482" s="44"/>
    </row>
    <row r="483" spans="1:6" ht="12.75">
      <c r="A483" s="11"/>
      <c r="B483" s="11"/>
      <c r="C483" s="10"/>
      <c r="D483" s="45"/>
      <c r="E483" s="45"/>
      <c r="F483" s="44"/>
    </row>
    <row r="484" spans="1:6" ht="12.75">
      <c r="A484" s="11"/>
      <c r="B484" s="11"/>
      <c r="C484" s="10"/>
      <c r="D484" s="45"/>
      <c r="E484" s="45"/>
      <c r="F484" s="44"/>
    </row>
    <row r="485" spans="1:6" ht="12.75">
      <c r="A485" s="11"/>
      <c r="B485" s="11"/>
      <c r="C485" s="10"/>
      <c r="D485" s="45"/>
      <c r="E485" s="45"/>
      <c r="F485" s="44"/>
    </row>
    <row r="486" spans="1:6" ht="12.75">
      <c r="A486" s="11"/>
      <c r="B486" s="11"/>
      <c r="C486" s="10"/>
      <c r="D486" s="45"/>
      <c r="E486" s="45"/>
      <c r="F486" s="44"/>
    </row>
    <row r="487" spans="1:6" ht="12.75">
      <c r="A487" s="11"/>
      <c r="B487" s="11"/>
      <c r="C487" s="10"/>
      <c r="D487" s="45"/>
      <c r="E487" s="45"/>
      <c r="F487" s="44"/>
    </row>
    <row r="488" spans="1:6" ht="12.75">
      <c r="A488" s="11"/>
      <c r="B488" s="11"/>
      <c r="C488" s="10"/>
      <c r="D488" s="45"/>
      <c r="E488" s="45"/>
      <c r="F488" s="44"/>
    </row>
    <row r="489" spans="1:6" ht="12.75">
      <c r="A489" s="11"/>
      <c r="B489" s="11"/>
      <c r="C489" s="10"/>
      <c r="D489" s="45"/>
      <c r="E489" s="45"/>
      <c r="F489" s="44"/>
    </row>
    <row r="490" spans="1:6" ht="12.75">
      <c r="A490" s="11"/>
      <c r="B490" s="11"/>
      <c r="C490" s="10"/>
      <c r="D490" s="45"/>
      <c r="E490" s="45"/>
      <c r="F490" s="44"/>
    </row>
    <row r="491" spans="1:6" ht="12.75">
      <c r="A491" s="11"/>
      <c r="B491" s="11"/>
      <c r="C491" s="10"/>
      <c r="D491" s="45"/>
      <c r="E491" s="45"/>
      <c r="F491" s="44"/>
    </row>
    <row r="492" spans="1:6" ht="12.75">
      <c r="A492" s="11"/>
      <c r="B492" s="11"/>
      <c r="C492" s="10"/>
      <c r="D492" s="45"/>
      <c r="E492" s="45"/>
      <c r="F492" s="44"/>
    </row>
    <row r="493" spans="1:6" ht="12.75">
      <c r="A493" s="11"/>
      <c r="B493" s="11"/>
      <c r="C493" s="10"/>
      <c r="D493" s="45"/>
      <c r="E493" s="45"/>
      <c r="F493" s="44"/>
    </row>
    <row r="494" spans="1:6" ht="12.75">
      <c r="A494" s="11"/>
      <c r="B494" s="11"/>
      <c r="C494" s="10"/>
      <c r="D494" s="45"/>
      <c r="E494" s="45"/>
      <c r="F494" s="44"/>
    </row>
    <row r="495" spans="1:6" ht="12.75">
      <c r="A495" s="11"/>
      <c r="B495" s="11"/>
      <c r="C495" s="10"/>
      <c r="D495" s="45"/>
      <c r="E495" s="45"/>
      <c r="F495" s="44"/>
    </row>
    <row r="496" spans="1:6" ht="12.75">
      <c r="A496" s="11"/>
      <c r="B496" s="11"/>
      <c r="C496" s="10"/>
      <c r="D496" s="45"/>
      <c r="E496" s="45"/>
      <c r="F496" s="44"/>
    </row>
    <row r="497" spans="1:6" ht="12.75">
      <c r="A497" s="11"/>
      <c r="B497" s="11"/>
      <c r="C497" s="10"/>
      <c r="D497" s="45"/>
      <c r="E497" s="45"/>
      <c r="F497" s="44"/>
    </row>
    <row r="498" spans="1:6" ht="12.75">
      <c r="A498" s="11"/>
      <c r="B498" s="11"/>
      <c r="C498" s="10"/>
      <c r="D498" s="45"/>
      <c r="E498" s="45"/>
      <c r="F498" s="44"/>
    </row>
    <row r="499" spans="1:6" ht="12.75">
      <c r="A499" s="11"/>
      <c r="B499" s="11"/>
      <c r="C499" s="10"/>
      <c r="D499" s="45"/>
      <c r="E499" s="45"/>
      <c r="F499" s="44"/>
    </row>
    <row r="500" spans="1:6" ht="12.75">
      <c r="A500" s="11"/>
      <c r="B500" s="11"/>
      <c r="C500" s="10"/>
      <c r="D500" s="45"/>
      <c r="E500" s="45"/>
      <c r="F500" s="44"/>
    </row>
    <row r="501" spans="1:6" ht="12.75">
      <c r="A501" s="11"/>
      <c r="B501" s="11"/>
      <c r="C501" s="10"/>
      <c r="D501" s="45"/>
      <c r="E501" s="45"/>
      <c r="F501" s="44"/>
    </row>
    <row r="502" spans="1:6" ht="12.75">
      <c r="A502" s="11"/>
      <c r="B502" s="11"/>
      <c r="C502" s="10"/>
      <c r="D502" s="45"/>
      <c r="E502" s="45"/>
      <c r="F502" s="44"/>
    </row>
    <row r="503" spans="1:6" ht="12.75">
      <c r="A503" s="11"/>
      <c r="B503" s="11"/>
      <c r="C503" s="10"/>
      <c r="D503" s="45"/>
      <c r="E503" s="45"/>
      <c r="F503" s="44"/>
    </row>
    <row r="504" spans="1:6" ht="12.75">
      <c r="A504" s="11"/>
      <c r="B504" s="11"/>
      <c r="C504" s="10"/>
      <c r="D504" s="45"/>
      <c r="E504" s="45"/>
      <c r="F504" s="44"/>
    </row>
    <row r="505" spans="1:6" ht="12.75">
      <c r="A505" s="11"/>
      <c r="B505" s="11"/>
      <c r="C505" s="10"/>
      <c r="D505" s="45"/>
      <c r="E505" s="45"/>
      <c r="F505" s="44"/>
    </row>
    <row r="506" spans="1:6" ht="12.75">
      <c r="A506" s="11"/>
      <c r="B506" s="11"/>
      <c r="C506" s="10"/>
      <c r="D506" s="45"/>
      <c r="E506" s="45"/>
      <c r="F506" s="44"/>
    </row>
    <row r="507" spans="1:6" ht="12.75">
      <c r="A507" s="11"/>
      <c r="B507" s="11"/>
      <c r="C507" s="10"/>
      <c r="D507" s="45"/>
      <c r="E507" s="45"/>
      <c r="F507" s="44"/>
    </row>
    <row r="508" spans="1:6" ht="12.75">
      <c r="A508" s="11"/>
      <c r="B508" s="11"/>
      <c r="C508" s="10"/>
      <c r="D508" s="45"/>
      <c r="E508" s="45"/>
      <c r="F508" s="44"/>
    </row>
    <row r="509" spans="1:6" ht="12.75">
      <c r="A509" s="11"/>
      <c r="B509" s="11"/>
      <c r="C509" s="10"/>
      <c r="D509" s="45"/>
      <c r="E509" s="45"/>
      <c r="F509" s="44"/>
    </row>
    <row r="510" spans="1:6" ht="12.75">
      <c r="A510" s="11"/>
      <c r="B510" s="11"/>
      <c r="C510" s="10"/>
      <c r="D510" s="45"/>
      <c r="E510" s="45"/>
      <c r="F510" s="44"/>
    </row>
    <row r="511" spans="1:6" ht="12.75">
      <c r="A511" s="11"/>
      <c r="B511" s="11"/>
      <c r="C511" s="10"/>
      <c r="D511" s="45"/>
      <c r="E511" s="45"/>
      <c r="F511" s="44"/>
    </row>
    <row r="512" spans="1:6" ht="12.75">
      <c r="A512" s="11"/>
      <c r="B512" s="11"/>
      <c r="C512" s="10"/>
      <c r="D512" s="45"/>
      <c r="E512" s="45"/>
      <c r="F512" s="44"/>
    </row>
    <row r="513" spans="1:6" ht="12.75">
      <c r="A513" s="11"/>
      <c r="B513" s="11"/>
      <c r="C513" s="10"/>
      <c r="D513" s="45"/>
      <c r="E513" s="45"/>
      <c r="F513" s="44"/>
    </row>
    <row r="514" spans="1:6" ht="12.75">
      <c r="A514" s="11"/>
      <c r="B514" s="11"/>
      <c r="C514" s="10"/>
      <c r="D514" s="45"/>
      <c r="E514" s="45"/>
      <c r="F514" s="44"/>
    </row>
    <row r="515" spans="1:6" ht="12.75">
      <c r="A515" s="11"/>
      <c r="B515" s="11"/>
      <c r="C515" s="10"/>
      <c r="D515" s="45"/>
      <c r="E515" s="45"/>
      <c r="F515" s="44"/>
    </row>
    <row r="516" spans="1:6" ht="12.75">
      <c r="A516" s="11"/>
      <c r="B516" s="11"/>
      <c r="C516" s="10"/>
      <c r="D516" s="45"/>
      <c r="E516" s="45"/>
      <c r="F516" s="44"/>
    </row>
    <row r="517" spans="1:6" ht="12.75">
      <c r="A517" s="11"/>
      <c r="B517" s="11"/>
      <c r="C517" s="10"/>
      <c r="D517" s="45"/>
      <c r="E517" s="45"/>
      <c r="F517" s="44"/>
    </row>
    <row r="518" spans="1:6" ht="12.75">
      <c r="A518" s="11"/>
      <c r="B518" s="11"/>
      <c r="C518" s="10"/>
      <c r="D518" s="45"/>
      <c r="E518" s="45"/>
      <c r="F518" s="44"/>
    </row>
    <row r="519" spans="1:6" ht="12.75">
      <c r="A519" s="11"/>
      <c r="B519" s="11"/>
      <c r="C519" s="10"/>
      <c r="D519" s="45"/>
      <c r="E519" s="45"/>
      <c r="F519" s="44"/>
    </row>
    <row r="520" spans="1:6" ht="12.75">
      <c r="A520" s="11"/>
      <c r="B520" s="11"/>
      <c r="C520" s="10"/>
      <c r="D520" s="45"/>
      <c r="E520" s="45"/>
      <c r="F520" s="44"/>
    </row>
    <row r="521" spans="1:6" ht="12.75">
      <c r="A521" s="11"/>
      <c r="B521" s="11"/>
      <c r="C521" s="10"/>
      <c r="D521" s="45"/>
      <c r="E521" s="45"/>
      <c r="F521" s="44"/>
    </row>
    <row r="522" spans="1:6" ht="12.75">
      <c r="A522" s="11"/>
      <c r="B522" s="11"/>
      <c r="C522" s="10"/>
      <c r="D522" s="45"/>
      <c r="E522" s="45"/>
      <c r="F522" s="44"/>
    </row>
    <row r="523" spans="1:6" ht="12.75">
      <c r="A523" s="11"/>
      <c r="B523" s="11"/>
      <c r="C523" s="10"/>
      <c r="D523" s="45"/>
      <c r="E523" s="45"/>
      <c r="F523" s="44"/>
    </row>
    <row r="524" spans="1:6" ht="12.75">
      <c r="A524" s="11"/>
      <c r="B524" s="11"/>
      <c r="C524" s="10"/>
      <c r="D524" s="45"/>
      <c r="E524" s="45"/>
      <c r="F524" s="44"/>
    </row>
    <row r="525" spans="1:6" ht="12.75">
      <c r="A525" s="11"/>
      <c r="B525" s="11"/>
      <c r="C525" s="10"/>
      <c r="D525" s="45"/>
      <c r="E525" s="45"/>
      <c r="F525" s="44"/>
    </row>
    <row r="526" spans="1:6" ht="12.75">
      <c r="A526" s="11"/>
      <c r="B526" s="11"/>
      <c r="C526" s="10"/>
      <c r="D526" s="45"/>
      <c r="E526" s="45"/>
      <c r="F526" s="44"/>
    </row>
    <row r="527" spans="1:6" ht="12.75">
      <c r="A527" s="11"/>
      <c r="B527" s="11"/>
      <c r="C527" s="10"/>
      <c r="D527" s="45"/>
      <c r="E527" s="45"/>
      <c r="F527" s="44"/>
    </row>
    <row r="528" spans="1:6" ht="12.75">
      <c r="A528" s="11"/>
      <c r="B528" s="11"/>
      <c r="C528" s="10"/>
      <c r="D528" s="45"/>
      <c r="E528" s="45"/>
      <c r="F528" s="44"/>
    </row>
    <row r="529" spans="1:6" ht="12.75">
      <c r="A529" s="11"/>
      <c r="B529" s="11"/>
      <c r="C529" s="10"/>
      <c r="D529" s="45"/>
      <c r="E529" s="45"/>
      <c r="F529" s="44"/>
    </row>
    <row r="530" spans="1:6" ht="12.75">
      <c r="A530" s="11"/>
      <c r="B530" s="11"/>
      <c r="C530" s="10"/>
      <c r="D530" s="45"/>
      <c r="E530" s="45"/>
      <c r="F530" s="44"/>
    </row>
    <row r="531" spans="1:6" ht="12.75">
      <c r="A531" s="11"/>
      <c r="B531" s="11"/>
      <c r="C531" s="10"/>
      <c r="D531" s="45"/>
      <c r="E531" s="45"/>
      <c r="F531" s="44"/>
    </row>
    <row r="532" spans="1:6" ht="12.75">
      <c r="A532" s="11"/>
      <c r="B532" s="11"/>
      <c r="C532" s="10"/>
      <c r="D532" s="45"/>
      <c r="E532" s="45"/>
      <c r="F532" s="44"/>
    </row>
    <row r="533" spans="1:6" ht="12.75">
      <c r="A533" s="11"/>
      <c r="B533" s="11"/>
      <c r="C533" s="10"/>
      <c r="D533" s="45"/>
      <c r="E533" s="45"/>
      <c r="F533" s="44"/>
    </row>
    <row r="534" spans="1:6" ht="12.75">
      <c r="A534" s="11"/>
      <c r="B534" s="11"/>
      <c r="C534" s="10"/>
      <c r="D534" s="45"/>
      <c r="E534" s="45"/>
      <c r="F534" s="44"/>
    </row>
    <row r="535" spans="1:6" ht="12.75">
      <c r="A535" s="11"/>
      <c r="B535" s="11"/>
      <c r="C535" s="10"/>
      <c r="D535" s="45"/>
      <c r="E535" s="45"/>
      <c r="F535" s="44"/>
    </row>
    <row r="536" spans="1:6" ht="12.75">
      <c r="A536" s="11"/>
      <c r="B536" s="11"/>
      <c r="C536" s="10"/>
      <c r="D536" s="45"/>
      <c r="E536" s="45"/>
      <c r="F536" s="44"/>
    </row>
    <row r="537" spans="1:6" ht="12.75">
      <c r="A537" s="11"/>
      <c r="B537" s="11"/>
      <c r="C537" s="10"/>
      <c r="D537" s="45"/>
      <c r="E537" s="45"/>
      <c r="F537" s="44"/>
    </row>
    <row r="538" spans="1:6" ht="12.75">
      <c r="A538" s="11"/>
      <c r="B538" s="11"/>
      <c r="C538" s="10"/>
      <c r="D538" s="45"/>
      <c r="E538" s="45"/>
      <c r="F538" s="44"/>
    </row>
    <row r="539" spans="1:6" ht="12.75">
      <c r="A539" s="11"/>
      <c r="B539" s="11"/>
      <c r="C539" s="10"/>
      <c r="D539" s="45"/>
      <c r="E539" s="45"/>
      <c r="F539" s="44"/>
    </row>
    <row r="540" spans="1:6" ht="12.75">
      <c r="A540" s="11"/>
      <c r="B540" s="11"/>
      <c r="C540" s="10"/>
      <c r="D540" s="45"/>
      <c r="E540" s="45"/>
      <c r="F540" s="44"/>
    </row>
    <row r="541" spans="1:6" ht="12.75">
      <c r="A541" s="11"/>
      <c r="B541" s="11"/>
      <c r="C541" s="10"/>
      <c r="D541" s="45"/>
      <c r="E541" s="45"/>
      <c r="F541" s="44"/>
    </row>
    <row r="542" spans="1:6" ht="12.75">
      <c r="A542" s="11"/>
      <c r="B542" s="11"/>
      <c r="C542" s="10"/>
      <c r="D542" s="45"/>
      <c r="E542" s="45"/>
      <c r="F542" s="44"/>
    </row>
    <row r="543" spans="1:6" ht="12.75">
      <c r="A543" s="11"/>
      <c r="B543" s="11"/>
      <c r="C543" s="10"/>
      <c r="D543" s="45"/>
      <c r="E543" s="45"/>
      <c r="F543" s="44"/>
    </row>
    <row r="544" spans="1:6" ht="12.75">
      <c r="A544" s="11"/>
      <c r="B544" s="11"/>
      <c r="C544" s="10"/>
      <c r="D544" s="45"/>
      <c r="E544" s="45"/>
      <c r="F544" s="44"/>
    </row>
    <row r="545" spans="1:6" ht="12.75">
      <c r="A545" s="11"/>
      <c r="B545" s="11"/>
      <c r="C545" s="10"/>
      <c r="D545" s="45"/>
      <c r="E545" s="45"/>
      <c r="F545" s="44"/>
    </row>
    <row r="546" spans="1:6" ht="12.75">
      <c r="A546" s="11"/>
      <c r="B546" s="11"/>
      <c r="C546" s="10"/>
      <c r="D546" s="45"/>
      <c r="E546" s="45"/>
      <c r="F546" s="44"/>
    </row>
    <row r="547" spans="1:6" ht="12.75">
      <c r="A547" s="11"/>
      <c r="B547" s="11"/>
      <c r="C547" s="10"/>
      <c r="D547" s="45"/>
      <c r="E547" s="45"/>
      <c r="F547" s="44"/>
    </row>
    <row r="548" spans="1:6" ht="12.75">
      <c r="A548" s="11"/>
      <c r="B548" s="11"/>
      <c r="C548" s="10"/>
      <c r="D548" s="45"/>
      <c r="E548" s="45"/>
      <c r="F548" s="44"/>
    </row>
    <row r="549" spans="1:6" ht="12.75">
      <c r="A549" s="11"/>
      <c r="B549" s="11"/>
      <c r="C549" s="10"/>
      <c r="D549" s="45"/>
      <c r="E549" s="45"/>
      <c r="F549" s="44"/>
    </row>
    <row r="550" spans="1:6" ht="12.75">
      <c r="A550" s="11"/>
      <c r="B550" s="11"/>
      <c r="C550" s="10"/>
      <c r="D550" s="45"/>
      <c r="E550" s="45"/>
      <c r="F550" s="44"/>
    </row>
    <row r="551" spans="1:6" ht="12.75">
      <c r="A551" s="11"/>
      <c r="B551" s="11"/>
      <c r="C551" s="10"/>
      <c r="D551" s="45"/>
      <c r="E551" s="45"/>
      <c r="F551" s="44"/>
    </row>
    <row r="552" spans="1:6" ht="12.75">
      <c r="A552" s="11"/>
      <c r="B552" s="11"/>
      <c r="C552" s="10"/>
      <c r="D552" s="45"/>
      <c r="E552" s="45"/>
      <c r="F552" s="44"/>
    </row>
    <row r="553" spans="1:6" ht="12.75">
      <c r="A553" s="11"/>
      <c r="B553" s="11"/>
      <c r="C553" s="10"/>
      <c r="D553" s="45"/>
      <c r="E553" s="45"/>
      <c r="F553" s="44"/>
    </row>
    <row r="554" spans="1:6" ht="12.75">
      <c r="A554" s="11"/>
      <c r="B554" s="11"/>
      <c r="C554" s="10"/>
      <c r="D554" s="45"/>
      <c r="E554" s="45"/>
      <c r="F554" s="44"/>
    </row>
    <row r="555" spans="1:6" ht="12.75">
      <c r="A555" s="11"/>
      <c r="B555" s="11"/>
      <c r="C555" s="10"/>
      <c r="D555" s="45"/>
      <c r="E555" s="45"/>
      <c r="F555" s="44"/>
    </row>
    <row r="556" spans="1:6" ht="12.75">
      <c r="A556" s="11"/>
      <c r="B556" s="11"/>
      <c r="C556" s="10"/>
      <c r="D556" s="45"/>
      <c r="E556" s="45"/>
      <c r="F556" s="44"/>
    </row>
    <row r="557" spans="1:6" ht="12.75">
      <c r="A557" s="11"/>
      <c r="B557" s="11"/>
      <c r="C557" s="10"/>
      <c r="D557" s="45"/>
      <c r="E557" s="45"/>
      <c r="F557" s="44"/>
    </row>
    <row r="558" spans="1:6" ht="12.75">
      <c r="A558" s="11"/>
      <c r="B558" s="11"/>
      <c r="C558" s="10"/>
      <c r="D558" s="45"/>
      <c r="E558" s="45"/>
      <c r="F558" s="44"/>
    </row>
    <row r="559" spans="1:6" ht="12.75">
      <c r="A559" s="11"/>
      <c r="B559" s="11"/>
      <c r="C559" s="10"/>
      <c r="D559" s="45"/>
      <c r="E559" s="45"/>
      <c r="F559" s="44"/>
    </row>
    <row r="560" spans="1:6" ht="12.75">
      <c r="A560" s="11"/>
      <c r="B560" s="11"/>
      <c r="C560" s="10"/>
      <c r="D560" s="45"/>
      <c r="E560" s="45"/>
      <c r="F560" s="44"/>
    </row>
    <row r="561" spans="1:6" ht="12.75">
      <c r="A561" s="11"/>
      <c r="B561" s="11"/>
      <c r="C561" s="10"/>
      <c r="D561" s="45"/>
      <c r="E561" s="45"/>
      <c r="F561" s="44"/>
    </row>
    <row r="562" spans="1:6" ht="12.75">
      <c r="A562" s="11"/>
      <c r="B562" s="11"/>
      <c r="C562" s="10"/>
      <c r="D562" s="45"/>
      <c r="E562" s="45"/>
      <c r="F562" s="44"/>
    </row>
    <row r="563" spans="1:6" ht="12.75">
      <c r="A563" s="11"/>
      <c r="B563" s="11"/>
      <c r="C563" s="10"/>
      <c r="D563" s="45"/>
      <c r="E563" s="45"/>
      <c r="F563" s="44"/>
    </row>
    <row r="564" spans="1:6" ht="12.75">
      <c r="A564" s="11"/>
      <c r="B564" s="11"/>
      <c r="C564" s="10"/>
      <c r="D564" s="45"/>
      <c r="E564" s="45"/>
      <c r="F564" s="44"/>
    </row>
    <row r="565" spans="1:6" ht="12.75">
      <c r="A565" s="11"/>
      <c r="B565" s="11"/>
      <c r="C565" s="10"/>
      <c r="D565" s="45"/>
      <c r="E565" s="45"/>
      <c r="F565" s="44"/>
    </row>
    <row r="566" spans="1:6" ht="12.75">
      <c r="A566" s="11"/>
      <c r="B566" s="11"/>
      <c r="C566" s="10"/>
      <c r="D566" s="45"/>
      <c r="E566" s="45"/>
      <c r="F566" s="44"/>
    </row>
    <row r="567" spans="1:6" ht="12.75">
      <c r="A567" s="11"/>
      <c r="B567" s="11"/>
      <c r="C567" s="10"/>
      <c r="D567" s="45"/>
      <c r="E567" s="45"/>
      <c r="F567" s="44"/>
    </row>
    <row r="568" spans="1:6" ht="12.75">
      <c r="A568" s="11"/>
      <c r="B568" s="11"/>
      <c r="C568" s="10"/>
      <c r="D568" s="45"/>
      <c r="E568" s="45"/>
      <c r="F568" s="44"/>
    </row>
    <row r="569" spans="1:6" ht="12.75">
      <c r="A569" s="11"/>
      <c r="B569" s="11"/>
      <c r="C569" s="10"/>
      <c r="D569" s="45"/>
      <c r="E569" s="45"/>
      <c r="F569" s="44"/>
    </row>
    <row r="570" spans="1:6" ht="12.75">
      <c r="A570" s="11"/>
      <c r="B570" s="11"/>
      <c r="C570" s="10"/>
      <c r="D570" s="45"/>
      <c r="E570" s="45"/>
      <c r="F570" s="44"/>
    </row>
    <row r="571" spans="1:6" ht="12.75">
      <c r="A571" s="11"/>
      <c r="B571" s="11"/>
      <c r="C571" s="10"/>
      <c r="D571" s="45"/>
      <c r="E571" s="45"/>
      <c r="F571" s="44"/>
    </row>
    <row r="572" spans="1:6" ht="12.75">
      <c r="A572" s="11"/>
      <c r="B572" s="11"/>
      <c r="C572" s="10"/>
      <c r="D572" s="45"/>
      <c r="E572" s="45"/>
      <c r="F572" s="44"/>
    </row>
    <row r="573" spans="1:6" ht="12.75">
      <c r="A573" s="11"/>
      <c r="B573" s="11"/>
      <c r="C573" s="10"/>
      <c r="D573" s="45"/>
      <c r="E573" s="45"/>
      <c r="F573" s="44"/>
    </row>
    <row r="574" spans="1:6" ht="12.75">
      <c r="A574" s="11"/>
      <c r="B574" s="11"/>
      <c r="C574" s="10"/>
      <c r="D574" s="45"/>
      <c r="E574" s="45"/>
      <c r="F574" s="44"/>
    </row>
    <row r="575" spans="1:6" ht="12.75">
      <c r="A575" s="11"/>
      <c r="B575" s="11"/>
      <c r="C575" s="10"/>
      <c r="D575" s="45"/>
      <c r="E575" s="45"/>
      <c r="F575" s="44"/>
    </row>
    <row r="576" spans="1:6" ht="12.75">
      <c r="A576" s="11"/>
      <c r="B576" s="11"/>
      <c r="C576" s="10"/>
      <c r="D576" s="45"/>
      <c r="E576" s="45"/>
      <c r="F576" s="44"/>
    </row>
    <row r="577" spans="1:6" ht="12.75">
      <c r="A577" s="11"/>
      <c r="B577" s="11"/>
      <c r="C577" s="10"/>
      <c r="D577" s="45"/>
      <c r="E577" s="45"/>
      <c r="F577" s="44"/>
    </row>
    <row r="578" spans="1:6" ht="12.75">
      <c r="A578" s="11"/>
      <c r="B578" s="11"/>
      <c r="C578" s="10"/>
      <c r="D578" s="45"/>
      <c r="E578" s="45"/>
      <c r="F578" s="44"/>
    </row>
    <row r="579" spans="1:6" ht="12.75">
      <c r="A579" s="11"/>
      <c r="B579" s="11"/>
      <c r="C579" s="10"/>
      <c r="D579" s="45"/>
      <c r="E579" s="45"/>
      <c r="F579" s="44"/>
    </row>
    <row r="580" spans="1:6" ht="12.75">
      <c r="A580" s="11"/>
      <c r="B580" s="11"/>
      <c r="C580" s="10"/>
      <c r="D580" s="45"/>
      <c r="E580" s="45"/>
      <c r="F580" s="44"/>
    </row>
    <row r="581" spans="1:6" ht="12.75">
      <c r="A581" s="11"/>
      <c r="B581" s="11"/>
      <c r="C581" s="10"/>
      <c r="D581" s="45"/>
      <c r="E581" s="45"/>
      <c r="F581" s="44"/>
    </row>
    <row r="582" spans="1:6" ht="12.75">
      <c r="A582" s="11"/>
      <c r="B582" s="11"/>
      <c r="C582" s="10"/>
      <c r="D582" s="45"/>
      <c r="E582" s="45"/>
      <c r="F582" s="44"/>
    </row>
    <row r="583" spans="1:6" ht="12.75">
      <c r="A583" s="11"/>
      <c r="B583" s="11"/>
      <c r="C583" s="10"/>
      <c r="D583" s="45"/>
      <c r="E583" s="45"/>
      <c r="F583" s="44"/>
    </row>
    <row r="584" spans="1:6" ht="12.75">
      <c r="A584" s="11"/>
      <c r="B584" s="11"/>
      <c r="C584" s="10"/>
      <c r="D584" s="45"/>
      <c r="E584" s="45"/>
      <c r="F584" s="44"/>
    </row>
    <row r="585" spans="1:6" ht="12.75">
      <c r="A585" s="11"/>
      <c r="B585" s="11"/>
      <c r="C585" s="10"/>
      <c r="D585" s="45"/>
      <c r="E585" s="45"/>
      <c r="F585" s="44"/>
    </row>
    <row r="586" spans="1:6" ht="12.75">
      <c r="A586" s="11"/>
      <c r="B586" s="11"/>
      <c r="C586" s="10"/>
      <c r="D586" s="45"/>
      <c r="E586" s="45"/>
      <c r="F586" s="44"/>
    </row>
    <row r="587" spans="1:6" ht="12.75">
      <c r="A587" s="11"/>
      <c r="B587" s="11"/>
      <c r="C587" s="10"/>
      <c r="D587" s="45"/>
      <c r="E587" s="45"/>
      <c r="F587" s="44"/>
    </row>
    <row r="588" spans="1:6" ht="12.75">
      <c r="A588" s="11"/>
      <c r="B588" s="11"/>
      <c r="C588" s="10"/>
      <c r="D588" s="45"/>
      <c r="E588" s="45"/>
      <c r="F588" s="44"/>
    </row>
    <row r="589" spans="1:6" ht="12.75">
      <c r="A589" s="11"/>
      <c r="B589" s="11"/>
      <c r="C589" s="10"/>
      <c r="D589" s="45"/>
      <c r="E589" s="45"/>
      <c r="F589" s="44"/>
    </row>
    <row r="590" spans="1:6" ht="12.75">
      <c r="A590" s="11"/>
      <c r="B590" s="11"/>
      <c r="C590" s="10"/>
      <c r="D590" s="45"/>
      <c r="E590" s="45"/>
      <c r="F590" s="44"/>
    </row>
    <row r="591" spans="1:6" ht="12.75">
      <c r="A591" s="11"/>
      <c r="B591" s="11"/>
      <c r="C591" s="10"/>
      <c r="D591" s="45"/>
      <c r="E591" s="45"/>
      <c r="F591" s="44"/>
    </row>
    <row r="592" spans="1:6" ht="12.75">
      <c r="A592" s="11"/>
      <c r="B592" s="11"/>
      <c r="C592" s="10"/>
      <c r="D592" s="45"/>
      <c r="E592" s="45"/>
      <c r="F592" s="44"/>
    </row>
    <row r="593" spans="1:6" ht="12.75">
      <c r="A593" s="11"/>
      <c r="B593" s="11"/>
      <c r="C593" s="10"/>
      <c r="D593" s="45"/>
      <c r="E593" s="45"/>
      <c r="F593" s="44"/>
    </row>
    <row r="594" spans="1:6" ht="12.75">
      <c r="A594" s="11"/>
      <c r="B594" s="11"/>
      <c r="C594" s="10"/>
      <c r="D594" s="45"/>
      <c r="E594" s="45"/>
      <c r="F594" s="44"/>
    </row>
    <row r="595" spans="1:6" ht="12.75">
      <c r="A595" s="11"/>
      <c r="B595" s="11"/>
      <c r="C595" s="10"/>
      <c r="D595" s="45"/>
      <c r="E595" s="45"/>
      <c r="F595" s="44"/>
    </row>
    <row r="596" spans="1:6" ht="12.75">
      <c r="A596" s="11"/>
      <c r="B596" s="11"/>
      <c r="C596" s="10"/>
      <c r="D596" s="45"/>
      <c r="E596" s="45"/>
      <c r="F596" s="44"/>
    </row>
    <row r="597" spans="1:6" ht="12.75">
      <c r="A597" s="11"/>
      <c r="B597" s="11"/>
      <c r="C597" s="10"/>
      <c r="D597" s="45"/>
      <c r="E597" s="45"/>
      <c r="F597" s="44"/>
    </row>
    <row r="598" spans="1:6" ht="12.75">
      <c r="A598" s="11"/>
      <c r="B598" s="11"/>
      <c r="C598" s="10"/>
      <c r="D598" s="45"/>
      <c r="E598" s="45"/>
      <c r="F598" s="44"/>
    </row>
    <row r="599" spans="1:6" ht="12.75">
      <c r="A599" s="11"/>
      <c r="B599" s="11"/>
      <c r="C599" s="10"/>
      <c r="D599" s="45"/>
      <c r="E599" s="45"/>
      <c r="F599" s="44"/>
    </row>
    <row r="600" spans="1:6" ht="12.75">
      <c r="A600" s="11"/>
      <c r="B600" s="11"/>
      <c r="C600" s="10"/>
      <c r="D600" s="45"/>
      <c r="E600" s="45"/>
      <c r="F600" s="44"/>
    </row>
    <row r="601" spans="1:6" ht="12.75">
      <c r="A601" s="11"/>
      <c r="B601" s="11"/>
      <c r="C601" s="10"/>
      <c r="D601" s="45"/>
      <c r="E601" s="45"/>
      <c r="F601" s="44"/>
    </row>
    <row r="602" spans="1:6" ht="12.75">
      <c r="A602" s="11"/>
      <c r="B602" s="11"/>
      <c r="C602" s="10"/>
      <c r="D602" s="45"/>
      <c r="E602" s="45"/>
      <c r="F602" s="44"/>
    </row>
    <row r="603" spans="1:6" ht="12.75">
      <c r="A603" s="11"/>
      <c r="B603" s="11"/>
      <c r="C603" s="10"/>
      <c r="D603" s="45"/>
      <c r="E603" s="45"/>
      <c r="F603" s="44"/>
    </row>
    <row r="604" spans="1:6" ht="12.75">
      <c r="A604" s="11"/>
      <c r="B604" s="11"/>
      <c r="C604" s="10"/>
      <c r="D604" s="45"/>
      <c r="E604" s="45"/>
      <c r="F604" s="44"/>
    </row>
    <row r="605" spans="1:6" ht="12.75">
      <c r="A605" s="11"/>
      <c r="B605" s="11"/>
      <c r="C605" s="10"/>
      <c r="D605" s="45"/>
      <c r="E605" s="45"/>
      <c r="F605" s="44"/>
    </row>
    <row r="606" spans="1:6" ht="12.75">
      <c r="A606" s="11"/>
      <c r="B606" s="11"/>
      <c r="C606" s="10"/>
      <c r="D606" s="45"/>
      <c r="E606" s="45"/>
      <c r="F606" s="44"/>
    </row>
    <row r="607" spans="1:6" ht="12.75">
      <c r="A607" s="11"/>
      <c r="B607" s="11"/>
      <c r="C607" s="10"/>
      <c r="D607" s="45"/>
      <c r="E607" s="45"/>
      <c r="F607" s="44"/>
    </row>
    <row r="608" spans="1:6" ht="12.75">
      <c r="A608" s="11"/>
      <c r="B608" s="11"/>
      <c r="C608" s="10"/>
      <c r="D608" s="45"/>
      <c r="E608" s="45"/>
      <c r="F608" s="44"/>
    </row>
    <row r="609" spans="1:6" ht="12.75">
      <c r="A609" s="11"/>
      <c r="B609" s="11"/>
      <c r="C609" s="10"/>
      <c r="D609" s="45"/>
      <c r="E609" s="45"/>
      <c r="F609" s="44"/>
    </row>
    <row r="610" spans="1:6" ht="12.75">
      <c r="A610" s="11"/>
      <c r="B610" s="11"/>
      <c r="C610" s="10"/>
      <c r="D610" s="45"/>
      <c r="E610" s="45"/>
      <c r="F610" s="44"/>
    </row>
    <row r="611" spans="1:6" ht="12.75">
      <c r="A611" s="11"/>
      <c r="B611" s="11"/>
      <c r="C611" s="10"/>
      <c r="D611" s="45"/>
      <c r="E611" s="45"/>
      <c r="F611" s="44"/>
    </row>
    <row r="612" spans="1:6" ht="12.75">
      <c r="A612" s="11"/>
      <c r="B612" s="11"/>
      <c r="C612" s="10"/>
      <c r="D612" s="45"/>
      <c r="E612" s="45"/>
      <c r="F612" s="44"/>
    </row>
    <row r="613" spans="1:6" ht="12.75">
      <c r="A613" s="11"/>
      <c r="B613" s="11"/>
      <c r="C613" s="10"/>
      <c r="D613" s="45"/>
      <c r="E613" s="45"/>
      <c r="F613" s="44"/>
    </row>
    <row r="614" spans="1:6" ht="12.75">
      <c r="A614" s="11"/>
      <c r="B614" s="11"/>
      <c r="C614" s="10"/>
      <c r="D614" s="45"/>
      <c r="E614" s="45"/>
      <c r="F614" s="44"/>
    </row>
    <row r="615" spans="1:6" ht="12.75">
      <c r="A615" s="11"/>
      <c r="B615" s="11"/>
      <c r="C615" s="10"/>
      <c r="D615" s="45"/>
      <c r="E615" s="45"/>
      <c r="F615" s="44"/>
    </row>
    <row r="616" spans="1:6" ht="12.75">
      <c r="A616" s="11"/>
      <c r="B616" s="11"/>
      <c r="C616" s="10"/>
      <c r="D616" s="45"/>
      <c r="E616" s="45"/>
      <c r="F616" s="44"/>
    </row>
    <row r="617" spans="1:6" ht="12.75">
      <c r="A617" s="11"/>
      <c r="B617" s="11"/>
      <c r="C617" s="10"/>
      <c r="D617" s="45"/>
      <c r="E617" s="45"/>
      <c r="F617" s="44"/>
    </row>
    <row r="618" spans="1:6" ht="12.75">
      <c r="A618" s="11"/>
      <c r="B618" s="11"/>
      <c r="C618" s="10"/>
      <c r="D618" s="45"/>
      <c r="E618" s="45"/>
      <c r="F618" s="44"/>
    </row>
    <row r="619" spans="1:6" ht="12.75">
      <c r="A619" s="11"/>
      <c r="B619" s="11"/>
      <c r="C619" s="10"/>
      <c r="D619" s="45"/>
      <c r="E619" s="45"/>
      <c r="F619" s="44"/>
    </row>
    <row r="620" spans="1:6" ht="12.75">
      <c r="A620" s="11"/>
      <c r="B620" s="11"/>
      <c r="C620" s="10"/>
      <c r="D620" s="45"/>
      <c r="E620" s="45"/>
      <c r="F620" s="44"/>
    </row>
    <row r="621" spans="1:6" ht="12.75">
      <c r="A621" s="11"/>
      <c r="B621" s="11"/>
      <c r="C621" s="10"/>
      <c r="D621" s="45"/>
      <c r="E621" s="45"/>
      <c r="F621" s="44"/>
    </row>
    <row r="622" spans="1:6" ht="12.75">
      <c r="A622" s="11"/>
      <c r="B622" s="11"/>
      <c r="C622" s="10"/>
      <c r="D622" s="45"/>
      <c r="E622" s="45"/>
      <c r="F622" s="44"/>
    </row>
    <row r="623" spans="1:6" ht="12.75">
      <c r="A623" s="11"/>
      <c r="B623" s="11"/>
      <c r="C623" s="10"/>
      <c r="D623" s="45"/>
      <c r="E623" s="45"/>
      <c r="F623" s="44"/>
    </row>
    <row r="624" spans="1:6" ht="12.75">
      <c r="A624" s="11"/>
      <c r="B624" s="11"/>
      <c r="C624" s="10"/>
      <c r="D624" s="45"/>
      <c r="E624" s="45"/>
      <c r="F624" s="44"/>
    </row>
    <row r="625" spans="1:6" ht="12.75">
      <c r="A625" s="11"/>
      <c r="B625" s="11"/>
      <c r="C625" s="10"/>
      <c r="D625" s="45"/>
      <c r="E625" s="45"/>
      <c r="F625" s="44"/>
    </row>
    <row r="626" spans="1:6" ht="12.75">
      <c r="A626" s="11"/>
      <c r="B626" s="11"/>
      <c r="C626" s="10"/>
      <c r="D626" s="45"/>
      <c r="E626" s="45"/>
      <c r="F626" s="44"/>
    </row>
    <row r="627" spans="1:6" ht="12.75">
      <c r="A627" s="11"/>
      <c r="B627" s="11"/>
      <c r="C627" s="10"/>
      <c r="D627" s="45"/>
      <c r="E627" s="45"/>
      <c r="F627" s="44"/>
    </row>
    <row r="628" spans="1:6" ht="12.75">
      <c r="A628" s="11"/>
      <c r="B628" s="11"/>
      <c r="C628" s="10"/>
      <c r="D628" s="45"/>
      <c r="E628" s="45"/>
      <c r="F628" s="44"/>
    </row>
    <row r="629" spans="1:6" ht="12.75">
      <c r="A629" s="11"/>
      <c r="B629" s="11"/>
      <c r="C629" s="10"/>
      <c r="D629" s="45"/>
      <c r="E629" s="45"/>
      <c r="F629" s="44"/>
    </row>
    <row r="630" spans="1:6" ht="12.75">
      <c r="A630" s="11"/>
      <c r="B630" s="11"/>
      <c r="C630" s="10"/>
      <c r="D630" s="45"/>
      <c r="E630" s="45"/>
      <c r="F630" s="44"/>
    </row>
    <row r="631" spans="1:6" ht="12.75">
      <c r="A631" s="11"/>
      <c r="B631" s="11"/>
      <c r="C631" s="10"/>
      <c r="D631" s="45"/>
      <c r="E631" s="45"/>
      <c r="F631" s="44"/>
    </row>
    <row r="632" spans="1:6" ht="12.75">
      <c r="A632" s="11"/>
      <c r="B632" s="11"/>
      <c r="C632" s="10"/>
      <c r="D632" s="45"/>
      <c r="E632" s="45"/>
      <c r="F632" s="44"/>
    </row>
    <row r="633" spans="1:6" ht="12.75">
      <c r="A633" s="11"/>
      <c r="B633" s="11"/>
      <c r="C633" s="10"/>
      <c r="D633" s="45"/>
      <c r="E633" s="45"/>
      <c r="F633" s="44"/>
    </row>
    <row r="634" spans="1:6" ht="12.75">
      <c r="A634" s="11"/>
      <c r="B634" s="11"/>
      <c r="C634" s="10"/>
      <c r="D634" s="45"/>
      <c r="E634" s="45"/>
      <c r="F634" s="44"/>
    </row>
    <row r="635" spans="1:6" ht="12.75">
      <c r="A635" s="11"/>
      <c r="B635" s="11"/>
      <c r="C635" s="10"/>
      <c r="D635" s="45"/>
      <c r="E635" s="45"/>
      <c r="F635" s="44"/>
    </row>
    <row r="636" spans="1:6" ht="12.75">
      <c r="A636" s="11"/>
      <c r="B636" s="11"/>
      <c r="C636" s="10"/>
      <c r="D636" s="45"/>
      <c r="E636" s="45"/>
      <c r="F636" s="44"/>
    </row>
    <row r="637" spans="1:6" ht="12.75">
      <c r="A637" s="11"/>
      <c r="B637" s="11"/>
      <c r="C637" s="10"/>
      <c r="D637" s="45"/>
      <c r="E637" s="45"/>
      <c r="F637" s="44"/>
    </row>
    <row r="638" spans="1:6" ht="12.75">
      <c r="A638" s="11"/>
      <c r="B638" s="11"/>
      <c r="C638" s="10"/>
      <c r="D638" s="45"/>
      <c r="E638" s="45"/>
      <c r="F638" s="44"/>
    </row>
    <row r="639" spans="1:6" ht="12.75">
      <c r="A639" s="11"/>
      <c r="B639" s="11"/>
      <c r="C639" s="10"/>
      <c r="D639" s="45"/>
      <c r="E639" s="45"/>
      <c r="F639" s="44"/>
    </row>
    <row r="640" spans="1:6" ht="12.75">
      <c r="A640" s="11"/>
      <c r="B640" s="11"/>
      <c r="C640" s="10"/>
      <c r="D640" s="45"/>
      <c r="E640" s="45"/>
      <c r="F640" s="44"/>
    </row>
    <row r="641" spans="1:6" ht="12.75">
      <c r="A641" s="11"/>
      <c r="B641" s="11"/>
      <c r="C641" s="10"/>
      <c r="D641" s="45"/>
      <c r="E641" s="45"/>
      <c r="F641" s="44"/>
    </row>
    <row r="642" spans="1:6" ht="12.75">
      <c r="A642" s="11"/>
      <c r="B642" s="11"/>
      <c r="C642" s="10"/>
      <c r="D642" s="45"/>
      <c r="E642" s="45"/>
      <c r="F642" s="44"/>
    </row>
    <row r="643" spans="1:6" ht="12.75">
      <c r="A643" s="11"/>
      <c r="B643" s="11"/>
      <c r="C643" s="10"/>
      <c r="D643" s="45"/>
      <c r="E643" s="45"/>
      <c r="F643" s="44"/>
    </row>
    <row r="644" spans="1:6" ht="12.75">
      <c r="A644" s="11"/>
      <c r="B644" s="11"/>
      <c r="C644" s="10"/>
      <c r="D644" s="45"/>
      <c r="E644" s="45"/>
      <c r="F644" s="44"/>
    </row>
    <row r="645" spans="1:6" ht="12.75">
      <c r="A645" s="11"/>
      <c r="B645" s="11"/>
      <c r="C645" s="10"/>
      <c r="D645" s="45"/>
      <c r="E645" s="45"/>
      <c r="F645" s="44"/>
    </row>
    <row r="646" spans="1:6" ht="12.75">
      <c r="A646" s="11"/>
      <c r="B646" s="11"/>
      <c r="C646" s="10"/>
      <c r="D646" s="45"/>
      <c r="E646" s="45"/>
      <c r="F646" s="44"/>
    </row>
    <row r="647" spans="1:6" ht="12.75">
      <c r="A647" s="11"/>
      <c r="B647" s="11"/>
      <c r="C647" s="10"/>
      <c r="D647" s="45"/>
      <c r="E647" s="45"/>
      <c r="F647" s="44"/>
    </row>
    <row r="648" spans="1:6" ht="12.75">
      <c r="A648" s="11"/>
      <c r="B648" s="11"/>
      <c r="C648" s="10"/>
      <c r="D648" s="45"/>
      <c r="E648" s="45"/>
      <c r="F648" s="44"/>
    </row>
    <row r="649" spans="1:6" ht="12.75">
      <c r="A649" s="11"/>
      <c r="B649" s="11"/>
      <c r="C649" s="10"/>
      <c r="D649" s="45"/>
      <c r="E649" s="45"/>
      <c r="F649" s="44"/>
    </row>
    <row r="650" spans="1:6" ht="12.75">
      <c r="A650" s="11"/>
      <c r="B650" s="11"/>
      <c r="C650" s="10"/>
      <c r="D650" s="45"/>
      <c r="E650" s="45"/>
      <c r="F650" s="44"/>
    </row>
    <row r="651" spans="1:6" ht="12.75">
      <c r="A651" s="11"/>
      <c r="B651" s="11"/>
      <c r="C651" s="10"/>
      <c r="D651" s="45"/>
      <c r="E651" s="45"/>
      <c r="F651" s="44"/>
    </row>
    <row r="652" spans="1:6" ht="12.75">
      <c r="A652" s="11"/>
      <c r="B652" s="11"/>
      <c r="C652" s="10"/>
      <c r="D652" s="45"/>
      <c r="E652" s="45"/>
      <c r="F652" s="44"/>
    </row>
    <row r="653" spans="1:6" ht="12.75">
      <c r="A653" s="11"/>
      <c r="B653" s="11"/>
      <c r="C653" s="10"/>
      <c r="D653" s="45"/>
      <c r="E653" s="45"/>
      <c r="F653" s="44"/>
    </row>
    <row r="654" spans="1:6" ht="12.75">
      <c r="A654" s="11"/>
      <c r="B654" s="11"/>
      <c r="C654" s="10"/>
      <c r="D654" s="45"/>
      <c r="E654" s="45"/>
      <c r="F654" s="44"/>
    </row>
    <row r="655" spans="1:6" ht="12.75">
      <c r="A655" s="11"/>
      <c r="B655" s="11"/>
      <c r="C655" s="10"/>
      <c r="D655" s="45"/>
      <c r="E655" s="45"/>
      <c r="F655" s="44"/>
    </row>
    <row r="656" spans="1:6" ht="12.75">
      <c r="A656" s="11"/>
      <c r="B656" s="11"/>
      <c r="C656" s="10"/>
      <c r="D656" s="45"/>
      <c r="E656" s="45"/>
      <c r="F656" s="44"/>
    </row>
    <row r="657" spans="1:6" ht="12.75">
      <c r="A657" s="11"/>
      <c r="B657" s="11"/>
      <c r="C657" s="10"/>
      <c r="D657" s="45"/>
      <c r="E657" s="45"/>
      <c r="F657" s="44"/>
    </row>
    <row r="658" spans="1:6" ht="12.75">
      <c r="A658" s="11"/>
      <c r="B658" s="11"/>
      <c r="C658" s="10"/>
      <c r="D658" s="45"/>
      <c r="E658" s="45"/>
      <c r="F658" s="44"/>
    </row>
    <row r="659" spans="1:6" ht="12.75">
      <c r="A659" s="11"/>
      <c r="B659" s="11"/>
      <c r="C659" s="10"/>
      <c r="D659" s="45"/>
      <c r="E659" s="45"/>
      <c r="F659" s="44"/>
    </row>
    <row r="660" spans="1:6" ht="12.75">
      <c r="A660" s="11"/>
      <c r="B660" s="11"/>
      <c r="C660" s="10"/>
      <c r="D660" s="45"/>
      <c r="E660" s="45"/>
      <c r="F660" s="44"/>
    </row>
    <row r="661" spans="1:6" ht="12.75">
      <c r="A661" s="11"/>
      <c r="B661" s="11"/>
      <c r="C661" s="10"/>
      <c r="D661" s="45"/>
      <c r="E661" s="45"/>
      <c r="F661" s="44"/>
    </row>
    <row r="662" spans="1:6" ht="12.75">
      <c r="A662" s="11"/>
      <c r="B662" s="11"/>
      <c r="C662" s="10"/>
      <c r="D662" s="45"/>
      <c r="E662" s="45"/>
      <c r="F662" s="44"/>
    </row>
    <row r="663" spans="1:6" ht="12.75">
      <c r="A663" s="11"/>
      <c r="B663" s="11"/>
      <c r="C663" s="10"/>
      <c r="D663" s="45"/>
      <c r="E663" s="45"/>
      <c r="F663" s="44"/>
    </row>
    <row r="664" spans="1:6" ht="12.75">
      <c r="A664" s="11"/>
      <c r="B664" s="11"/>
      <c r="C664" s="10"/>
      <c r="D664" s="45"/>
      <c r="E664" s="45"/>
      <c r="F664" s="44"/>
    </row>
    <row r="665" spans="1:6" ht="12.75">
      <c r="A665" s="11"/>
      <c r="B665" s="11"/>
      <c r="C665" s="10"/>
      <c r="D665" s="45"/>
      <c r="E665" s="45"/>
      <c r="F665" s="44"/>
    </row>
    <row r="666" spans="1:6" ht="12.75">
      <c r="A666" s="11"/>
      <c r="B666" s="11"/>
      <c r="C666" s="10"/>
      <c r="D666" s="45"/>
      <c r="E666" s="45"/>
      <c r="F666" s="44"/>
    </row>
    <row r="667" spans="1:6" ht="12.75">
      <c r="A667" s="11"/>
      <c r="B667" s="11"/>
      <c r="C667" s="10"/>
      <c r="D667" s="45"/>
      <c r="E667" s="45"/>
      <c r="F667" s="44"/>
    </row>
    <row r="668" spans="1:6" ht="12.75">
      <c r="A668" s="11"/>
      <c r="B668" s="11"/>
      <c r="C668" s="10"/>
      <c r="D668" s="45"/>
      <c r="E668" s="45"/>
      <c r="F668" s="44"/>
    </row>
    <row r="669" spans="1:6" ht="12.75">
      <c r="A669" s="11"/>
      <c r="B669" s="11"/>
      <c r="C669" s="10"/>
      <c r="D669" s="45"/>
      <c r="E669" s="45"/>
      <c r="F669" s="44"/>
    </row>
    <row r="670" spans="1:6" ht="12.75">
      <c r="A670" s="11"/>
      <c r="B670" s="11"/>
      <c r="C670" s="10"/>
      <c r="D670" s="45"/>
      <c r="E670" s="45"/>
      <c r="F670" s="44"/>
    </row>
    <row r="671" spans="1:6" ht="12.75">
      <c r="A671" s="11"/>
      <c r="B671" s="11"/>
      <c r="C671" s="10"/>
      <c r="D671" s="45"/>
      <c r="E671" s="45"/>
      <c r="F671" s="44"/>
    </row>
    <row r="672" spans="1:6" ht="12.75">
      <c r="A672" s="11"/>
      <c r="B672" s="11"/>
      <c r="C672" s="10"/>
      <c r="D672" s="45"/>
      <c r="E672" s="45"/>
      <c r="F672" s="44"/>
    </row>
    <row r="673" spans="1:6" ht="12.75">
      <c r="A673" s="11"/>
      <c r="B673" s="11"/>
      <c r="C673" s="10"/>
      <c r="D673" s="45"/>
      <c r="E673" s="45"/>
      <c r="F673" s="44"/>
    </row>
    <row r="674" spans="1:6" ht="12.75">
      <c r="A674" s="11"/>
      <c r="B674" s="11"/>
      <c r="C674" s="10"/>
      <c r="D674" s="45"/>
      <c r="E674" s="45"/>
      <c r="F674" s="44"/>
    </row>
    <row r="675" spans="1:6" ht="12.75">
      <c r="A675" s="11"/>
      <c r="B675" s="11"/>
      <c r="C675" s="10"/>
      <c r="D675" s="45"/>
      <c r="E675" s="45"/>
      <c r="F675" s="44"/>
    </row>
    <row r="676" spans="1:6" ht="12.75">
      <c r="A676" s="11"/>
      <c r="B676" s="11"/>
      <c r="C676" s="10"/>
      <c r="D676" s="45"/>
      <c r="E676" s="45"/>
      <c r="F676" s="44"/>
    </row>
    <row r="677" spans="1:6" ht="12.75">
      <c r="A677" s="11"/>
      <c r="B677" s="11"/>
      <c r="C677" s="10"/>
      <c r="D677" s="45"/>
      <c r="E677" s="45"/>
      <c r="F677" s="44"/>
    </row>
    <row r="678" spans="1:6" ht="12.75">
      <c r="A678" s="11"/>
      <c r="B678" s="11"/>
      <c r="C678" s="10"/>
      <c r="D678" s="45"/>
      <c r="E678" s="45"/>
      <c r="F678" s="44"/>
    </row>
    <row r="679" spans="1:6" ht="12.75">
      <c r="A679" s="11"/>
      <c r="B679" s="11"/>
      <c r="C679" s="10"/>
      <c r="D679" s="45"/>
      <c r="E679" s="45"/>
      <c r="F679" s="44"/>
    </row>
    <row r="680" spans="1:6" ht="12.75">
      <c r="A680" s="11"/>
      <c r="B680" s="11"/>
      <c r="C680" s="10"/>
      <c r="D680" s="45"/>
      <c r="E680" s="45"/>
      <c r="F680" s="44"/>
    </row>
    <row r="681" spans="1:6" ht="12.75">
      <c r="A681" s="11"/>
      <c r="B681" s="11"/>
      <c r="C681" s="10"/>
      <c r="D681" s="45"/>
      <c r="E681" s="45"/>
      <c r="F681" s="44"/>
    </row>
    <row r="682" spans="1:6" ht="12.75">
      <c r="A682" s="11"/>
      <c r="B682" s="11"/>
      <c r="C682" s="10"/>
      <c r="D682" s="45"/>
      <c r="E682" s="45"/>
      <c r="F682" s="44"/>
    </row>
    <row r="683" spans="1:6" ht="12.75">
      <c r="A683" s="11"/>
      <c r="B683" s="11"/>
      <c r="C683" s="10"/>
      <c r="D683" s="45"/>
      <c r="E683" s="45"/>
      <c r="F683" s="44"/>
    </row>
    <row r="684" spans="1:6" ht="12.75">
      <c r="A684" s="11"/>
      <c r="B684" s="11"/>
      <c r="C684" s="10"/>
      <c r="D684" s="45"/>
      <c r="E684" s="45"/>
      <c r="F684" s="44"/>
    </row>
    <row r="685" spans="1:6" ht="12.75">
      <c r="A685" s="11"/>
      <c r="B685" s="11"/>
      <c r="C685" s="10"/>
      <c r="D685" s="45"/>
      <c r="E685" s="45"/>
      <c r="F685" s="44"/>
    </row>
    <row r="686" spans="1:6" ht="12.75">
      <c r="A686" s="11"/>
      <c r="B686" s="11"/>
      <c r="C686" s="10"/>
      <c r="D686" s="45"/>
      <c r="E686" s="45"/>
      <c r="F686" s="44"/>
    </row>
    <row r="687" spans="1:6" ht="12.75">
      <c r="A687" s="11"/>
      <c r="B687" s="11"/>
      <c r="C687" s="10"/>
      <c r="D687" s="45"/>
      <c r="E687" s="45"/>
      <c r="F687" s="44"/>
    </row>
    <row r="688" spans="1:6" ht="12.75">
      <c r="A688" s="11"/>
      <c r="B688" s="11"/>
      <c r="C688" s="10"/>
      <c r="D688" s="45"/>
      <c r="E688" s="45"/>
      <c r="F688" s="44"/>
    </row>
    <row r="689" spans="1:6" ht="12.75">
      <c r="A689" s="11"/>
      <c r="B689" s="11"/>
      <c r="C689" s="10"/>
      <c r="D689" s="45"/>
      <c r="E689" s="45"/>
      <c r="F689" s="44"/>
    </row>
    <row r="690" spans="1:6" ht="12.75">
      <c r="A690" s="11"/>
      <c r="B690" s="11"/>
      <c r="C690" s="10"/>
      <c r="D690" s="45"/>
      <c r="E690" s="45"/>
      <c r="F690" s="44"/>
    </row>
    <row r="691" spans="1:6" ht="12.75">
      <c r="A691" s="11"/>
      <c r="B691" s="11"/>
      <c r="C691" s="10"/>
      <c r="D691" s="45"/>
      <c r="E691" s="45"/>
      <c r="F691" s="44"/>
    </row>
    <row r="692" spans="1:6" ht="12.75">
      <c r="A692" s="11"/>
      <c r="B692" s="11"/>
      <c r="C692" s="10"/>
      <c r="D692" s="45"/>
      <c r="E692" s="45"/>
      <c r="F692" s="44"/>
    </row>
    <row r="693" spans="1:6" ht="12.75">
      <c r="A693" s="11"/>
      <c r="B693" s="11"/>
      <c r="C693" s="10"/>
      <c r="D693" s="45"/>
      <c r="E693" s="45"/>
      <c r="F693" s="44"/>
    </row>
    <row r="694" spans="1:6" ht="12.75">
      <c r="A694" s="11"/>
      <c r="B694" s="11"/>
      <c r="C694" s="10"/>
      <c r="D694" s="45"/>
      <c r="E694" s="45"/>
      <c r="F694" s="44"/>
    </row>
    <row r="695" spans="1:6" ht="12.75">
      <c r="A695" s="11"/>
      <c r="B695" s="11"/>
      <c r="C695" s="10"/>
      <c r="D695" s="45"/>
      <c r="E695" s="45"/>
      <c r="F695" s="44"/>
    </row>
    <row r="696" spans="1:6" ht="12.75">
      <c r="A696" s="11"/>
      <c r="B696" s="11"/>
      <c r="C696" s="10"/>
      <c r="D696" s="45"/>
      <c r="E696" s="45"/>
      <c r="F696" s="44"/>
    </row>
    <row r="697" spans="1:6" ht="12.75">
      <c r="A697" s="11"/>
      <c r="B697" s="11"/>
      <c r="C697" s="10"/>
      <c r="D697" s="45"/>
      <c r="E697" s="45"/>
      <c r="F697" s="44"/>
    </row>
    <row r="698" spans="1:6" ht="12.75">
      <c r="A698" s="11"/>
      <c r="B698" s="11"/>
      <c r="C698" s="10"/>
      <c r="D698" s="45"/>
      <c r="E698" s="45"/>
      <c r="F698" s="44"/>
    </row>
    <row r="699" spans="1:6" ht="12.75">
      <c r="A699" s="11"/>
      <c r="B699" s="11"/>
      <c r="C699" s="10"/>
      <c r="D699" s="45"/>
      <c r="E699" s="45"/>
      <c r="F699" s="44"/>
    </row>
    <row r="700" spans="1:6" ht="12.75">
      <c r="A700" s="11"/>
      <c r="B700" s="11"/>
      <c r="C700" s="10"/>
      <c r="D700" s="45"/>
      <c r="E700" s="45"/>
      <c r="F700" s="44"/>
    </row>
    <row r="701" spans="1:6" ht="12.75">
      <c r="A701" s="11"/>
      <c r="B701" s="11"/>
      <c r="C701" s="10"/>
      <c r="D701" s="45"/>
      <c r="E701" s="45"/>
      <c r="F701" s="44"/>
    </row>
    <row r="702" spans="1:6" ht="12.75">
      <c r="A702" s="11"/>
      <c r="B702" s="11"/>
      <c r="C702" s="10"/>
      <c r="F702" s="44"/>
    </row>
    <row r="703" spans="1:6" ht="12.75">
      <c r="A703" s="11"/>
      <c r="B703" s="11"/>
      <c r="C703" s="10"/>
      <c r="F703" s="44"/>
    </row>
    <row r="704" spans="1:6" ht="12.75">
      <c r="A704" s="11"/>
      <c r="B704" s="11"/>
      <c r="C704" s="10"/>
      <c r="F704" s="44"/>
    </row>
    <row r="705" spans="1:6" ht="12.75">
      <c r="A705" s="11"/>
      <c r="B705" s="11"/>
      <c r="C705" s="10"/>
      <c r="F705" s="44"/>
    </row>
    <row r="706" spans="1:6" ht="12.75">
      <c r="A706" s="11"/>
      <c r="B706" s="11"/>
      <c r="C706" s="10"/>
      <c r="F706" s="44"/>
    </row>
    <row r="707" spans="1:6" ht="12.75">
      <c r="A707" s="11"/>
      <c r="B707" s="11"/>
      <c r="C707" s="10"/>
      <c r="F707" s="44"/>
    </row>
    <row r="708" spans="1:6" ht="12.75">
      <c r="A708" s="11"/>
      <c r="B708" s="11"/>
      <c r="C708" s="10"/>
      <c r="D708" s="44"/>
      <c r="E708" s="44"/>
      <c r="F708" s="44"/>
    </row>
    <row r="709" spans="1:6" ht="12.75">
      <c r="A709" s="11"/>
      <c r="B709" s="11"/>
      <c r="C709" s="10"/>
      <c r="D709" s="44"/>
      <c r="E709" s="44"/>
      <c r="F709" s="44"/>
    </row>
    <row r="710" spans="1:6" ht="12.75">
      <c r="A710" s="11"/>
      <c r="B710" s="11"/>
      <c r="C710" s="10"/>
      <c r="D710" s="44"/>
      <c r="E710" s="44"/>
      <c r="F710" s="44"/>
    </row>
    <row r="711" spans="1:6" ht="12.75">
      <c r="A711" s="11"/>
      <c r="B711" s="11"/>
      <c r="C711" s="10"/>
      <c r="D711" s="44"/>
      <c r="E711" s="44"/>
      <c r="F711" s="44"/>
    </row>
    <row r="712" spans="1:6" ht="12.75">
      <c r="A712" s="11"/>
      <c r="B712" s="11"/>
      <c r="C712" s="10"/>
      <c r="D712" s="44"/>
      <c r="E712" s="44"/>
      <c r="F712" s="44"/>
    </row>
    <row r="713" spans="1:6" ht="12.75">
      <c r="A713" s="11"/>
      <c r="B713" s="11"/>
      <c r="C713" s="10"/>
      <c r="D713" s="44"/>
      <c r="E713" s="44"/>
      <c r="F713" s="44"/>
    </row>
    <row r="714" spans="1:6" ht="12.75">
      <c r="A714" s="11"/>
      <c r="B714" s="11"/>
      <c r="C714" s="10"/>
      <c r="D714" s="44"/>
      <c r="E714" s="44"/>
      <c r="F714" s="44"/>
    </row>
    <row r="715" spans="1:6" ht="12.75">
      <c r="A715" s="11"/>
      <c r="B715" s="11"/>
      <c r="C715" s="10"/>
      <c r="D715" s="44"/>
      <c r="E715" s="44"/>
      <c r="F715" s="44"/>
    </row>
    <row r="716" spans="1:6" ht="12.75">
      <c r="A716" s="11"/>
      <c r="B716" s="11"/>
      <c r="C716" s="10"/>
      <c r="D716" s="44"/>
      <c r="E716" s="44"/>
      <c r="F716" s="44"/>
    </row>
    <row r="717" spans="1:6" ht="12.75">
      <c r="A717" s="11"/>
      <c r="B717" s="11"/>
      <c r="C717" s="10"/>
      <c r="D717" s="44"/>
      <c r="E717" s="44"/>
      <c r="F717" s="44"/>
    </row>
    <row r="718" spans="1:6" ht="12.75">
      <c r="A718" s="11"/>
      <c r="B718" s="11"/>
      <c r="C718" s="10"/>
      <c r="D718" s="44"/>
      <c r="E718" s="44"/>
      <c r="F718" s="44"/>
    </row>
    <row r="719" spans="1:6" ht="12.75">
      <c r="A719" s="11"/>
      <c r="B719" s="11"/>
      <c r="C719" s="10"/>
      <c r="D719" s="44"/>
      <c r="E719" s="44"/>
      <c r="F719" s="44"/>
    </row>
    <row r="720" spans="1:6" ht="12.75">
      <c r="A720" s="11"/>
      <c r="B720" s="11"/>
      <c r="C720" s="10"/>
      <c r="D720" s="44"/>
      <c r="E720" s="44"/>
      <c r="F720" s="44"/>
    </row>
    <row r="721" spans="1:6" ht="12.75">
      <c r="A721" s="11"/>
      <c r="B721" s="11"/>
      <c r="C721" s="10"/>
      <c r="D721" s="44"/>
      <c r="E721" s="44"/>
      <c r="F721" s="44"/>
    </row>
    <row r="722" spans="1:6" ht="12.75">
      <c r="A722" s="11"/>
      <c r="B722" s="11"/>
      <c r="C722" s="10"/>
      <c r="D722" s="44"/>
      <c r="E722" s="44"/>
      <c r="F722" s="44"/>
    </row>
    <row r="723" spans="1:6" ht="12.75">
      <c r="A723" s="11"/>
      <c r="B723" s="11"/>
      <c r="C723" s="10"/>
      <c r="D723" s="44"/>
      <c r="E723" s="44"/>
      <c r="F723" s="44"/>
    </row>
    <row r="724" spans="1:6" ht="12.75">
      <c r="A724" s="11"/>
      <c r="B724" s="11"/>
      <c r="C724" s="10"/>
      <c r="D724" s="44"/>
      <c r="E724" s="44"/>
      <c r="F724" s="44"/>
    </row>
    <row r="725" spans="1:6" ht="12.75">
      <c r="A725" s="11"/>
      <c r="B725" s="11"/>
      <c r="C725" s="10"/>
      <c r="D725" s="44"/>
      <c r="E725" s="44"/>
      <c r="F725" s="44"/>
    </row>
    <row r="726" spans="1:6" ht="12.75">
      <c r="A726" s="11"/>
      <c r="B726" s="11"/>
      <c r="C726" s="10"/>
      <c r="D726" s="44"/>
      <c r="E726" s="44"/>
      <c r="F726" s="44"/>
    </row>
    <row r="727" spans="1:6" ht="12.75">
      <c r="A727" s="11"/>
      <c r="B727" s="11"/>
      <c r="C727" s="10"/>
      <c r="D727" s="44"/>
      <c r="E727" s="44"/>
      <c r="F727" s="44"/>
    </row>
    <row r="728" spans="1:6" ht="12.75">
      <c r="A728" s="11"/>
      <c r="B728" s="11"/>
      <c r="C728" s="10"/>
      <c r="D728" s="44"/>
      <c r="E728" s="44"/>
      <c r="F728" s="44"/>
    </row>
    <row r="729" spans="1:6" ht="12.75">
      <c r="A729" s="11"/>
      <c r="B729" s="11"/>
      <c r="C729" s="10"/>
      <c r="D729" s="44"/>
      <c r="E729" s="44"/>
      <c r="F729" s="44"/>
    </row>
    <row r="730" spans="1:6" ht="12.75">
      <c r="A730" s="11"/>
      <c r="B730" s="11"/>
      <c r="C730" s="10"/>
      <c r="D730" s="44"/>
      <c r="E730" s="44"/>
      <c r="F730" s="44"/>
    </row>
    <row r="731" spans="1:6" ht="12.75">
      <c r="A731" s="11"/>
      <c r="B731" s="11"/>
      <c r="C731" s="10"/>
      <c r="D731" s="44"/>
      <c r="E731" s="44"/>
      <c r="F731" s="44"/>
    </row>
    <row r="732" spans="1:6" ht="12.75">
      <c r="A732" s="11"/>
      <c r="B732" s="11"/>
      <c r="C732" s="10"/>
      <c r="D732" s="44"/>
      <c r="E732" s="44"/>
      <c r="F732" s="44"/>
    </row>
    <row r="733" spans="1:6" ht="12.75">
      <c r="A733" s="11"/>
      <c r="B733" s="11"/>
      <c r="C733" s="10"/>
      <c r="D733" s="44"/>
      <c r="E733" s="44"/>
      <c r="F733" s="44"/>
    </row>
    <row r="734" spans="1:6" ht="12.75">
      <c r="A734" s="11"/>
      <c r="B734" s="11"/>
      <c r="C734" s="10"/>
      <c r="D734" s="44"/>
      <c r="E734" s="44"/>
      <c r="F734" s="44"/>
    </row>
    <row r="735" spans="1:6" ht="12.75">
      <c r="A735" s="11"/>
      <c r="B735" s="11"/>
      <c r="C735" s="10"/>
      <c r="D735" s="44"/>
      <c r="E735" s="44"/>
      <c r="F735" s="44"/>
    </row>
    <row r="736" spans="1:6" ht="12.75">
      <c r="A736" s="11"/>
      <c r="B736" s="11"/>
      <c r="C736" s="10"/>
      <c r="D736" s="44"/>
      <c r="E736" s="44"/>
      <c r="F736" s="44"/>
    </row>
    <row r="737" spans="1:6" ht="12.75">
      <c r="A737" s="11"/>
      <c r="B737" s="11"/>
      <c r="C737" s="10"/>
      <c r="D737" s="44"/>
      <c r="E737" s="44"/>
      <c r="F737" s="44"/>
    </row>
    <row r="738" spans="1:6" ht="12.75">
      <c r="A738" s="11"/>
      <c r="B738" s="11"/>
      <c r="C738" s="10"/>
      <c r="D738" s="44"/>
      <c r="E738" s="44"/>
      <c r="F738" s="44"/>
    </row>
    <row r="739" spans="1:6" ht="12.75">
      <c r="A739" s="11"/>
      <c r="B739" s="11"/>
      <c r="C739" s="10"/>
      <c r="D739" s="44"/>
      <c r="E739" s="44"/>
      <c r="F739" s="44"/>
    </row>
    <row r="740" spans="1:6" ht="12.75">
      <c r="A740" s="11"/>
      <c r="B740" s="11"/>
      <c r="C740" s="10"/>
      <c r="D740" s="44"/>
      <c r="E740" s="44"/>
      <c r="F740" s="44"/>
    </row>
    <row r="741" spans="1:6" ht="12.75">
      <c r="A741" s="11"/>
      <c r="B741" s="11"/>
      <c r="C741" s="10"/>
      <c r="D741" s="44"/>
      <c r="E741" s="44"/>
      <c r="F741" s="44"/>
    </row>
    <row r="742" spans="1:6" ht="12.75">
      <c r="A742" s="11"/>
      <c r="B742" s="11"/>
      <c r="C742" s="10"/>
      <c r="D742" s="44"/>
      <c r="E742" s="44"/>
      <c r="F742" s="44"/>
    </row>
    <row r="743" spans="1:6" ht="12.75">
      <c r="A743" s="11"/>
      <c r="B743" s="11"/>
      <c r="C743" s="10"/>
      <c r="D743" s="44"/>
      <c r="E743" s="44"/>
      <c r="F743" s="44"/>
    </row>
    <row r="744" spans="1:6" ht="12.75">
      <c r="A744" s="11"/>
      <c r="B744" s="11"/>
      <c r="C744" s="10"/>
      <c r="D744" s="44"/>
      <c r="E744" s="44"/>
      <c r="F744" s="44"/>
    </row>
    <row r="745" spans="1:6" ht="12.75">
      <c r="A745" s="11"/>
      <c r="B745" s="11"/>
      <c r="C745" s="10"/>
      <c r="D745" s="44"/>
      <c r="E745" s="44"/>
      <c r="F745" s="44"/>
    </row>
    <row r="746" spans="1:6" ht="12.75">
      <c r="A746" s="11"/>
      <c r="B746" s="11"/>
      <c r="C746" s="10"/>
      <c r="D746" s="44"/>
      <c r="E746" s="44"/>
      <c r="F746" s="44"/>
    </row>
    <row r="747" spans="1:6" ht="12.75">
      <c r="A747" s="11"/>
      <c r="B747" s="11"/>
      <c r="C747" s="10"/>
      <c r="D747" s="44"/>
      <c r="E747" s="44"/>
      <c r="F747" s="44"/>
    </row>
    <row r="748" spans="1:6" ht="12.75">
      <c r="A748" s="11"/>
      <c r="B748" s="11"/>
      <c r="C748" s="10"/>
      <c r="D748" s="44"/>
      <c r="E748" s="44"/>
      <c r="F748" s="44"/>
    </row>
    <row r="749" spans="1:6" ht="12.75">
      <c r="A749" s="11"/>
      <c r="B749" s="11"/>
      <c r="C749" s="10"/>
      <c r="D749" s="44"/>
      <c r="E749" s="44"/>
      <c r="F749" s="44"/>
    </row>
    <row r="750" spans="1:6" ht="12.75">
      <c r="A750" s="11"/>
      <c r="B750" s="11"/>
      <c r="C750" s="10"/>
      <c r="D750" s="44"/>
      <c r="E750" s="44"/>
      <c r="F750" s="44"/>
    </row>
    <row r="751" spans="1:6" ht="12.75">
      <c r="A751" s="11"/>
      <c r="B751" s="11"/>
      <c r="C751" s="10"/>
      <c r="D751" s="44"/>
      <c r="E751" s="44"/>
      <c r="F751" s="44"/>
    </row>
    <row r="752" spans="1:6" ht="12.75">
      <c r="A752" s="11"/>
      <c r="B752" s="11"/>
      <c r="C752" s="10"/>
      <c r="D752" s="44"/>
      <c r="E752" s="44"/>
      <c r="F752" s="44"/>
    </row>
    <row r="753" spans="1:6" ht="12.75">
      <c r="A753" s="11"/>
      <c r="B753" s="11"/>
      <c r="C753" s="10"/>
      <c r="D753" s="44"/>
      <c r="E753" s="44"/>
      <c r="F753" s="44"/>
    </row>
    <row r="754" spans="1:6" ht="12.75">
      <c r="A754" s="11"/>
      <c r="B754" s="11"/>
      <c r="C754" s="10"/>
      <c r="D754" s="44"/>
      <c r="E754" s="44"/>
      <c r="F754" s="44"/>
    </row>
    <row r="755" spans="1:6" ht="12.75">
      <c r="A755" s="11"/>
      <c r="B755" s="11"/>
      <c r="C755" s="10"/>
      <c r="D755" s="44"/>
      <c r="E755" s="44"/>
      <c r="F755" s="44"/>
    </row>
    <row r="756" spans="1:6" ht="12.75">
      <c r="A756" s="11"/>
      <c r="B756" s="11"/>
      <c r="C756" s="10"/>
      <c r="D756" s="44"/>
      <c r="E756" s="44"/>
      <c r="F756" s="44"/>
    </row>
    <row r="757" spans="1:6" ht="12.75">
      <c r="A757" s="11"/>
      <c r="B757" s="11"/>
      <c r="C757" s="10"/>
      <c r="D757" s="44"/>
      <c r="E757" s="44"/>
      <c r="F757" s="44"/>
    </row>
    <row r="758" spans="1:6" ht="12.75">
      <c r="A758" s="11"/>
      <c r="B758" s="11"/>
      <c r="C758" s="10"/>
      <c r="D758" s="44"/>
      <c r="E758" s="44"/>
      <c r="F758" s="44"/>
    </row>
    <row r="759" spans="1:6" ht="12.75">
      <c r="A759" s="11"/>
      <c r="B759" s="11"/>
      <c r="C759" s="10"/>
      <c r="D759" s="44"/>
      <c r="E759" s="44"/>
      <c r="F759" s="44"/>
    </row>
  </sheetData>
  <sheetProtection/>
  <printOptions/>
  <pageMargins left="0.35433070866141736" right="0.15748031496062992" top="0.6692913385826772" bottom="0.4724409448818898" header="0.15748031496062992" footer="0.2362204724409449"/>
  <pageSetup horizontalDpi="600" verticalDpi="600" orientation="landscape" paperSize="9" scale="69" r:id="rId1"/>
  <headerFooter alignWithMargins="0">
    <oddHeader>&amp;C&amp;"Times New Roman,Félkövér"&amp;12 Józsefvárosi Önkormányzat 2019. évi maradványát terhelő áthúzódó kiadások&amp;Relőterjesztés 3/a számú
melléklete&amp;"Times New Roman,Normál"&amp;8
&amp;"Times New Roman,Félkövér"&amp;11e Ft-ban</oddHeader>
    <oddFooter>&amp;R
&amp;P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5"/>
  <sheetViews>
    <sheetView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1" sqref="G51"/>
    </sheetView>
  </sheetViews>
  <sheetFormatPr defaultColWidth="9.125" defaultRowHeight="12.75"/>
  <cols>
    <col min="1" max="1" width="6.50390625" style="3" customWidth="1"/>
    <col min="2" max="3" width="15.625" style="3" customWidth="1"/>
    <col min="4" max="4" width="29.50390625" style="6" customWidth="1"/>
    <col min="5" max="5" width="15.625" style="46" customWidth="1"/>
    <col min="6" max="10" width="15.625" style="44" customWidth="1"/>
    <col min="11" max="16384" width="9.125" style="2" customWidth="1"/>
  </cols>
  <sheetData>
    <row r="1" spans="1:10" ht="35.25" customHeight="1">
      <c r="A1" s="78" t="s">
        <v>0</v>
      </c>
      <c r="B1" s="78" t="s">
        <v>34</v>
      </c>
      <c r="C1" s="78" t="s">
        <v>35</v>
      </c>
      <c r="D1" s="80" t="s">
        <v>36</v>
      </c>
      <c r="E1" s="82" t="s">
        <v>69</v>
      </c>
      <c r="F1" s="84" t="s">
        <v>59</v>
      </c>
      <c r="G1" s="52" t="s">
        <v>60</v>
      </c>
      <c r="H1" s="52" t="s">
        <v>61</v>
      </c>
      <c r="I1" s="84" t="s">
        <v>62</v>
      </c>
      <c r="J1" s="76" t="s">
        <v>63</v>
      </c>
    </row>
    <row r="2" spans="1:10" s="12" customFormat="1" ht="49.5" customHeight="1">
      <c r="A2" s="79"/>
      <c r="B2" s="79"/>
      <c r="C2" s="79"/>
      <c r="D2" s="81"/>
      <c r="E2" s="83"/>
      <c r="F2" s="85"/>
      <c r="G2" s="52" t="s">
        <v>70</v>
      </c>
      <c r="H2" s="42" t="s">
        <v>70</v>
      </c>
      <c r="I2" s="85"/>
      <c r="J2" s="77"/>
    </row>
    <row r="3" spans="1:10" s="4" customFormat="1" ht="15" customHeight="1">
      <c r="A3" s="8">
        <v>1</v>
      </c>
      <c r="B3" s="8"/>
      <c r="C3" s="8"/>
      <c r="D3" s="25" t="s">
        <v>1</v>
      </c>
      <c r="E3" s="55"/>
      <c r="F3" s="55"/>
      <c r="G3" s="55"/>
      <c r="H3" s="55"/>
      <c r="I3" s="55"/>
      <c r="J3" s="55"/>
    </row>
    <row r="4" spans="1:10" ht="15" customHeight="1">
      <c r="A4" s="8">
        <v>2</v>
      </c>
      <c r="B4" s="8"/>
      <c r="C4" s="62" t="s">
        <v>91</v>
      </c>
      <c r="D4" s="24" t="s">
        <v>99</v>
      </c>
      <c r="E4" s="55"/>
      <c r="F4" s="55">
        <f aca="true" t="shared" si="0" ref="F4:F35">SUM(E4:E4)</f>
        <v>0</v>
      </c>
      <c r="G4" s="56"/>
      <c r="H4" s="56"/>
      <c r="I4" s="55">
        <f aca="true" t="shared" si="1" ref="I4:I35">SUM(G4:H4)</f>
        <v>0</v>
      </c>
      <c r="J4" s="55">
        <f aca="true" t="shared" si="2" ref="J4:J35">F4+I4</f>
        <v>0</v>
      </c>
    </row>
    <row r="5" spans="1:10" ht="15" customHeight="1">
      <c r="A5" s="8">
        <v>3</v>
      </c>
      <c r="B5" s="8" t="s">
        <v>64</v>
      </c>
      <c r="C5" s="8"/>
      <c r="D5" s="7" t="s">
        <v>247</v>
      </c>
      <c r="E5" s="56">
        <v>14661</v>
      </c>
      <c r="F5" s="55">
        <f t="shared" si="0"/>
        <v>14661</v>
      </c>
      <c r="G5" s="56"/>
      <c r="H5" s="56"/>
      <c r="I5" s="55">
        <f t="shared" si="1"/>
        <v>0</v>
      </c>
      <c r="J5" s="55">
        <f t="shared" si="2"/>
        <v>14661</v>
      </c>
    </row>
    <row r="6" spans="1:10" ht="15" customHeight="1">
      <c r="A6" s="8">
        <v>4</v>
      </c>
      <c r="B6" s="8" t="s">
        <v>64</v>
      </c>
      <c r="C6" s="8"/>
      <c r="D6" s="7" t="s">
        <v>248</v>
      </c>
      <c r="E6" s="56">
        <v>4312</v>
      </c>
      <c r="F6" s="55">
        <f t="shared" si="0"/>
        <v>4312</v>
      </c>
      <c r="G6" s="56"/>
      <c r="H6" s="56"/>
      <c r="I6" s="55">
        <f t="shared" si="1"/>
        <v>0</v>
      </c>
      <c r="J6" s="55">
        <f t="shared" si="2"/>
        <v>4312</v>
      </c>
    </row>
    <row r="7" spans="1:10" ht="15" customHeight="1">
      <c r="A7" s="8">
        <v>5</v>
      </c>
      <c r="B7" s="8" t="s">
        <v>64</v>
      </c>
      <c r="C7" s="8"/>
      <c r="D7" s="7" t="s">
        <v>249</v>
      </c>
      <c r="E7" s="56">
        <v>4460</v>
      </c>
      <c r="F7" s="55">
        <f t="shared" si="0"/>
        <v>4460</v>
      </c>
      <c r="G7" s="56"/>
      <c r="H7" s="56"/>
      <c r="I7" s="55">
        <f t="shared" si="1"/>
        <v>0</v>
      </c>
      <c r="J7" s="55">
        <f t="shared" si="2"/>
        <v>4460</v>
      </c>
    </row>
    <row r="8" spans="1:10" ht="15" customHeight="1">
      <c r="A8" s="8">
        <v>6</v>
      </c>
      <c r="B8" s="8" t="s">
        <v>72</v>
      </c>
      <c r="C8" s="8"/>
      <c r="D8" s="7" t="s">
        <v>246</v>
      </c>
      <c r="E8" s="56">
        <v>116449</v>
      </c>
      <c r="F8" s="55">
        <f t="shared" si="0"/>
        <v>116449</v>
      </c>
      <c r="G8" s="56"/>
      <c r="H8" s="56"/>
      <c r="I8" s="55">
        <f t="shared" si="1"/>
        <v>0</v>
      </c>
      <c r="J8" s="55">
        <f t="shared" si="2"/>
        <v>116449</v>
      </c>
    </row>
    <row r="9" spans="1:10" ht="15" customHeight="1">
      <c r="A9" s="8">
        <v>7</v>
      </c>
      <c r="B9" s="8" t="s">
        <v>73</v>
      </c>
      <c r="C9" s="8"/>
      <c r="D9" s="7" t="s">
        <v>246</v>
      </c>
      <c r="E9" s="56">
        <f>10797-2885</f>
        <v>7912</v>
      </c>
      <c r="F9" s="55">
        <f t="shared" si="0"/>
        <v>7912</v>
      </c>
      <c r="G9" s="56"/>
      <c r="H9" s="56"/>
      <c r="I9" s="55">
        <f t="shared" si="1"/>
        <v>0</v>
      </c>
      <c r="J9" s="55">
        <f t="shared" si="2"/>
        <v>7912</v>
      </c>
    </row>
    <row r="10" spans="1:10" ht="15" customHeight="1">
      <c r="A10" s="8">
        <v>8</v>
      </c>
      <c r="B10" s="8" t="s">
        <v>64</v>
      </c>
      <c r="C10" s="8"/>
      <c r="D10" s="7" t="s">
        <v>246</v>
      </c>
      <c r="E10" s="56">
        <v>1406</v>
      </c>
      <c r="F10" s="55">
        <f t="shared" si="0"/>
        <v>1406</v>
      </c>
      <c r="G10" s="56"/>
      <c r="H10" s="56"/>
      <c r="I10" s="55">
        <f t="shared" si="1"/>
        <v>0</v>
      </c>
      <c r="J10" s="55">
        <f t="shared" si="2"/>
        <v>1406</v>
      </c>
    </row>
    <row r="11" spans="1:10" ht="15" customHeight="1">
      <c r="A11" s="8">
        <v>9</v>
      </c>
      <c r="B11" s="8" t="s">
        <v>72</v>
      </c>
      <c r="C11" s="8"/>
      <c r="D11" s="7" t="s">
        <v>245</v>
      </c>
      <c r="E11" s="56">
        <v>67771</v>
      </c>
      <c r="F11" s="55">
        <f t="shared" si="0"/>
        <v>67771</v>
      </c>
      <c r="G11" s="56"/>
      <c r="H11" s="56"/>
      <c r="I11" s="55">
        <f t="shared" si="1"/>
        <v>0</v>
      </c>
      <c r="J11" s="55">
        <f t="shared" si="2"/>
        <v>67771</v>
      </c>
    </row>
    <row r="12" spans="1:10" ht="15" customHeight="1">
      <c r="A12" s="8">
        <v>10</v>
      </c>
      <c r="B12" s="8" t="s">
        <v>64</v>
      </c>
      <c r="C12" s="8"/>
      <c r="D12" s="7" t="s">
        <v>245</v>
      </c>
      <c r="E12" s="56">
        <v>500</v>
      </c>
      <c r="F12" s="55">
        <f t="shared" si="0"/>
        <v>500</v>
      </c>
      <c r="G12" s="56"/>
      <c r="H12" s="56"/>
      <c r="I12" s="55">
        <f t="shared" si="1"/>
        <v>0</v>
      </c>
      <c r="J12" s="55">
        <f t="shared" si="2"/>
        <v>500</v>
      </c>
    </row>
    <row r="13" spans="1:10" ht="15" customHeight="1">
      <c r="A13" s="8">
        <v>11</v>
      </c>
      <c r="B13" s="8" t="s">
        <v>72</v>
      </c>
      <c r="C13" s="8"/>
      <c r="D13" s="7" t="s">
        <v>244</v>
      </c>
      <c r="E13" s="56">
        <v>16239</v>
      </c>
      <c r="F13" s="55">
        <f t="shared" si="0"/>
        <v>16239</v>
      </c>
      <c r="G13" s="56"/>
      <c r="H13" s="56"/>
      <c r="I13" s="55">
        <f t="shared" si="1"/>
        <v>0</v>
      </c>
      <c r="J13" s="55">
        <f t="shared" si="2"/>
        <v>16239</v>
      </c>
    </row>
    <row r="14" spans="1:10" ht="15" customHeight="1">
      <c r="A14" s="8">
        <v>12</v>
      </c>
      <c r="B14" s="8" t="s">
        <v>73</v>
      </c>
      <c r="C14" s="8"/>
      <c r="D14" s="7" t="s">
        <v>244</v>
      </c>
      <c r="E14" s="56">
        <v>5276</v>
      </c>
      <c r="F14" s="55">
        <f t="shared" si="0"/>
        <v>5276</v>
      </c>
      <c r="G14" s="56"/>
      <c r="H14" s="56"/>
      <c r="I14" s="55">
        <f t="shared" si="1"/>
        <v>0</v>
      </c>
      <c r="J14" s="55">
        <f t="shared" si="2"/>
        <v>5276</v>
      </c>
    </row>
    <row r="15" spans="1:10" ht="15" customHeight="1">
      <c r="A15" s="8">
        <v>13</v>
      </c>
      <c r="B15" s="8" t="s">
        <v>72</v>
      </c>
      <c r="C15" s="8"/>
      <c r="D15" s="7" t="s">
        <v>243</v>
      </c>
      <c r="E15" s="56">
        <v>3033</v>
      </c>
      <c r="F15" s="55">
        <f t="shared" si="0"/>
        <v>3033</v>
      </c>
      <c r="G15" s="56"/>
      <c r="H15" s="56"/>
      <c r="I15" s="55">
        <f t="shared" si="1"/>
        <v>0</v>
      </c>
      <c r="J15" s="55">
        <f t="shared" si="2"/>
        <v>3033</v>
      </c>
    </row>
    <row r="16" spans="1:10" ht="15" customHeight="1">
      <c r="A16" s="8">
        <v>14</v>
      </c>
      <c r="B16" s="8" t="s">
        <v>72</v>
      </c>
      <c r="C16" s="8"/>
      <c r="D16" s="7" t="s">
        <v>242</v>
      </c>
      <c r="E16" s="56">
        <v>70046</v>
      </c>
      <c r="F16" s="55">
        <f t="shared" si="0"/>
        <v>70046</v>
      </c>
      <c r="G16" s="56"/>
      <c r="H16" s="56"/>
      <c r="I16" s="55">
        <f t="shared" si="1"/>
        <v>0</v>
      </c>
      <c r="J16" s="55">
        <f t="shared" si="2"/>
        <v>70046</v>
      </c>
    </row>
    <row r="17" spans="1:10" ht="15" customHeight="1">
      <c r="A17" s="8">
        <v>15</v>
      </c>
      <c r="B17" s="8" t="s">
        <v>73</v>
      </c>
      <c r="C17" s="8"/>
      <c r="D17" s="7" t="s">
        <v>242</v>
      </c>
      <c r="E17" s="56">
        <v>15865</v>
      </c>
      <c r="F17" s="55">
        <f t="shared" si="0"/>
        <v>15865</v>
      </c>
      <c r="G17" s="56"/>
      <c r="H17" s="56"/>
      <c r="I17" s="55">
        <f t="shared" si="1"/>
        <v>0</v>
      </c>
      <c r="J17" s="55">
        <f t="shared" si="2"/>
        <v>15865</v>
      </c>
    </row>
    <row r="18" spans="1:10" ht="15" customHeight="1">
      <c r="A18" s="8">
        <v>16</v>
      </c>
      <c r="B18" s="8" t="s">
        <v>64</v>
      </c>
      <c r="C18" s="8"/>
      <c r="D18" s="7" t="s">
        <v>242</v>
      </c>
      <c r="E18" s="56">
        <v>20084</v>
      </c>
      <c r="F18" s="55">
        <f t="shared" si="0"/>
        <v>20084</v>
      </c>
      <c r="G18" s="56"/>
      <c r="H18" s="56"/>
      <c r="I18" s="55">
        <f t="shared" si="1"/>
        <v>0</v>
      </c>
      <c r="J18" s="55">
        <f t="shared" si="2"/>
        <v>20084</v>
      </c>
    </row>
    <row r="19" spans="1:10" ht="15" customHeight="1">
      <c r="A19" s="8">
        <v>17</v>
      </c>
      <c r="B19" s="8" t="s">
        <v>72</v>
      </c>
      <c r="C19" s="8"/>
      <c r="D19" s="7" t="s">
        <v>241</v>
      </c>
      <c r="E19" s="56">
        <v>81563</v>
      </c>
      <c r="F19" s="55">
        <f t="shared" si="0"/>
        <v>81563</v>
      </c>
      <c r="G19" s="56"/>
      <c r="H19" s="56"/>
      <c r="I19" s="55">
        <f t="shared" si="1"/>
        <v>0</v>
      </c>
      <c r="J19" s="55">
        <f t="shared" si="2"/>
        <v>81563</v>
      </c>
    </row>
    <row r="20" spans="1:10" ht="15" customHeight="1">
      <c r="A20" s="8">
        <v>18</v>
      </c>
      <c r="B20" s="8" t="s">
        <v>73</v>
      </c>
      <c r="C20" s="8"/>
      <c r="D20" s="7" t="s">
        <v>241</v>
      </c>
      <c r="E20" s="56">
        <v>10798</v>
      </c>
      <c r="F20" s="55">
        <f t="shared" si="0"/>
        <v>10798</v>
      </c>
      <c r="G20" s="56"/>
      <c r="H20" s="56"/>
      <c r="I20" s="55">
        <f t="shared" si="1"/>
        <v>0</v>
      </c>
      <c r="J20" s="55">
        <f t="shared" si="2"/>
        <v>10798</v>
      </c>
    </row>
    <row r="21" spans="1:10" ht="15" customHeight="1">
      <c r="A21" s="8">
        <v>19</v>
      </c>
      <c r="B21" s="8" t="s">
        <v>73</v>
      </c>
      <c r="C21" s="8"/>
      <c r="D21" s="7" t="s">
        <v>169</v>
      </c>
      <c r="E21" s="56">
        <v>3665</v>
      </c>
      <c r="F21" s="55">
        <f t="shared" si="0"/>
        <v>3665</v>
      </c>
      <c r="G21" s="56"/>
      <c r="H21" s="56"/>
      <c r="I21" s="55">
        <f t="shared" si="1"/>
        <v>0</v>
      </c>
      <c r="J21" s="55">
        <f t="shared" si="2"/>
        <v>3665</v>
      </c>
    </row>
    <row r="22" spans="1:10" ht="15" customHeight="1">
      <c r="A22" s="8">
        <v>20</v>
      </c>
      <c r="B22" s="8" t="s">
        <v>72</v>
      </c>
      <c r="C22" s="8"/>
      <c r="D22" s="7" t="s">
        <v>168</v>
      </c>
      <c r="E22" s="56">
        <v>3590</v>
      </c>
      <c r="F22" s="55">
        <f t="shared" si="0"/>
        <v>3590</v>
      </c>
      <c r="G22" s="56"/>
      <c r="H22" s="56"/>
      <c r="I22" s="55">
        <f t="shared" si="1"/>
        <v>0</v>
      </c>
      <c r="J22" s="55">
        <f t="shared" si="2"/>
        <v>3590</v>
      </c>
    </row>
    <row r="23" spans="1:10" ht="15" customHeight="1">
      <c r="A23" s="8">
        <v>21</v>
      </c>
      <c r="B23" s="8" t="s">
        <v>73</v>
      </c>
      <c r="C23" s="8"/>
      <c r="D23" s="7" t="s">
        <v>168</v>
      </c>
      <c r="E23" s="56">
        <v>419</v>
      </c>
      <c r="F23" s="55">
        <f t="shared" si="0"/>
        <v>419</v>
      </c>
      <c r="G23" s="56"/>
      <c r="H23" s="56"/>
      <c r="I23" s="55">
        <f t="shared" si="1"/>
        <v>0</v>
      </c>
      <c r="J23" s="55">
        <f t="shared" si="2"/>
        <v>419</v>
      </c>
    </row>
    <row r="24" spans="1:10" ht="15" customHeight="1">
      <c r="A24" s="8">
        <v>22</v>
      </c>
      <c r="B24" s="8" t="s">
        <v>72</v>
      </c>
      <c r="C24" s="8"/>
      <c r="D24" s="7" t="s">
        <v>170</v>
      </c>
      <c r="E24" s="56">
        <v>3136</v>
      </c>
      <c r="F24" s="55">
        <f t="shared" si="0"/>
        <v>3136</v>
      </c>
      <c r="G24" s="56"/>
      <c r="H24" s="56"/>
      <c r="I24" s="55">
        <f t="shared" si="1"/>
        <v>0</v>
      </c>
      <c r="J24" s="55">
        <f t="shared" si="2"/>
        <v>3136</v>
      </c>
    </row>
    <row r="25" spans="1:10" ht="15" customHeight="1">
      <c r="A25" s="8">
        <v>23</v>
      </c>
      <c r="B25" s="8" t="s">
        <v>73</v>
      </c>
      <c r="C25" s="8"/>
      <c r="D25" s="7" t="s">
        <v>170</v>
      </c>
      <c r="E25" s="56">
        <v>165</v>
      </c>
      <c r="F25" s="55">
        <f t="shared" si="0"/>
        <v>165</v>
      </c>
      <c r="G25" s="56"/>
      <c r="H25" s="56"/>
      <c r="I25" s="55">
        <f t="shared" si="1"/>
        <v>0</v>
      </c>
      <c r="J25" s="55">
        <f t="shared" si="2"/>
        <v>165</v>
      </c>
    </row>
    <row r="26" spans="1:10" ht="15" customHeight="1">
      <c r="A26" s="8">
        <v>24</v>
      </c>
      <c r="B26" s="8" t="s">
        <v>72</v>
      </c>
      <c r="C26" s="8"/>
      <c r="D26" s="7" t="s">
        <v>171</v>
      </c>
      <c r="E26" s="56">
        <f>-2300+14257</f>
        <v>11957</v>
      </c>
      <c r="F26" s="55">
        <f t="shared" si="0"/>
        <v>11957</v>
      </c>
      <c r="G26" s="56"/>
      <c r="H26" s="56"/>
      <c r="I26" s="55">
        <f t="shared" si="1"/>
        <v>0</v>
      </c>
      <c r="J26" s="55">
        <f t="shared" si="2"/>
        <v>11957</v>
      </c>
    </row>
    <row r="27" spans="1:10" ht="15" customHeight="1">
      <c r="A27" s="8">
        <v>25</v>
      </c>
      <c r="B27" s="8" t="s">
        <v>73</v>
      </c>
      <c r="C27" s="8"/>
      <c r="D27" s="7" t="s">
        <v>171</v>
      </c>
      <c r="E27" s="56">
        <v>17105</v>
      </c>
      <c r="F27" s="55">
        <f t="shared" si="0"/>
        <v>17105</v>
      </c>
      <c r="G27" s="56"/>
      <c r="H27" s="56"/>
      <c r="I27" s="55">
        <f t="shared" si="1"/>
        <v>0</v>
      </c>
      <c r="J27" s="55">
        <f t="shared" si="2"/>
        <v>17105</v>
      </c>
    </row>
    <row r="28" spans="1:10" ht="15" customHeight="1">
      <c r="A28" s="8">
        <v>26</v>
      </c>
      <c r="B28" s="8" t="s">
        <v>72</v>
      </c>
      <c r="C28" s="8"/>
      <c r="D28" s="7" t="s">
        <v>172</v>
      </c>
      <c r="E28" s="56">
        <v>3975</v>
      </c>
      <c r="F28" s="55">
        <f t="shared" si="0"/>
        <v>3975</v>
      </c>
      <c r="G28" s="56"/>
      <c r="H28" s="56"/>
      <c r="I28" s="55">
        <f t="shared" si="1"/>
        <v>0</v>
      </c>
      <c r="J28" s="55">
        <f t="shared" si="2"/>
        <v>3975</v>
      </c>
    </row>
    <row r="29" spans="1:10" ht="15" customHeight="1">
      <c r="A29" s="8">
        <v>27</v>
      </c>
      <c r="B29" s="8" t="s">
        <v>73</v>
      </c>
      <c r="C29" s="8"/>
      <c r="D29" s="7" t="s">
        <v>172</v>
      </c>
      <c r="E29" s="56">
        <v>837</v>
      </c>
      <c r="F29" s="55">
        <f t="shared" si="0"/>
        <v>837</v>
      </c>
      <c r="G29" s="56"/>
      <c r="H29" s="56"/>
      <c r="I29" s="55">
        <f t="shared" si="1"/>
        <v>0</v>
      </c>
      <c r="J29" s="55">
        <f t="shared" si="2"/>
        <v>837</v>
      </c>
    </row>
    <row r="30" spans="1:10" ht="15" customHeight="1">
      <c r="A30" s="8">
        <v>28</v>
      </c>
      <c r="B30" s="8" t="s">
        <v>72</v>
      </c>
      <c r="C30" s="8"/>
      <c r="D30" s="7" t="s">
        <v>173</v>
      </c>
      <c r="E30" s="56">
        <v>1368</v>
      </c>
      <c r="F30" s="55">
        <f t="shared" si="0"/>
        <v>1368</v>
      </c>
      <c r="G30" s="56"/>
      <c r="H30" s="56"/>
      <c r="I30" s="55">
        <f t="shared" si="1"/>
        <v>0</v>
      </c>
      <c r="J30" s="55">
        <f t="shared" si="2"/>
        <v>1368</v>
      </c>
    </row>
    <row r="31" spans="1:10" ht="15" customHeight="1">
      <c r="A31" s="8">
        <v>29</v>
      </c>
      <c r="B31" s="8" t="s">
        <v>73</v>
      </c>
      <c r="C31" s="8"/>
      <c r="D31" s="7" t="s">
        <v>173</v>
      </c>
      <c r="E31" s="56">
        <v>7</v>
      </c>
      <c r="F31" s="55">
        <f t="shared" si="0"/>
        <v>7</v>
      </c>
      <c r="G31" s="56"/>
      <c r="H31" s="56"/>
      <c r="I31" s="55">
        <f t="shared" si="1"/>
        <v>0</v>
      </c>
      <c r="J31" s="55">
        <f t="shared" si="2"/>
        <v>7</v>
      </c>
    </row>
    <row r="32" spans="1:10" ht="15" customHeight="1">
      <c r="A32" s="8">
        <v>30</v>
      </c>
      <c r="B32" s="8" t="s">
        <v>72</v>
      </c>
      <c r="C32" s="8"/>
      <c r="D32" s="7" t="s">
        <v>174</v>
      </c>
      <c r="E32" s="56">
        <v>10017</v>
      </c>
      <c r="F32" s="55">
        <f t="shared" si="0"/>
        <v>10017</v>
      </c>
      <c r="G32" s="56"/>
      <c r="H32" s="56"/>
      <c r="I32" s="55">
        <f t="shared" si="1"/>
        <v>0</v>
      </c>
      <c r="J32" s="55">
        <f t="shared" si="2"/>
        <v>10017</v>
      </c>
    </row>
    <row r="33" spans="1:10" ht="26.25" customHeight="1">
      <c r="A33" s="8">
        <v>31</v>
      </c>
      <c r="B33" s="8" t="s">
        <v>73</v>
      </c>
      <c r="C33" s="8"/>
      <c r="D33" s="7" t="s">
        <v>174</v>
      </c>
      <c r="E33" s="56">
        <v>659</v>
      </c>
      <c r="F33" s="55">
        <f t="shared" si="0"/>
        <v>659</v>
      </c>
      <c r="G33" s="56"/>
      <c r="H33" s="56"/>
      <c r="I33" s="55">
        <f t="shared" si="1"/>
        <v>0</v>
      </c>
      <c r="J33" s="55">
        <f t="shared" si="2"/>
        <v>659</v>
      </c>
    </row>
    <row r="34" spans="1:10" ht="27" customHeight="1">
      <c r="A34" s="8">
        <v>32</v>
      </c>
      <c r="B34" s="8" t="s">
        <v>72</v>
      </c>
      <c r="C34" s="8"/>
      <c r="D34" s="7" t="s">
        <v>175</v>
      </c>
      <c r="E34" s="56">
        <v>6410</v>
      </c>
      <c r="F34" s="55">
        <f t="shared" si="0"/>
        <v>6410</v>
      </c>
      <c r="G34" s="56"/>
      <c r="H34" s="56"/>
      <c r="I34" s="55">
        <f t="shared" si="1"/>
        <v>0</v>
      </c>
      <c r="J34" s="55">
        <f t="shared" si="2"/>
        <v>6410</v>
      </c>
    </row>
    <row r="35" spans="1:10" ht="15" customHeight="1">
      <c r="A35" s="8">
        <v>33</v>
      </c>
      <c r="B35" s="8" t="s">
        <v>73</v>
      </c>
      <c r="C35" s="8"/>
      <c r="D35" s="7" t="s">
        <v>175</v>
      </c>
      <c r="E35" s="56">
        <v>1044</v>
      </c>
      <c r="F35" s="55">
        <f t="shared" si="0"/>
        <v>1044</v>
      </c>
      <c r="G35" s="56"/>
      <c r="H35" s="56"/>
      <c r="I35" s="55">
        <f t="shared" si="1"/>
        <v>0</v>
      </c>
      <c r="J35" s="55">
        <f t="shared" si="2"/>
        <v>1044</v>
      </c>
    </row>
    <row r="36" spans="1:10" ht="15" customHeight="1">
      <c r="A36" s="8">
        <v>34</v>
      </c>
      <c r="B36" s="8" t="s">
        <v>72</v>
      </c>
      <c r="C36" s="8"/>
      <c r="D36" s="7" t="s">
        <v>176</v>
      </c>
      <c r="E36" s="56">
        <v>4702</v>
      </c>
      <c r="F36" s="55">
        <f aca="true" t="shared" si="3" ref="F36:F58">SUM(E36:E36)</f>
        <v>4702</v>
      </c>
      <c r="G36" s="56"/>
      <c r="H36" s="56"/>
      <c r="I36" s="55">
        <f aca="true" t="shared" si="4" ref="I36:I66">SUM(G36:H36)</f>
        <v>0</v>
      </c>
      <c r="J36" s="55">
        <f aca="true" t="shared" si="5" ref="J36:J66">F36+I36</f>
        <v>4702</v>
      </c>
    </row>
    <row r="37" spans="1:10" ht="15" customHeight="1">
      <c r="A37" s="8">
        <v>35</v>
      </c>
      <c r="B37" s="8" t="s">
        <v>73</v>
      </c>
      <c r="C37" s="8"/>
      <c r="D37" s="7" t="s">
        <v>176</v>
      </c>
      <c r="E37" s="56">
        <v>274</v>
      </c>
      <c r="F37" s="55">
        <f t="shared" si="3"/>
        <v>274</v>
      </c>
      <c r="G37" s="56"/>
      <c r="H37" s="56"/>
      <c r="I37" s="55">
        <f t="shared" si="4"/>
        <v>0</v>
      </c>
      <c r="J37" s="55">
        <f t="shared" si="5"/>
        <v>274</v>
      </c>
    </row>
    <row r="38" spans="1:10" ht="15" customHeight="1">
      <c r="A38" s="8">
        <v>36</v>
      </c>
      <c r="B38" s="8" t="s">
        <v>73</v>
      </c>
      <c r="C38" s="8"/>
      <c r="D38" s="7" t="s">
        <v>177</v>
      </c>
      <c r="E38" s="56">
        <v>713</v>
      </c>
      <c r="F38" s="55">
        <f t="shared" si="3"/>
        <v>713</v>
      </c>
      <c r="G38" s="56"/>
      <c r="H38" s="56"/>
      <c r="I38" s="55">
        <f t="shared" si="4"/>
        <v>0</v>
      </c>
      <c r="J38" s="55">
        <f t="shared" si="5"/>
        <v>713</v>
      </c>
    </row>
    <row r="39" spans="1:10" ht="15" customHeight="1">
      <c r="A39" s="8">
        <v>37</v>
      </c>
      <c r="B39" s="8" t="s">
        <v>72</v>
      </c>
      <c r="C39" s="8"/>
      <c r="D39" s="7" t="s">
        <v>252</v>
      </c>
      <c r="E39" s="56">
        <v>6583</v>
      </c>
      <c r="F39" s="55">
        <f t="shared" si="3"/>
        <v>6583</v>
      </c>
      <c r="G39" s="56"/>
      <c r="H39" s="56"/>
      <c r="I39" s="55">
        <f t="shared" si="4"/>
        <v>0</v>
      </c>
      <c r="J39" s="55">
        <f t="shared" si="5"/>
        <v>6583</v>
      </c>
    </row>
    <row r="40" spans="1:10" ht="15" customHeight="1">
      <c r="A40" s="8">
        <v>38</v>
      </c>
      <c r="B40" s="8" t="s">
        <v>73</v>
      </c>
      <c r="C40" s="8"/>
      <c r="D40" s="7" t="s">
        <v>252</v>
      </c>
      <c r="E40" s="56">
        <v>322</v>
      </c>
      <c r="F40" s="55">
        <f t="shared" si="3"/>
        <v>322</v>
      </c>
      <c r="G40" s="56"/>
      <c r="H40" s="56"/>
      <c r="I40" s="55">
        <f t="shared" si="4"/>
        <v>0</v>
      </c>
      <c r="J40" s="55">
        <f t="shared" si="5"/>
        <v>322</v>
      </c>
    </row>
    <row r="41" spans="1:10" ht="15" customHeight="1">
      <c r="A41" s="8">
        <v>39</v>
      </c>
      <c r="B41" s="8" t="s">
        <v>72</v>
      </c>
      <c r="C41" s="8"/>
      <c r="D41" s="7" t="s">
        <v>178</v>
      </c>
      <c r="E41" s="56">
        <v>1235</v>
      </c>
      <c r="F41" s="55">
        <f t="shared" si="3"/>
        <v>1235</v>
      </c>
      <c r="G41" s="56"/>
      <c r="H41" s="56"/>
      <c r="I41" s="55">
        <f t="shared" si="4"/>
        <v>0</v>
      </c>
      <c r="J41" s="55">
        <f t="shared" si="5"/>
        <v>1235</v>
      </c>
    </row>
    <row r="42" spans="1:10" ht="15" customHeight="1">
      <c r="A42" s="8">
        <v>40</v>
      </c>
      <c r="B42" s="8" t="s">
        <v>73</v>
      </c>
      <c r="C42" s="8"/>
      <c r="D42" s="7" t="s">
        <v>178</v>
      </c>
      <c r="E42" s="56">
        <v>116</v>
      </c>
      <c r="F42" s="55">
        <f t="shared" si="3"/>
        <v>116</v>
      </c>
      <c r="G42" s="56"/>
      <c r="H42" s="56"/>
      <c r="I42" s="55">
        <f t="shared" si="4"/>
        <v>0</v>
      </c>
      <c r="J42" s="55">
        <f t="shared" si="5"/>
        <v>116</v>
      </c>
    </row>
    <row r="43" spans="1:10" ht="15" customHeight="1">
      <c r="A43" s="8">
        <v>41</v>
      </c>
      <c r="B43" s="8" t="s">
        <v>72</v>
      </c>
      <c r="C43" s="8"/>
      <c r="D43" s="7" t="s">
        <v>253</v>
      </c>
      <c r="E43" s="56">
        <v>15708</v>
      </c>
      <c r="F43" s="55">
        <f t="shared" si="3"/>
        <v>15708</v>
      </c>
      <c r="G43" s="56"/>
      <c r="H43" s="56"/>
      <c r="I43" s="55">
        <f t="shared" si="4"/>
        <v>0</v>
      </c>
      <c r="J43" s="55">
        <f t="shared" si="5"/>
        <v>15708</v>
      </c>
    </row>
    <row r="44" spans="1:10" ht="15" customHeight="1">
      <c r="A44" s="8">
        <v>42</v>
      </c>
      <c r="B44" s="8" t="s">
        <v>73</v>
      </c>
      <c r="C44" s="8"/>
      <c r="D44" s="7" t="s">
        <v>253</v>
      </c>
      <c r="E44" s="56">
        <v>269</v>
      </c>
      <c r="F44" s="55">
        <f t="shared" si="3"/>
        <v>269</v>
      </c>
      <c r="G44" s="56"/>
      <c r="H44" s="56"/>
      <c r="I44" s="55">
        <f>SUM(G44:H44)</f>
        <v>0</v>
      </c>
      <c r="J44" s="55">
        <f>F44+I44</f>
        <v>269</v>
      </c>
    </row>
    <row r="45" spans="1:10" ht="15" customHeight="1">
      <c r="A45" s="8">
        <v>43</v>
      </c>
      <c r="B45" s="8" t="s">
        <v>72</v>
      </c>
      <c r="C45" s="8"/>
      <c r="D45" s="7" t="s">
        <v>220</v>
      </c>
      <c r="E45" s="56">
        <f>53456+1</f>
        <v>53457</v>
      </c>
      <c r="F45" s="55">
        <f t="shared" si="3"/>
        <v>53457</v>
      </c>
      <c r="G45" s="56"/>
      <c r="H45" s="56"/>
      <c r="I45" s="55">
        <f t="shared" si="4"/>
        <v>0</v>
      </c>
      <c r="J45" s="55">
        <f t="shared" si="5"/>
        <v>53457</v>
      </c>
    </row>
    <row r="46" spans="1:10" ht="15" customHeight="1">
      <c r="A46" s="8">
        <v>44</v>
      </c>
      <c r="B46" s="8" t="s">
        <v>73</v>
      </c>
      <c r="C46" s="8"/>
      <c r="D46" s="7" t="s">
        <v>220</v>
      </c>
      <c r="E46" s="61">
        <f>5515-1</f>
        <v>5514</v>
      </c>
      <c r="F46" s="55">
        <f t="shared" si="3"/>
        <v>5514</v>
      </c>
      <c r="G46" s="56"/>
      <c r="H46" s="56"/>
      <c r="I46" s="55">
        <f t="shared" si="4"/>
        <v>0</v>
      </c>
      <c r="J46" s="55">
        <f t="shared" si="5"/>
        <v>5514</v>
      </c>
    </row>
    <row r="47" spans="1:10" ht="15" customHeight="1">
      <c r="A47" s="8">
        <v>45</v>
      </c>
      <c r="B47" s="8" t="s">
        <v>73</v>
      </c>
      <c r="C47" s="8"/>
      <c r="D47" s="7" t="s">
        <v>186</v>
      </c>
      <c r="E47" s="56"/>
      <c r="F47" s="55">
        <f t="shared" si="3"/>
        <v>0</v>
      </c>
      <c r="G47" s="56"/>
      <c r="H47" s="56"/>
      <c r="I47" s="55">
        <f t="shared" si="4"/>
        <v>0</v>
      </c>
      <c r="J47" s="55">
        <f t="shared" si="5"/>
        <v>0</v>
      </c>
    </row>
    <row r="48" spans="1:10" ht="15" customHeight="1">
      <c r="A48" s="8">
        <v>46</v>
      </c>
      <c r="B48" s="8" t="s">
        <v>72</v>
      </c>
      <c r="C48" s="8"/>
      <c r="D48" s="7" t="s">
        <v>223</v>
      </c>
      <c r="E48" s="56">
        <f>92660-1</f>
        <v>92659</v>
      </c>
      <c r="F48" s="55">
        <f t="shared" si="3"/>
        <v>92659</v>
      </c>
      <c r="G48" s="56"/>
      <c r="H48" s="56"/>
      <c r="I48" s="55">
        <f t="shared" si="4"/>
        <v>0</v>
      </c>
      <c r="J48" s="55">
        <f t="shared" si="5"/>
        <v>92659</v>
      </c>
    </row>
    <row r="49" spans="1:10" ht="15" customHeight="1">
      <c r="A49" s="8">
        <v>47</v>
      </c>
      <c r="B49" s="8" t="s">
        <v>73</v>
      </c>
      <c r="C49" s="8"/>
      <c r="D49" s="7" t="s">
        <v>223</v>
      </c>
      <c r="E49" s="56">
        <v>21768</v>
      </c>
      <c r="F49" s="55">
        <f t="shared" si="3"/>
        <v>21768</v>
      </c>
      <c r="G49" s="56"/>
      <c r="H49" s="56"/>
      <c r="I49" s="55">
        <f t="shared" si="4"/>
        <v>0</v>
      </c>
      <c r="J49" s="55">
        <f t="shared" si="5"/>
        <v>21768</v>
      </c>
    </row>
    <row r="50" spans="1:10" ht="15" customHeight="1">
      <c r="A50" s="8">
        <v>48</v>
      </c>
      <c r="B50" s="8" t="s">
        <v>64</v>
      </c>
      <c r="C50" s="8"/>
      <c r="D50" s="7" t="s">
        <v>187</v>
      </c>
      <c r="E50" s="55"/>
      <c r="F50" s="55">
        <f t="shared" si="3"/>
        <v>0</v>
      </c>
      <c r="G50" s="56">
        <v>47688</v>
      </c>
      <c r="H50" s="56"/>
      <c r="I50" s="55">
        <f t="shared" si="4"/>
        <v>47688</v>
      </c>
      <c r="J50" s="55">
        <f t="shared" si="5"/>
        <v>47688</v>
      </c>
    </row>
    <row r="51" spans="1:10" ht="15" customHeight="1">
      <c r="A51" s="8">
        <v>49</v>
      </c>
      <c r="B51" s="8" t="s">
        <v>72</v>
      </c>
      <c r="C51" s="8"/>
      <c r="D51" s="7" t="s">
        <v>187</v>
      </c>
      <c r="E51" s="55"/>
      <c r="F51" s="55">
        <f t="shared" si="3"/>
        <v>0</v>
      </c>
      <c r="G51" s="61">
        <f>55224-1</f>
        <v>55223</v>
      </c>
      <c r="H51" s="56">
        <v>431872</v>
      </c>
      <c r="I51" s="55">
        <f t="shared" si="4"/>
        <v>487095</v>
      </c>
      <c r="J51" s="55">
        <f t="shared" si="5"/>
        <v>487095</v>
      </c>
    </row>
    <row r="52" spans="1:10" ht="15" customHeight="1">
      <c r="A52" s="8">
        <v>50</v>
      </c>
      <c r="B52" s="8" t="s">
        <v>73</v>
      </c>
      <c r="C52" s="8"/>
      <c r="D52" s="7" t="s">
        <v>187</v>
      </c>
      <c r="E52" s="55"/>
      <c r="F52" s="55">
        <f t="shared" si="3"/>
        <v>0</v>
      </c>
      <c r="G52" s="61">
        <f>-2576200-23086</f>
        <v>-2599286</v>
      </c>
      <c r="H52" s="56">
        <v>2215623</v>
      </c>
      <c r="I52" s="55">
        <f t="shared" si="4"/>
        <v>-383663</v>
      </c>
      <c r="J52" s="55">
        <f t="shared" si="5"/>
        <v>-383663</v>
      </c>
    </row>
    <row r="53" spans="1:10" s="9" customFormat="1" ht="30" customHeight="1">
      <c r="A53" s="8">
        <v>51</v>
      </c>
      <c r="B53" s="8"/>
      <c r="C53" s="8"/>
      <c r="D53" s="18" t="s">
        <v>2</v>
      </c>
      <c r="E53" s="57">
        <f>SUM(E3:E52)</f>
        <v>708049</v>
      </c>
      <c r="F53" s="55">
        <f t="shared" si="3"/>
        <v>708049</v>
      </c>
      <c r="G53" s="57">
        <f>SUM(G3:G52)</f>
        <v>-2496375</v>
      </c>
      <c r="H53" s="57">
        <f>SUM(H3:H52)</f>
        <v>2647495</v>
      </c>
      <c r="I53" s="55">
        <f t="shared" si="4"/>
        <v>151120</v>
      </c>
      <c r="J53" s="55">
        <f t="shared" si="5"/>
        <v>859169</v>
      </c>
    </row>
    <row r="54" spans="1:10" ht="15" customHeight="1">
      <c r="A54" s="8">
        <v>52</v>
      </c>
      <c r="B54" s="8"/>
      <c r="C54" s="62"/>
      <c r="D54" s="22" t="s">
        <v>3</v>
      </c>
      <c r="E54" s="55"/>
      <c r="F54" s="55">
        <f t="shared" si="3"/>
        <v>0</v>
      </c>
      <c r="G54" s="56"/>
      <c r="H54" s="56"/>
      <c r="I54" s="55">
        <f t="shared" si="4"/>
        <v>0</v>
      </c>
      <c r="J54" s="55">
        <f t="shared" si="5"/>
        <v>0</v>
      </c>
    </row>
    <row r="55" spans="1:10" ht="15" customHeight="1">
      <c r="A55" s="8">
        <v>53</v>
      </c>
      <c r="B55" s="8"/>
      <c r="C55" s="62"/>
      <c r="D55" s="14" t="s">
        <v>4</v>
      </c>
      <c r="E55" s="55"/>
      <c r="F55" s="55">
        <f t="shared" si="3"/>
        <v>0</v>
      </c>
      <c r="G55" s="56"/>
      <c r="H55" s="56"/>
      <c r="I55" s="55">
        <f t="shared" si="4"/>
        <v>0</v>
      </c>
      <c r="J55" s="55">
        <f t="shared" si="5"/>
        <v>0</v>
      </c>
    </row>
    <row r="56" spans="1:10" ht="15" customHeight="1">
      <c r="A56" s="8">
        <v>54</v>
      </c>
      <c r="B56" s="8" t="s">
        <v>64</v>
      </c>
      <c r="C56" s="63">
        <v>20102</v>
      </c>
      <c r="D56" s="5" t="s">
        <v>58</v>
      </c>
      <c r="E56" s="55"/>
      <c r="F56" s="55">
        <f t="shared" si="3"/>
        <v>0</v>
      </c>
      <c r="G56" s="56"/>
      <c r="H56" s="56"/>
      <c r="I56" s="55">
        <f t="shared" si="4"/>
        <v>0</v>
      </c>
      <c r="J56" s="55">
        <f t="shared" si="5"/>
        <v>0</v>
      </c>
    </row>
    <row r="57" spans="1:10" ht="15" customHeight="1">
      <c r="A57" s="8">
        <v>55</v>
      </c>
      <c r="B57" s="8"/>
      <c r="C57" s="62"/>
      <c r="D57" s="7" t="s">
        <v>21</v>
      </c>
      <c r="E57" s="55"/>
      <c r="F57" s="55">
        <f t="shared" si="3"/>
        <v>0</v>
      </c>
      <c r="G57" s="56"/>
      <c r="H57" s="56"/>
      <c r="I57" s="55">
        <f t="shared" si="4"/>
        <v>0</v>
      </c>
      <c r="J57" s="55">
        <f t="shared" si="5"/>
        <v>0</v>
      </c>
    </row>
    <row r="58" spans="1:10" ht="15" customHeight="1">
      <c r="A58" s="8">
        <v>56</v>
      </c>
      <c r="B58" s="8"/>
      <c r="C58" s="62"/>
      <c r="D58" s="7" t="s">
        <v>65</v>
      </c>
      <c r="E58" s="56">
        <v>15080</v>
      </c>
      <c r="F58" s="55">
        <f t="shared" si="3"/>
        <v>15080</v>
      </c>
      <c r="G58" s="56"/>
      <c r="H58" s="56"/>
      <c r="I58" s="55">
        <f t="shared" si="4"/>
        <v>0</v>
      </c>
      <c r="J58" s="55">
        <f t="shared" si="5"/>
        <v>15080</v>
      </c>
    </row>
    <row r="59" spans="1:10" ht="15" customHeight="1">
      <c r="A59" s="8">
        <v>57</v>
      </c>
      <c r="B59" s="8" t="s">
        <v>64</v>
      </c>
      <c r="C59" s="63">
        <v>20103</v>
      </c>
      <c r="D59" s="5" t="s">
        <v>67</v>
      </c>
      <c r="E59" s="55"/>
      <c r="F59" s="55"/>
      <c r="G59" s="56"/>
      <c r="H59" s="56"/>
      <c r="I59" s="55">
        <f t="shared" si="4"/>
        <v>0</v>
      </c>
      <c r="J59" s="55">
        <f t="shared" si="5"/>
        <v>0</v>
      </c>
    </row>
    <row r="60" spans="1:10" ht="15" customHeight="1">
      <c r="A60" s="8">
        <v>58</v>
      </c>
      <c r="B60" s="8"/>
      <c r="C60" s="62"/>
      <c r="D60" s="7" t="s">
        <v>21</v>
      </c>
      <c r="E60" s="55"/>
      <c r="F60" s="55">
        <f>SUM(E60:E60)</f>
        <v>0</v>
      </c>
      <c r="G60" s="56"/>
      <c r="H60" s="56"/>
      <c r="I60" s="55">
        <f t="shared" si="4"/>
        <v>0</v>
      </c>
      <c r="J60" s="55">
        <f t="shared" si="5"/>
        <v>0</v>
      </c>
    </row>
    <row r="61" spans="1:10" ht="15" customHeight="1">
      <c r="A61" s="8">
        <v>59</v>
      </c>
      <c r="B61" s="8"/>
      <c r="C61" s="62"/>
      <c r="D61" s="7" t="s">
        <v>65</v>
      </c>
      <c r="E61" s="56">
        <v>4469</v>
      </c>
      <c r="F61" s="55">
        <f>SUM(E61:E61)</f>
        <v>4469</v>
      </c>
      <c r="G61" s="56"/>
      <c r="H61" s="56"/>
      <c r="I61" s="55">
        <f t="shared" si="4"/>
        <v>0</v>
      </c>
      <c r="J61" s="55">
        <f t="shared" si="5"/>
        <v>4469</v>
      </c>
    </row>
    <row r="62" spans="1:10" ht="15" customHeight="1">
      <c r="A62" s="8">
        <v>60</v>
      </c>
      <c r="B62" s="8" t="s">
        <v>64</v>
      </c>
      <c r="C62" s="63">
        <v>20104</v>
      </c>
      <c r="D62" s="5" t="s">
        <v>68</v>
      </c>
      <c r="E62" s="55"/>
      <c r="F62" s="55"/>
      <c r="G62" s="56"/>
      <c r="H62" s="56"/>
      <c r="I62" s="55">
        <f t="shared" si="4"/>
        <v>0</v>
      </c>
      <c r="J62" s="55">
        <f t="shared" si="5"/>
        <v>0</v>
      </c>
    </row>
    <row r="63" spans="1:10" ht="15" customHeight="1">
      <c r="A63" s="8">
        <v>61</v>
      </c>
      <c r="B63" s="8"/>
      <c r="C63" s="62"/>
      <c r="D63" s="7" t="s">
        <v>21</v>
      </c>
      <c r="E63" s="56"/>
      <c r="F63" s="55">
        <f aca="true" t="shared" si="6" ref="F63:F95">SUM(E63:E63)</f>
        <v>0</v>
      </c>
      <c r="G63" s="56">
        <v>228</v>
      </c>
      <c r="H63" s="56"/>
      <c r="I63" s="55">
        <f t="shared" si="4"/>
        <v>228</v>
      </c>
      <c r="J63" s="55">
        <f t="shared" si="5"/>
        <v>228</v>
      </c>
    </row>
    <row r="64" spans="1:10" ht="15" customHeight="1">
      <c r="A64" s="8">
        <v>62</v>
      </c>
      <c r="B64" s="8"/>
      <c r="C64" s="62"/>
      <c r="D64" s="7" t="s">
        <v>65</v>
      </c>
      <c r="E64" s="56">
        <v>4232</v>
      </c>
      <c r="F64" s="55">
        <f t="shared" si="6"/>
        <v>4232</v>
      </c>
      <c r="G64" s="56"/>
      <c r="H64" s="56"/>
      <c r="I64" s="55">
        <f t="shared" si="4"/>
        <v>0</v>
      </c>
      <c r="J64" s="55">
        <f t="shared" si="5"/>
        <v>4232</v>
      </c>
    </row>
    <row r="65" spans="1:10" ht="15" customHeight="1">
      <c r="A65" s="8">
        <v>63</v>
      </c>
      <c r="B65" s="8"/>
      <c r="C65" s="63" t="s">
        <v>232</v>
      </c>
      <c r="D65" s="5" t="s">
        <v>71</v>
      </c>
      <c r="E65" s="55"/>
      <c r="F65" s="55"/>
      <c r="G65" s="56"/>
      <c r="H65" s="56"/>
      <c r="I65" s="55">
        <f t="shared" si="4"/>
        <v>0</v>
      </c>
      <c r="J65" s="55">
        <f t="shared" si="5"/>
        <v>0</v>
      </c>
    </row>
    <row r="66" spans="1:10" ht="15" customHeight="1">
      <c r="A66" s="8">
        <v>64</v>
      </c>
      <c r="B66" s="8" t="s">
        <v>72</v>
      </c>
      <c r="C66" s="62"/>
      <c r="D66" s="7" t="s">
        <v>21</v>
      </c>
      <c r="E66" s="55"/>
      <c r="F66" s="55">
        <f t="shared" si="6"/>
        <v>0</v>
      </c>
      <c r="G66" s="56"/>
      <c r="H66" s="56"/>
      <c r="I66" s="55">
        <f t="shared" si="4"/>
        <v>0</v>
      </c>
      <c r="J66" s="55">
        <f t="shared" si="5"/>
        <v>0</v>
      </c>
    </row>
    <row r="67" spans="1:10" ht="15" customHeight="1">
      <c r="A67" s="8">
        <v>65</v>
      </c>
      <c r="B67" s="8" t="s">
        <v>72</v>
      </c>
      <c r="C67" s="62"/>
      <c r="D67" s="7" t="s">
        <v>65</v>
      </c>
      <c r="E67" s="56">
        <v>131856</v>
      </c>
      <c r="F67" s="55">
        <f t="shared" si="6"/>
        <v>131856</v>
      </c>
      <c r="G67" s="56"/>
      <c r="H67" s="56"/>
      <c r="I67" s="55">
        <f aca="true" t="shared" si="7" ref="I67:I98">SUM(G67:H67)</f>
        <v>0</v>
      </c>
      <c r="J67" s="55">
        <f aca="true" t="shared" si="8" ref="J67:J98">F67+I67</f>
        <v>131856</v>
      </c>
    </row>
    <row r="68" spans="1:10" ht="23.25" customHeight="1">
      <c r="A68" s="8">
        <v>66</v>
      </c>
      <c r="B68" s="8" t="s">
        <v>73</v>
      </c>
      <c r="C68" s="62"/>
      <c r="D68" s="7" t="s">
        <v>21</v>
      </c>
      <c r="E68" s="56"/>
      <c r="F68" s="55">
        <f t="shared" si="6"/>
        <v>0</v>
      </c>
      <c r="G68" s="56"/>
      <c r="H68" s="56"/>
      <c r="I68" s="55">
        <f t="shared" si="7"/>
        <v>0</v>
      </c>
      <c r="J68" s="55">
        <f t="shared" si="8"/>
        <v>0</v>
      </c>
    </row>
    <row r="69" spans="1:10" ht="15" customHeight="1">
      <c r="A69" s="8">
        <v>67</v>
      </c>
      <c r="B69" s="8" t="s">
        <v>73</v>
      </c>
      <c r="C69" s="62"/>
      <c r="D69" s="7" t="s">
        <v>65</v>
      </c>
      <c r="E69" s="56">
        <v>10797</v>
      </c>
      <c r="F69" s="55">
        <f t="shared" si="6"/>
        <v>10797</v>
      </c>
      <c r="G69" s="56"/>
      <c r="H69" s="56"/>
      <c r="I69" s="55">
        <f t="shared" si="7"/>
        <v>0</v>
      </c>
      <c r="J69" s="55">
        <f t="shared" si="8"/>
        <v>10797</v>
      </c>
    </row>
    <row r="70" spans="1:10" ht="15" customHeight="1">
      <c r="A70" s="8">
        <v>68</v>
      </c>
      <c r="B70" s="8" t="s">
        <v>64</v>
      </c>
      <c r="C70" s="62"/>
      <c r="D70" s="7" t="s">
        <v>21</v>
      </c>
      <c r="E70" s="56"/>
      <c r="F70" s="55">
        <f t="shared" si="6"/>
        <v>0</v>
      </c>
      <c r="G70" s="56"/>
      <c r="H70" s="56"/>
      <c r="I70" s="55">
        <f>SUM(G70:H70)</f>
        <v>0</v>
      </c>
      <c r="J70" s="55">
        <f>F70+I70</f>
        <v>0</v>
      </c>
    </row>
    <row r="71" spans="1:10" ht="15" customHeight="1">
      <c r="A71" s="8">
        <v>69</v>
      </c>
      <c r="B71" s="8" t="s">
        <v>64</v>
      </c>
      <c r="C71" s="62"/>
      <c r="D71" s="7" t="s">
        <v>65</v>
      </c>
      <c r="E71" s="56">
        <v>1406</v>
      </c>
      <c r="F71" s="55">
        <f t="shared" si="6"/>
        <v>1406</v>
      </c>
      <c r="G71" s="56"/>
      <c r="H71" s="56"/>
      <c r="I71" s="55">
        <f t="shared" si="7"/>
        <v>0</v>
      </c>
      <c r="J71" s="55">
        <f t="shared" si="8"/>
        <v>1406</v>
      </c>
    </row>
    <row r="72" spans="1:10" ht="15" customHeight="1">
      <c r="A72" s="8">
        <v>70</v>
      </c>
      <c r="B72" s="8"/>
      <c r="C72" s="63" t="s">
        <v>234</v>
      </c>
      <c r="D72" s="5" t="s">
        <v>77</v>
      </c>
      <c r="E72" s="55"/>
      <c r="F72" s="55"/>
      <c r="G72" s="56"/>
      <c r="H72" s="56"/>
      <c r="I72" s="55">
        <f t="shared" si="7"/>
        <v>0</v>
      </c>
      <c r="J72" s="55">
        <f t="shared" si="8"/>
        <v>0</v>
      </c>
    </row>
    <row r="73" spans="1:10" ht="15" customHeight="1">
      <c r="A73" s="8">
        <v>71</v>
      </c>
      <c r="B73" s="8" t="s">
        <v>72</v>
      </c>
      <c r="C73" s="62"/>
      <c r="D73" s="7" t="s">
        <v>21</v>
      </c>
      <c r="E73" s="55"/>
      <c r="F73" s="55">
        <f t="shared" si="6"/>
        <v>0</v>
      </c>
      <c r="G73" s="56"/>
      <c r="H73" s="56"/>
      <c r="I73" s="55">
        <f t="shared" si="7"/>
        <v>0</v>
      </c>
      <c r="J73" s="55">
        <f t="shared" si="8"/>
        <v>0</v>
      </c>
    </row>
    <row r="74" spans="1:10" ht="15" customHeight="1">
      <c r="A74" s="8">
        <v>72</v>
      </c>
      <c r="B74" s="8" t="s">
        <v>72</v>
      </c>
      <c r="C74" s="62"/>
      <c r="D74" s="7" t="s">
        <v>65</v>
      </c>
      <c r="E74" s="56">
        <v>87593</v>
      </c>
      <c r="F74" s="55">
        <f t="shared" si="6"/>
        <v>87593</v>
      </c>
      <c r="G74" s="56"/>
      <c r="H74" s="56"/>
      <c r="I74" s="55">
        <f t="shared" si="7"/>
        <v>0</v>
      </c>
      <c r="J74" s="55">
        <f t="shared" si="8"/>
        <v>87593</v>
      </c>
    </row>
    <row r="75" spans="1:10" ht="15" customHeight="1">
      <c r="A75" s="8">
        <v>73</v>
      </c>
      <c r="B75" s="8" t="s">
        <v>64</v>
      </c>
      <c r="C75" s="62"/>
      <c r="D75" s="7" t="s">
        <v>21</v>
      </c>
      <c r="E75" s="56"/>
      <c r="F75" s="55">
        <f t="shared" si="6"/>
        <v>0</v>
      </c>
      <c r="G75" s="56"/>
      <c r="H75" s="56"/>
      <c r="I75" s="55">
        <f t="shared" si="7"/>
        <v>0</v>
      </c>
      <c r="J75" s="55">
        <f t="shared" si="8"/>
        <v>0</v>
      </c>
    </row>
    <row r="76" spans="1:10" ht="15" customHeight="1">
      <c r="A76" s="8">
        <v>74</v>
      </c>
      <c r="B76" s="8" t="s">
        <v>64</v>
      </c>
      <c r="C76" s="62"/>
      <c r="D76" s="7" t="s">
        <v>65</v>
      </c>
      <c r="E76" s="56">
        <v>500</v>
      </c>
      <c r="F76" s="55">
        <f t="shared" si="6"/>
        <v>500</v>
      </c>
      <c r="G76" s="56"/>
      <c r="H76" s="56"/>
      <c r="I76" s="55">
        <f t="shared" si="7"/>
        <v>0</v>
      </c>
      <c r="J76" s="55">
        <f t="shared" si="8"/>
        <v>500</v>
      </c>
    </row>
    <row r="77" spans="1:10" ht="15" customHeight="1">
      <c r="A77" s="8">
        <v>75</v>
      </c>
      <c r="B77" s="8"/>
      <c r="C77" s="63" t="s">
        <v>236</v>
      </c>
      <c r="D77" s="5" t="s">
        <v>78</v>
      </c>
      <c r="E77" s="55"/>
      <c r="F77" s="55"/>
      <c r="G77" s="56"/>
      <c r="H77" s="56"/>
      <c r="I77" s="55">
        <f t="shared" si="7"/>
        <v>0</v>
      </c>
      <c r="J77" s="55">
        <f t="shared" si="8"/>
        <v>0</v>
      </c>
    </row>
    <row r="78" spans="1:10" ht="15" customHeight="1">
      <c r="A78" s="8">
        <v>76</v>
      </c>
      <c r="B78" s="8" t="s">
        <v>72</v>
      </c>
      <c r="C78" s="62"/>
      <c r="D78" s="7" t="s">
        <v>21</v>
      </c>
      <c r="E78" s="55"/>
      <c r="F78" s="55">
        <f t="shared" si="6"/>
        <v>0</v>
      </c>
      <c r="G78" s="56"/>
      <c r="H78" s="56"/>
      <c r="I78" s="55">
        <f t="shared" si="7"/>
        <v>0</v>
      </c>
      <c r="J78" s="55">
        <f t="shared" si="8"/>
        <v>0</v>
      </c>
    </row>
    <row r="79" spans="1:10" ht="15" customHeight="1">
      <c r="A79" s="8">
        <v>77</v>
      </c>
      <c r="B79" s="8" t="s">
        <v>72</v>
      </c>
      <c r="C79" s="62"/>
      <c r="D79" s="7" t="s">
        <v>65</v>
      </c>
      <c r="E79" s="56">
        <v>17400</v>
      </c>
      <c r="F79" s="55">
        <f t="shared" si="6"/>
        <v>17400</v>
      </c>
      <c r="G79" s="56"/>
      <c r="H79" s="56"/>
      <c r="I79" s="55">
        <f t="shared" si="7"/>
        <v>0</v>
      </c>
      <c r="J79" s="55">
        <f t="shared" si="8"/>
        <v>17400</v>
      </c>
    </row>
    <row r="80" spans="1:10" ht="15" customHeight="1">
      <c r="A80" s="8">
        <v>78</v>
      </c>
      <c r="B80" s="8" t="s">
        <v>73</v>
      </c>
      <c r="C80" s="62"/>
      <c r="D80" s="7" t="s">
        <v>21</v>
      </c>
      <c r="E80" s="55"/>
      <c r="F80" s="55">
        <f t="shared" si="6"/>
        <v>0</v>
      </c>
      <c r="G80" s="56"/>
      <c r="H80" s="56"/>
      <c r="I80" s="55">
        <f t="shared" si="7"/>
        <v>0</v>
      </c>
      <c r="J80" s="55">
        <f t="shared" si="8"/>
        <v>0</v>
      </c>
    </row>
    <row r="81" spans="1:10" ht="15" customHeight="1">
      <c r="A81" s="8">
        <v>79</v>
      </c>
      <c r="B81" s="8" t="s">
        <v>73</v>
      </c>
      <c r="C81" s="62"/>
      <c r="D81" s="7" t="s">
        <v>65</v>
      </c>
      <c r="E81" s="56">
        <v>8286</v>
      </c>
      <c r="F81" s="55">
        <f t="shared" si="6"/>
        <v>8286</v>
      </c>
      <c r="G81" s="56"/>
      <c r="H81" s="56"/>
      <c r="I81" s="55">
        <f t="shared" si="7"/>
        <v>0</v>
      </c>
      <c r="J81" s="55">
        <f t="shared" si="8"/>
        <v>8286</v>
      </c>
    </row>
    <row r="82" spans="1:10" ht="24.75" customHeight="1">
      <c r="A82" s="8">
        <v>80</v>
      </c>
      <c r="B82" s="8"/>
      <c r="C82" s="63" t="s">
        <v>238</v>
      </c>
      <c r="D82" s="5" t="s">
        <v>81</v>
      </c>
      <c r="E82" s="55"/>
      <c r="F82" s="55"/>
      <c r="G82" s="56"/>
      <c r="H82" s="56"/>
      <c r="I82" s="55">
        <f t="shared" si="7"/>
        <v>0</v>
      </c>
      <c r="J82" s="55">
        <f t="shared" si="8"/>
        <v>0</v>
      </c>
    </row>
    <row r="83" spans="1:10" ht="15" customHeight="1">
      <c r="A83" s="8">
        <v>81</v>
      </c>
      <c r="B83" s="8" t="s">
        <v>72</v>
      </c>
      <c r="C83" s="62"/>
      <c r="D83" s="7" t="s">
        <v>21</v>
      </c>
      <c r="E83" s="55"/>
      <c r="F83" s="55">
        <f t="shared" si="6"/>
        <v>0</v>
      </c>
      <c r="G83" s="56"/>
      <c r="H83" s="56"/>
      <c r="I83" s="55">
        <f t="shared" si="7"/>
        <v>0</v>
      </c>
      <c r="J83" s="55">
        <f t="shared" si="8"/>
        <v>0</v>
      </c>
    </row>
    <row r="84" spans="1:10" ht="15" customHeight="1">
      <c r="A84" s="8">
        <v>82</v>
      </c>
      <c r="B84" s="8" t="s">
        <v>72</v>
      </c>
      <c r="C84" s="62"/>
      <c r="D84" s="7" t="s">
        <v>65</v>
      </c>
      <c r="E84" s="56">
        <v>4231</v>
      </c>
      <c r="F84" s="55">
        <f t="shared" si="6"/>
        <v>4231</v>
      </c>
      <c r="G84" s="56"/>
      <c r="H84" s="56"/>
      <c r="I84" s="55">
        <f t="shared" si="7"/>
        <v>0</v>
      </c>
      <c r="J84" s="55">
        <f t="shared" si="8"/>
        <v>4231</v>
      </c>
    </row>
    <row r="85" spans="1:10" ht="39.75" customHeight="1">
      <c r="A85" s="8">
        <v>83</v>
      </c>
      <c r="B85" s="8"/>
      <c r="C85" s="63">
        <v>20202</v>
      </c>
      <c r="D85" s="5" t="s">
        <v>83</v>
      </c>
      <c r="E85" s="56"/>
      <c r="F85" s="55"/>
      <c r="G85" s="56"/>
      <c r="H85" s="56"/>
      <c r="I85" s="55">
        <f t="shared" si="7"/>
        <v>0</v>
      </c>
      <c r="J85" s="55">
        <f t="shared" si="8"/>
        <v>0</v>
      </c>
    </row>
    <row r="86" spans="1:10" ht="15" customHeight="1">
      <c r="A86" s="8">
        <v>84</v>
      </c>
      <c r="B86" s="8" t="s">
        <v>72</v>
      </c>
      <c r="C86" s="62"/>
      <c r="D86" s="7" t="s">
        <v>21</v>
      </c>
      <c r="E86" s="56"/>
      <c r="F86" s="55">
        <f t="shared" si="6"/>
        <v>0</v>
      </c>
      <c r="G86" s="56">
        <v>517631</v>
      </c>
      <c r="H86" s="56"/>
      <c r="I86" s="55">
        <f t="shared" si="7"/>
        <v>517631</v>
      </c>
      <c r="J86" s="55">
        <f t="shared" si="8"/>
        <v>517631</v>
      </c>
    </row>
    <row r="87" spans="1:10" ht="15" customHeight="1">
      <c r="A87" s="8">
        <v>85</v>
      </c>
      <c r="B87" s="8" t="s">
        <v>72</v>
      </c>
      <c r="C87" s="62"/>
      <c r="D87" s="7" t="s">
        <v>65</v>
      </c>
      <c r="E87" s="56">
        <v>-430477</v>
      </c>
      <c r="F87" s="55">
        <f t="shared" si="6"/>
        <v>-430477</v>
      </c>
      <c r="G87" s="56"/>
      <c r="H87" s="56"/>
      <c r="I87" s="55">
        <f t="shared" si="7"/>
        <v>0</v>
      </c>
      <c r="J87" s="55">
        <f t="shared" si="8"/>
        <v>-430477</v>
      </c>
    </row>
    <row r="88" spans="1:10" ht="15" customHeight="1">
      <c r="A88" s="8">
        <v>86</v>
      </c>
      <c r="B88" s="8" t="s">
        <v>73</v>
      </c>
      <c r="C88" s="62"/>
      <c r="D88" s="7" t="s">
        <v>21</v>
      </c>
      <c r="E88" s="56"/>
      <c r="F88" s="55">
        <f t="shared" si="6"/>
        <v>0</v>
      </c>
      <c r="G88" s="56"/>
      <c r="H88" s="56"/>
      <c r="I88" s="55">
        <f t="shared" si="7"/>
        <v>0</v>
      </c>
      <c r="J88" s="55">
        <f t="shared" si="8"/>
        <v>0</v>
      </c>
    </row>
    <row r="89" spans="1:10" ht="15" customHeight="1">
      <c r="A89" s="8">
        <v>87</v>
      </c>
      <c r="B89" s="8" t="s">
        <v>73</v>
      </c>
      <c r="C89" s="62"/>
      <c r="D89" s="7" t="s">
        <v>65</v>
      </c>
      <c r="E89" s="56">
        <v>25711</v>
      </c>
      <c r="F89" s="55">
        <f t="shared" si="6"/>
        <v>25711</v>
      </c>
      <c r="G89" s="56"/>
      <c r="H89" s="56"/>
      <c r="I89" s="55">
        <f t="shared" si="7"/>
        <v>0</v>
      </c>
      <c r="J89" s="55">
        <f t="shared" si="8"/>
        <v>25711</v>
      </c>
    </row>
    <row r="90" spans="1:10" ht="15" customHeight="1">
      <c r="A90" s="8">
        <v>88</v>
      </c>
      <c r="B90" s="8" t="s">
        <v>64</v>
      </c>
      <c r="C90" s="62"/>
      <c r="D90" s="7" t="s">
        <v>65</v>
      </c>
      <c r="E90" s="56">
        <v>22001</v>
      </c>
      <c r="F90" s="55">
        <f t="shared" si="6"/>
        <v>22001</v>
      </c>
      <c r="G90" s="56"/>
      <c r="H90" s="56"/>
      <c r="I90" s="55"/>
      <c r="J90" s="55">
        <f t="shared" si="8"/>
        <v>22001</v>
      </c>
    </row>
    <row r="91" spans="1:10" ht="15" customHeight="1">
      <c r="A91" s="8">
        <v>89</v>
      </c>
      <c r="B91" s="8"/>
      <c r="C91" s="63">
        <v>20203</v>
      </c>
      <c r="D91" s="5" t="s">
        <v>84</v>
      </c>
      <c r="E91" s="55"/>
      <c r="F91" s="55">
        <f t="shared" si="6"/>
        <v>0</v>
      </c>
      <c r="G91" s="56"/>
      <c r="H91" s="56"/>
      <c r="I91" s="55">
        <f t="shared" si="7"/>
        <v>0</v>
      </c>
      <c r="J91" s="55">
        <f t="shared" si="8"/>
        <v>0</v>
      </c>
    </row>
    <row r="92" spans="1:10" ht="15" customHeight="1">
      <c r="A92" s="8">
        <v>90</v>
      </c>
      <c r="B92" s="8" t="s">
        <v>72</v>
      </c>
      <c r="C92" s="62"/>
      <c r="D92" s="7" t="s">
        <v>21</v>
      </c>
      <c r="E92" s="55"/>
      <c r="F92" s="55">
        <f t="shared" si="6"/>
        <v>0</v>
      </c>
      <c r="G92" s="56"/>
      <c r="H92" s="56"/>
      <c r="I92" s="55">
        <f t="shared" si="7"/>
        <v>0</v>
      </c>
      <c r="J92" s="55">
        <f t="shared" si="8"/>
        <v>0</v>
      </c>
    </row>
    <row r="93" spans="1:10" ht="15" customHeight="1">
      <c r="A93" s="8">
        <v>91</v>
      </c>
      <c r="B93" s="8" t="s">
        <v>72</v>
      </c>
      <c r="C93" s="62"/>
      <c r="D93" s="7" t="s">
        <v>65</v>
      </c>
      <c r="E93" s="56">
        <v>90504</v>
      </c>
      <c r="F93" s="55">
        <f t="shared" si="6"/>
        <v>90504</v>
      </c>
      <c r="G93" s="56"/>
      <c r="H93" s="56"/>
      <c r="I93" s="55">
        <f t="shared" si="7"/>
        <v>0</v>
      </c>
      <c r="J93" s="55">
        <f t="shared" si="8"/>
        <v>90504</v>
      </c>
    </row>
    <row r="94" spans="1:10" ht="15" customHeight="1">
      <c r="A94" s="8">
        <v>92</v>
      </c>
      <c r="B94" s="8" t="s">
        <v>73</v>
      </c>
      <c r="C94" s="62"/>
      <c r="D94" s="7" t="s">
        <v>21</v>
      </c>
      <c r="E94" s="55"/>
      <c r="F94" s="55">
        <f t="shared" si="6"/>
        <v>0</v>
      </c>
      <c r="G94" s="56"/>
      <c r="H94" s="56"/>
      <c r="I94" s="55">
        <f t="shared" si="7"/>
        <v>0</v>
      </c>
      <c r="J94" s="55">
        <f t="shared" si="8"/>
        <v>0</v>
      </c>
    </row>
    <row r="95" spans="1:10" ht="15" customHeight="1">
      <c r="A95" s="8">
        <v>93</v>
      </c>
      <c r="B95" s="8" t="s">
        <v>73</v>
      </c>
      <c r="C95" s="62"/>
      <c r="D95" s="7" t="s">
        <v>65</v>
      </c>
      <c r="E95" s="56">
        <v>14616</v>
      </c>
      <c r="F95" s="55">
        <f t="shared" si="6"/>
        <v>14616</v>
      </c>
      <c r="G95" s="56"/>
      <c r="H95" s="56"/>
      <c r="I95" s="55">
        <f t="shared" si="7"/>
        <v>0</v>
      </c>
      <c r="J95" s="55">
        <f t="shared" si="8"/>
        <v>14616</v>
      </c>
    </row>
    <row r="96" spans="1:10" s="9" customFormat="1" ht="30" customHeight="1">
      <c r="A96" s="8">
        <v>94</v>
      </c>
      <c r="B96" s="8"/>
      <c r="C96" s="62"/>
      <c r="D96" s="19" t="s">
        <v>5</v>
      </c>
      <c r="E96" s="57">
        <f>SUM(E56:E95)</f>
        <v>8205</v>
      </c>
      <c r="F96" s="55">
        <f aca="true" t="shared" si="9" ref="F96:F126">SUM(E96:E96)</f>
        <v>8205</v>
      </c>
      <c r="G96" s="57">
        <f>SUM(G56:G95)</f>
        <v>517859</v>
      </c>
      <c r="H96" s="57">
        <f>SUM(H56:H95)</f>
        <v>0</v>
      </c>
      <c r="I96" s="55">
        <f t="shared" si="7"/>
        <v>517859</v>
      </c>
      <c r="J96" s="55">
        <f t="shared" si="8"/>
        <v>526064</v>
      </c>
    </row>
    <row r="97" spans="1:10" s="9" customFormat="1" ht="39.75" customHeight="1">
      <c r="A97" s="8">
        <v>95</v>
      </c>
      <c r="B97" s="8"/>
      <c r="C97" s="62">
        <v>40100</v>
      </c>
      <c r="D97" s="15" t="s">
        <v>194</v>
      </c>
      <c r="E97" s="57"/>
      <c r="F97" s="55">
        <f t="shared" si="9"/>
        <v>0</v>
      </c>
      <c r="G97" s="57"/>
      <c r="H97" s="57"/>
      <c r="I97" s="55">
        <f t="shared" si="7"/>
        <v>0</v>
      </c>
      <c r="J97" s="55">
        <f t="shared" si="8"/>
        <v>0</v>
      </c>
    </row>
    <row r="98" spans="1:10" ht="15" customHeight="1">
      <c r="A98" s="8">
        <v>96</v>
      </c>
      <c r="B98" s="8"/>
      <c r="C98" s="63">
        <v>40101</v>
      </c>
      <c r="D98" s="24" t="s">
        <v>143</v>
      </c>
      <c r="E98" s="55"/>
      <c r="F98" s="55">
        <f t="shared" si="9"/>
        <v>0</v>
      </c>
      <c r="G98" s="56"/>
      <c r="H98" s="56"/>
      <c r="I98" s="55">
        <f t="shared" si="7"/>
        <v>0</v>
      </c>
      <c r="J98" s="55">
        <f t="shared" si="8"/>
        <v>0</v>
      </c>
    </row>
    <row r="99" spans="1:10" s="40" customFormat="1" ht="15" customHeight="1">
      <c r="A99" s="8">
        <v>97</v>
      </c>
      <c r="B99" s="8" t="s">
        <v>73</v>
      </c>
      <c r="C99" s="62"/>
      <c r="D99" s="7" t="s">
        <v>21</v>
      </c>
      <c r="E99" s="58"/>
      <c r="F99" s="55">
        <f t="shared" si="9"/>
        <v>0</v>
      </c>
      <c r="G99" s="59">
        <v>4117</v>
      </c>
      <c r="H99" s="59"/>
      <c r="I99" s="55">
        <f aca="true" t="shared" si="10" ref="I99:I130">SUM(G99:H99)</f>
        <v>4117</v>
      </c>
      <c r="J99" s="55">
        <f aca="true" t="shared" si="11" ref="J99:J130">F99+I99</f>
        <v>4117</v>
      </c>
    </row>
    <row r="100" spans="1:10" ht="15" customHeight="1">
      <c r="A100" s="8">
        <v>98</v>
      </c>
      <c r="B100" s="8" t="s">
        <v>73</v>
      </c>
      <c r="C100" s="62"/>
      <c r="D100" s="7" t="s">
        <v>65</v>
      </c>
      <c r="E100" s="56"/>
      <c r="F100" s="55">
        <f t="shared" si="9"/>
        <v>0</v>
      </c>
      <c r="G100" s="56"/>
      <c r="H100" s="56"/>
      <c r="I100" s="55">
        <f t="shared" si="10"/>
        <v>0</v>
      </c>
      <c r="J100" s="55">
        <f t="shared" si="11"/>
        <v>0</v>
      </c>
    </row>
    <row r="101" spans="1:10" ht="24.75" customHeight="1">
      <c r="A101" s="8">
        <v>99</v>
      </c>
      <c r="B101" s="8"/>
      <c r="C101" s="63" t="s">
        <v>144</v>
      </c>
      <c r="D101" s="24" t="s">
        <v>145</v>
      </c>
      <c r="E101" s="55"/>
      <c r="F101" s="55">
        <f t="shared" si="9"/>
        <v>0</v>
      </c>
      <c r="G101" s="56"/>
      <c r="H101" s="56"/>
      <c r="I101" s="55">
        <f t="shared" si="10"/>
        <v>0</v>
      </c>
      <c r="J101" s="55">
        <f t="shared" si="11"/>
        <v>0</v>
      </c>
    </row>
    <row r="102" spans="1:10" ht="15" customHeight="1">
      <c r="A102" s="8">
        <v>100</v>
      </c>
      <c r="B102" s="8" t="s">
        <v>72</v>
      </c>
      <c r="C102" s="62"/>
      <c r="D102" s="7" t="s">
        <v>21</v>
      </c>
      <c r="E102" s="55"/>
      <c r="F102" s="55">
        <f t="shared" si="9"/>
        <v>0</v>
      </c>
      <c r="G102" s="56">
        <v>-44402</v>
      </c>
      <c r="H102" s="56">
        <v>1</v>
      </c>
      <c r="I102" s="55">
        <f t="shared" si="10"/>
        <v>-44401</v>
      </c>
      <c r="J102" s="55">
        <f t="shared" si="11"/>
        <v>-44401</v>
      </c>
    </row>
    <row r="103" spans="1:10" ht="15" customHeight="1">
      <c r="A103" s="8">
        <v>101</v>
      </c>
      <c r="B103" s="8" t="s">
        <v>73</v>
      </c>
      <c r="C103" s="62"/>
      <c r="D103" s="7" t="s">
        <v>21</v>
      </c>
      <c r="E103" s="55"/>
      <c r="F103" s="55">
        <f t="shared" si="9"/>
        <v>0</v>
      </c>
      <c r="G103" s="56">
        <v>1205</v>
      </c>
      <c r="H103" s="56"/>
      <c r="I103" s="55">
        <f t="shared" si="10"/>
        <v>1205</v>
      </c>
      <c r="J103" s="55">
        <f t="shared" si="11"/>
        <v>1205</v>
      </c>
    </row>
    <row r="104" spans="1:10" ht="15" customHeight="1">
      <c r="A104" s="8">
        <v>102</v>
      </c>
      <c r="B104" s="8" t="s">
        <v>72</v>
      </c>
      <c r="C104" s="62"/>
      <c r="D104" s="7" t="s">
        <v>65</v>
      </c>
      <c r="E104" s="56">
        <v>50456</v>
      </c>
      <c r="F104" s="55">
        <f t="shared" si="9"/>
        <v>50456</v>
      </c>
      <c r="G104" s="56"/>
      <c r="H104" s="56"/>
      <c r="I104" s="55">
        <f t="shared" si="10"/>
        <v>0</v>
      </c>
      <c r="J104" s="55">
        <f t="shared" si="11"/>
        <v>50456</v>
      </c>
    </row>
    <row r="105" spans="1:10" ht="15" customHeight="1">
      <c r="A105" s="8">
        <v>103</v>
      </c>
      <c r="B105" s="8" t="s">
        <v>73</v>
      </c>
      <c r="C105" s="62"/>
      <c r="D105" s="7" t="s">
        <v>65</v>
      </c>
      <c r="E105" s="56">
        <v>0</v>
      </c>
      <c r="F105" s="55">
        <f t="shared" si="9"/>
        <v>0</v>
      </c>
      <c r="G105" s="56"/>
      <c r="H105" s="56"/>
      <c r="I105" s="55">
        <f t="shared" si="10"/>
        <v>0</v>
      </c>
      <c r="J105" s="55">
        <f t="shared" si="11"/>
        <v>0</v>
      </c>
    </row>
    <row r="106" spans="1:10" ht="15" customHeight="1">
      <c r="A106" s="8">
        <v>104</v>
      </c>
      <c r="B106" s="8"/>
      <c r="C106" s="63" t="s">
        <v>146</v>
      </c>
      <c r="D106" s="24" t="s">
        <v>147</v>
      </c>
      <c r="E106" s="56"/>
      <c r="F106" s="55">
        <f t="shared" si="9"/>
        <v>0</v>
      </c>
      <c r="G106" s="56"/>
      <c r="H106" s="56"/>
      <c r="I106" s="55">
        <f t="shared" si="10"/>
        <v>0</v>
      </c>
      <c r="J106" s="55">
        <f t="shared" si="11"/>
        <v>0</v>
      </c>
    </row>
    <row r="107" spans="1:10" ht="15" customHeight="1">
      <c r="A107" s="8">
        <v>105</v>
      </c>
      <c r="B107" s="8" t="s">
        <v>72</v>
      </c>
      <c r="C107" s="62"/>
      <c r="D107" s="7" t="s">
        <v>21</v>
      </c>
      <c r="E107" s="56"/>
      <c r="F107" s="55">
        <f t="shared" si="9"/>
        <v>0</v>
      </c>
      <c r="G107" s="56">
        <v>4116</v>
      </c>
      <c r="H107" s="56">
        <v>816</v>
      </c>
      <c r="I107" s="55">
        <f t="shared" si="10"/>
        <v>4932</v>
      </c>
      <c r="J107" s="55">
        <f t="shared" si="11"/>
        <v>4932</v>
      </c>
    </row>
    <row r="108" spans="1:10" ht="15" customHeight="1">
      <c r="A108" s="8">
        <v>106</v>
      </c>
      <c r="B108" s="8" t="s">
        <v>73</v>
      </c>
      <c r="C108" s="62"/>
      <c r="D108" s="7" t="s">
        <v>21</v>
      </c>
      <c r="E108" s="56"/>
      <c r="F108" s="55">
        <f t="shared" si="9"/>
        <v>0</v>
      </c>
      <c r="G108" s="56">
        <v>669</v>
      </c>
      <c r="H108" s="56"/>
      <c r="I108" s="55">
        <f t="shared" si="10"/>
        <v>669</v>
      </c>
      <c r="J108" s="55">
        <f t="shared" si="11"/>
        <v>669</v>
      </c>
    </row>
    <row r="109" spans="1:10" ht="15" customHeight="1">
      <c r="A109" s="8">
        <v>107</v>
      </c>
      <c r="B109" s="8" t="s">
        <v>72</v>
      </c>
      <c r="C109" s="62"/>
      <c r="D109" s="7" t="s">
        <v>65</v>
      </c>
      <c r="E109" s="56">
        <v>0</v>
      </c>
      <c r="F109" s="55">
        <f t="shared" si="9"/>
        <v>0</v>
      </c>
      <c r="G109" s="56"/>
      <c r="H109" s="56"/>
      <c r="I109" s="55">
        <f t="shared" si="10"/>
        <v>0</v>
      </c>
      <c r="J109" s="55">
        <f t="shared" si="11"/>
        <v>0</v>
      </c>
    </row>
    <row r="110" spans="1:10" ht="15" customHeight="1">
      <c r="A110" s="8">
        <v>108</v>
      </c>
      <c r="B110" s="8" t="s">
        <v>73</v>
      </c>
      <c r="C110" s="62"/>
      <c r="D110" s="7" t="s">
        <v>65</v>
      </c>
      <c r="E110" s="56">
        <v>0</v>
      </c>
      <c r="F110" s="55">
        <f t="shared" si="9"/>
        <v>0</v>
      </c>
      <c r="G110" s="56"/>
      <c r="H110" s="56"/>
      <c r="I110" s="55">
        <f t="shared" si="10"/>
        <v>0</v>
      </c>
      <c r="J110" s="55">
        <f t="shared" si="11"/>
        <v>0</v>
      </c>
    </row>
    <row r="111" spans="1:10" ht="15" customHeight="1">
      <c r="A111" s="8">
        <v>109</v>
      </c>
      <c r="B111" s="8"/>
      <c r="C111" s="63" t="s">
        <v>148</v>
      </c>
      <c r="D111" s="24" t="s">
        <v>149</v>
      </c>
      <c r="E111" s="56"/>
      <c r="F111" s="55">
        <f t="shared" si="9"/>
        <v>0</v>
      </c>
      <c r="G111" s="56"/>
      <c r="H111" s="56"/>
      <c r="I111" s="55">
        <f t="shared" si="10"/>
        <v>0</v>
      </c>
      <c r="J111" s="55">
        <f t="shared" si="11"/>
        <v>0</v>
      </c>
    </row>
    <row r="112" spans="1:10" ht="15" customHeight="1">
      <c r="A112" s="8">
        <v>110</v>
      </c>
      <c r="B112" s="8" t="s">
        <v>72</v>
      </c>
      <c r="C112" s="62"/>
      <c r="D112" s="7" t="s">
        <v>21</v>
      </c>
      <c r="E112" s="56"/>
      <c r="F112" s="55">
        <f t="shared" si="9"/>
        <v>0</v>
      </c>
      <c r="G112" s="56">
        <v>11040</v>
      </c>
      <c r="H112" s="56">
        <v>3875</v>
      </c>
      <c r="I112" s="55">
        <f t="shared" si="10"/>
        <v>14915</v>
      </c>
      <c r="J112" s="55">
        <f t="shared" si="11"/>
        <v>14915</v>
      </c>
    </row>
    <row r="113" spans="1:10" ht="15" customHeight="1">
      <c r="A113" s="8">
        <v>111</v>
      </c>
      <c r="B113" s="8" t="s">
        <v>73</v>
      </c>
      <c r="C113" s="62"/>
      <c r="D113" s="7" t="s">
        <v>21</v>
      </c>
      <c r="E113" s="56"/>
      <c r="F113" s="55">
        <f t="shared" si="9"/>
        <v>0</v>
      </c>
      <c r="G113" s="56">
        <f>322091-299267</f>
        <v>22824</v>
      </c>
      <c r="H113" s="56">
        <f>50957-50000</f>
        <v>957</v>
      </c>
      <c r="I113" s="55">
        <f t="shared" si="10"/>
        <v>23781</v>
      </c>
      <c r="J113" s="55">
        <f t="shared" si="11"/>
        <v>23781</v>
      </c>
    </row>
    <row r="114" spans="1:10" ht="15" customHeight="1">
      <c r="A114" s="8">
        <v>112</v>
      </c>
      <c r="B114" s="8" t="s">
        <v>72</v>
      </c>
      <c r="C114" s="62"/>
      <c r="D114" s="7" t="s">
        <v>65</v>
      </c>
      <c r="E114" s="56">
        <v>0</v>
      </c>
      <c r="F114" s="55">
        <f t="shared" si="9"/>
        <v>0</v>
      </c>
      <c r="G114" s="56"/>
      <c r="H114" s="56"/>
      <c r="I114" s="55">
        <f t="shared" si="10"/>
        <v>0</v>
      </c>
      <c r="J114" s="55">
        <f t="shared" si="11"/>
        <v>0</v>
      </c>
    </row>
    <row r="115" spans="1:10" ht="15" customHeight="1">
      <c r="A115" s="8">
        <v>113</v>
      </c>
      <c r="B115" s="8" t="s">
        <v>73</v>
      </c>
      <c r="C115" s="62"/>
      <c r="D115" s="7" t="s">
        <v>65</v>
      </c>
      <c r="E115" s="56">
        <v>0</v>
      </c>
      <c r="F115" s="55">
        <f t="shared" si="9"/>
        <v>0</v>
      </c>
      <c r="G115" s="56"/>
      <c r="H115" s="56"/>
      <c r="I115" s="55">
        <f t="shared" si="10"/>
        <v>0</v>
      </c>
      <c r="J115" s="55">
        <f t="shared" si="11"/>
        <v>0</v>
      </c>
    </row>
    <row r="116" spans="1:10" ht="15" customHeight="1">
      <c r="A116" s="8">
        <v>114</v>
      </c>
      <c r="B116" s="8"/>
      <c r="C116" s="63">
        <v>40103</v>
      </c>
      <c r="D116" s="24" t="s">
        <v>151</v>
      </c>
      <c r="E116" s="56"/>
      <c r="F116" s="55">
        <f t="shared" si="9"/>
        <v>0</v>
      </c>
      <c r="G116" s="56"/>
      <c r="H116" s="56"/>
      <c r="I116" s="55">
        <f t="shared" si="10"/>
        <v>0</v>
      </c>
      <c r="J116" s="55">
        <f t="shared" si="11"/>
        <v>0</v>
      </c>
    </row>
    <row r="117" spans="1:10" ht="15" customHeight="1">
      <c r="A117" s="8">
        <v>115</v>
      </c>
      <c r="B117" s="8" t="s">
        <v>72</v>
      </c>
      <c r="C117" s="62"/>
      <c r="D117" s="7" t="s">
        <v>21</v>
      </c>
      <c r="E117" s="56"/>
      <c r="F117" s="55">
        <f t="shared" si="9"/>
        <v>0</v>
      </c>
      <c r="G117" s="56">
        <v>5797</v>
      </c>
      <c r="H117" s="56">
        <v>104</v>
      </c>
      <c r="I117" s="55">
        <f t="shared" si="10"/>
        <v>5901</v>
      </c>
      <c r="J117" s="55">
        <f t="shared" si="11"/>
        <v>5901</v>
      </c>
    </row>
    <row r="118" spans="1:10" ht="15" customHeight="1">
      <c r="A118" s="8">
        <v>116</v>
      </c>
      <c r="B118" s="8" t="s">
        <v>73</v>
      </c>
      <c r="C118" s="62"/>
      <c r="D118" s="7" t="s">
        <v>21</v>
      </c>
      <c r="E118" s="56"/>
      <c r="F118" s="55">
        <f t="shared" si="9"/>
        <v>0</v>
      </c>
      <c r="G118" s="56">
        <v>1705</v>
      </c>
      <c r="H118" s="56"/>
      <c r="I118" s="55">
        <f t="shared" si="10"/>
        <v>1705</v>
      </c>
      <c r="J118" s="55">
        <f t="shared" si="11"/>
        <v>1705</v>
      </c>
    </row>
    <row r="119" spans="1:10" ht="15" customHeight="1">
      <c r="A119" s="8">
        <v>117</v>
      </c>
      <c r="B119" s="8" t="s">
        <v>72</v>
      </c>
      <c r="C119" s="62"/>
      <c r="D119" s="7" t="s">
        <v>65</v>
      </c>
      <c r="E119" s="56">
        <v>0</v>
      </c>
      <c r="F119" s="55">
        <f t="shared" si="9"/>
        <v>0</v>
      </c>
      <c r="G119" s="56"/>
      <c r="H119" s="56"/>
      <c r="I119" s="55">
        <f t="shared" si="10"/>
        <v>0</v>
      </c>
      <c r="J119" s="55">
        <f t="shared" si="11"/>
        <v>0</v>
      </c>
    </row>
    <row r="120" spans="1:10" ht="15" customHeight="1">
      <c r="A120" s="8">
        <v>118</v>
      </c>
      <c r="B120" s="8" t="s">
        <v>73</v>
      </c>
      <c r="C120" s="62"/>
      <c r="D120" s="7" t="s">
        <v>65</v>
      </c>
      <c r="E120" s="56">
        <v>0</v>
      </c>
      <c r="F120" s="55">
        <f t="shared" si="9"/>
        <v>0</v>
      </c>
      <c r="G120" s="56"/>
      <c r="H120" s="56"/>
      <c r="I120" s="55">
        <f t="shared" si="10"/>
        <v>0</v>
      </c>
      <c r="J120" s="55">
        <f t="shared" si="11"/>
        <v>0</v>
      </c>
    </row>
    <row r="121" spans="1:10" ht="15" customHeight="1">
      <c r="A121" s="8">
        <v>119</v>
      </c>
      <c r="B121" s="8"/>
      <c r="C121" s="63" t="s">
        <v>152</v>
      </c>
      <c r="D121" s="24" t="s">
        <v>153</v>
      </c>
      <c r="E121" s="55"/>
      <c r="F121" s="55">
        <f t="shared" si="9"/>
        <v>0</v>
      </c>
      <c r="G121" s="56"/>
      <c r="H121" s="56"/>
      <c r="I121" s="55">
        <f t="shared" si="10"/>
        <v>0</v>
      </c>
      <c r="J121" s="55">
        <f t="shared" si="11"/>
        <v>0</v>
      </c>
    </row>
    <row r="122" spans="1:10" ht="15" customHeight="1">
      <c r="A122" s="8">
        <v>120</v>
      </c>
      <c r="B122" s="8" t="s">
        <v>72</v>
      </c>
      <c r="C122" s="62"/>
      <c r="D122" s="7" t="s">
        <v>21</v>
      </c>
      <c r="E122" s="56"/>
      <c r="F122" s="55">
        <f t="shared" si="9"/>
        <v>0</v>
      </c>
      <c r="G122" s="56">
        <v>1307</v>
      </c>
      <c r="H122" s="56">
        <v>61</v>
      </c>
      <c r="I122" s="55">
        <f t="shared" si="10"/>
        <v>1368</v>
      </c>
      <c r="J122" s="55">
        <f t="shared" si="11"/>
        <v>1368</v>
      </c>
    </row>
    <row r="123" spans="1:10" ht="15" customHeight="1">
      <c r="A123" s="8">
        <v>121</v>
      </c>
      <c r="B123" s="8" t="s">
        <v>73</v>
      </c>
      <c r="C123" s="62"/>
      <c r="D123" s="7" t="s">
        <v>21</v>
      </c>
      <c r="E123" s="56"/>
      <c r="F123" s="55">
        <f t="shared" si="9"/>
        <v>0</v>
      </c>
      <c r="G123" s="56">
        <v>183</v>
      </c>
      <c r="H123" s="56"/>
      <c r="I123" s="55">
        <f t="shared" si="10"/>
        <v>183</v>
      </c>
      <c r="J123" s="55">
        <f t="shared" si="11"/>
        <v>183</v>
      </c>
    </row>
    <row r="124" spans="1:10" ht="15" customHeight="1">
      <c r="A124" s="8">
        <v>122</v>
      </c>
      <c r="B124" s="8" t="s">
        <v>72</v>
      </c>
      <c r="C124" s="62"/>
      <c r="D124" s="7" t="s">
        <v>65</v>
      </c>
      <c r="E124" s="55">
        <v>0</v>
      </c>
      <c r="F124" s="55">
        <f t="shared" si="9"/>
        <v>0</v>
      </c>
      <c r="G124" s="56"/>
      <c r="H124" s="56"/>
      <c r="I124" s="55">
        <f t="shared" si="10"/>
        <v>0</v>
      </c>
      <c r="J124" s="55">
        <f t="shared" si="11"/>
        <v>0</v>
      </c>
    </row>
    <row r="125" spans="1:10" ht="15" customHeight="1">
      <c r="A125" s="8">
        <v>123</v>
      </c>
      <c r="B125" s="8" t="s">
        <v>73</v>
      </c>
      <c r="C125" s="62"/>
      <c r="D125" s="7" t="s">
        <v>65</v>
      </c>
      <c r="E125" s="55">
        <v>0</v>
      </c>
      <c r="F125" s="55">
        <f t="shared" si="9"/>
        <v>0</v>
      </c>
      <c r="G125" s="56"/>
      <c r="H125" s="56"/>
      <c r="I125" s="55">
        <f t="shared" si="10"/>
        <v>0</v>
      </c>
      <c r="J125" s="55">
        <f t="shared" si="11"/>
        <v>0</v>
      </c>
    </row>
    <row r="126" spans="1:10" ht="15" customHeight="1">
      <c r="A126" s="8">
        <v>124</v>
      </c>
      <c r="B126" s="8"/>
      <c r="C126" s="63" t="s">
        <v>154</v>
      </c>
      <c r="D126" s="24" t="s">
        <v>155</v>
      </c>
      <c r="E126" s="55"/>
      <c r="F126" s="55">
        <f t="shared" si="9"/>
        <v>0</v>
      </c>
      <c r="G126" s="56"/>
      <c r="H126" s="56"/>
      <c r="I126" s="55">
        <f t="shared" si="10"/>
        <v>0</v>
      </c>
      <c r="J126" s="55">
        <f t="shared" si="11"/>
        <v>0</v>
      </c>
    </row>
    <row r="127" spans="1:10" ht="15" customHeight="1">
      <c r="A127" s="8">
        <v>125</v>
      </c>
      <c r="B127" s="8" t="s">
        <v>72</v>
      </c>
      <c r="C127" s="62"/>
      <c r="D127" s="7" t="s">
        <v>21</v>
      </c>
      <c r="E127" s="56"/>
      <c r="F127" s="55">
        <f aca="true" t="shared" si="12" ref="F127:F158">SUM(E127:E127)</f>
        <v>0</v>
      </c>
      <c r="G127" s="56">
        <v>11578</v>
      </c>
      <c r="H127" s="56">
        <v>499</v>
      </c>
      <c r="I127" s="55">
        <f t="shared" si="10"/>
        <v>12077</v>
      </c>
      <c r="J127" s="55">
        <f t="shared" si="11"/>
        <v>12077</v>
      </c>
    </row>
    <row r="128" spans="1:10" ht="15" customHeight="1">
      <c r="A128" s="8">
        <v>126</v>
      </c>
      <c r="B128" s="8" t="s">
        <v>73</v>
      </c>
      <c r="C128" s="62"/>
      <c r="D128" s="7" t="s">
        <v>21</v>
      </c>
      <c r="E128" s="56"/>
      <c r="F128" s="55">
        <f t="shared" si="12"/>
        <v>0</v>
      </c>
      <c r="G128" s="56">
        <v>1684</v>
      </c>
      <c r="H128" s="56"/>
      <c r="I128" s="55">
        <f t="shared" si="10"/>
        <v>1684</v>
      </c>
      <c r="J128" s="55">
        <f t="shared" si="11"/>
        <v>1684</v>
      </c>
    </row>
    <row r="129" spans="1:10" ht="15" customHeight="1">
      <c r="A129" s="8">
        <v>127</v>
      </c>
      <c r="B129" s="8" t="s">
        <v>72</v>
      </c>
      <c r="C129" s="62"/>
      <c r="D129" s="7" t="s">
        <v>65</v>
      </c>
      <c r="E129" s="55">
        <v>0</v>
      </c>
      <c r="F129" s="55">
        <f t="shared" si="12"/>
        <v>0</v>
      </c>
      <c r="G129" s="56"/>
      <c r="H129" s="56"/>
      <c r="I129" s="55">
        <f t="shared" si="10"/>
        <v>0</v>
      </c>
      <c r="J129" s="55">
        <f t="shared" si="11"/>
        <v>0</v>
      </c>
    </row>
    <row r="130" spans="1:10" ht="15" customHeight="1">
      <c r="A130" s="8">
        <v>128</v>
      </c>
      <c r="B130" s="8" t="s">
        <v>73</v>
      </c>
      <c r="C130" s="62"/>
      <c r="D130" s="7" t="s">
        <v>65</v>
      </c>
      <c r="E130" s="55">
        <v>0</v>
      </c>
      <c r="F130" s="55">
        <f t="shared" si="12"/>
        <v>0</v>
      </c>
      <c r="G130" s="56"/>
      <c r="H130" s="56"/>
      <c r="I130" s="55">
        <f t="shared" si="10"/>
        <v>0</v>
      </c>
      <c r="J130" s="55">
        <f t="shared" si="11"/>
        <v>0</v>
      </c>
    </row>
    <row r="131" spans="1:10" ht="15" customHeight="1">
      <c r="A131" s="8">
        <v>129</v>
      </c>
      <c r="B131" s="8"/>
      <c r="C131" s="63">
        <v>40105</v>
      </c>
      <c r="D131" s="24" t="s">
        <v>156</v>
      </c>
      <c r="E131" s="55"/>
      <c r="F131" s="55">
        <f t="shared" si="12"/>
        <v>0</v>
      </c>
      <c r="G131" s="56"/>
      <c r="H131" s="56"/>
      <c r="I131" s="55">
        <f aca="true" t="shared" si="13" ref="I131:I161">SUM(G131:H131)</f>
        <v>0</v>
      </c>
      <c r="J131" s="55">
        <f aca="true" t="shared" si="14" ref="J131:J161">F131+I131</f>
        <v>0</v>
      </c>
    </row>
    <row r="132" spans="1:10" ht="15" customHeight="1">
      <c r="A132" s="8">
        <v>130</v>
      </c>
      <c r="B132" s="8" t="s">
        <v>72</v>
      </c>
      <c r="C132" s="62"/>
      <c r="D132" s="7" t="s">
        <v>21</v>
      </c>
      <c r="E132" s="56"/>
      <c r="F132" s="55">
        <f t="shared" si="12"/>
        <v>0</v>
      </c>
      <c r="G132" s="56">
        <v>6758</v>
      </c>
      <c r="H132" s="56">
        <f>9487-9000</f>
        <v>487</v>
      </c>
      <c r="I132" s="55">
        <f t="shared" si="13"/>
        <v>7245</v>
      </c>
      <c r="J132" s="55">
        <f t="shared" si="14"/>
        <v>7245</v>
      </c>
    </row>
    <row r="133" spans="1:10" ht="15" customHeight="1">
      <c r="A133" s="8">
        <v>131</v>
      </c>
      <c r="B133" s="8" t="s">
        <v>73</v>
      </c>
      <c r="C133" s="62"/>
      <c r="D133" s="7" t="s">
        <v>21</v>
      </c>
      <c r="E133" s="56"/>
      <c r="F133" s="55">
        <f t="shared" si="12"/>
        <v>0</v>
      </c>
      <c r="G133" s="56">
        <v>2595</v>
      </c>
      <c r="H133" s="56"/>
      <c r="I133" s="55">
        <f t="shared" si="13"/>
        <v>2595</v>
      </c>
      <c r="J133" s="55">
        <f t="shared" si="14"/>
        <v>2595</v>
      </c>
    </row>
    <row r="134" spans="1:10" ht="24.75" customHeight="1">
      <c r="A134" s="8">
        <v>132</v>
      </c>
      <c r="B134" s="8" t="s">
        <v>72</v>
      </c>
      <c r="C134" s="62"/>
      <c r="D134" s="7" t="s">
        <v>65</v>
      </c>
      <c r="E134" s="56">
        <v>-54</v>
      </c>
      <c r="F134" s="55">
        <f t="shared" si="12"/>
        <v>-54</v>
      </c>
      <c r="G134" s="56"/>
      <c r="H134" s="56"/>
      <c r="I134" s="55">
        <f t="shared" si="13"/>
        <v>0</v>
      </c>
      <c r="J134" s="55">
        <f t="shared" si="14"/>
        <v>-54</v>
      </c>
    </row>
    <row r="135" spans="1:10" ht="15" customHeight="1">
      <c r="A135" s="8">
        <v>133</v>
      </c>
      <c r="B135" s="8" t="s">
        <v>73</v>
      </c>
      <c r="C135" s="62"/>
      <c r="D135" s="7" t="s">
        <v>65</v>
      </c>
      <c r="E135" s="56">
        <v>0</v>
      </c>
      <c r="F135" s="55">
        <f t="shared" si="12"/>
        <v>0</v>
      </c>
      <c r="G135" s="56"/>
      <c r="H135" s="56"/>
      <c r="I135" s="55">
        <f t="shared" si="13"/>
        <v>0</v>
      </c>
      <c r="J135" s="55">
        <f t="shared" si="14"/>
        <v>0</v>
      </c>
    </row>
    <row r="136" spans="1:10" ht="30" customHeight="1">
      <c r="A136" s="8">
        <v>134</v>
      </c>
      <c r="B136" s="8"/>
      <c r="C136" s="63">
        <v>40106</v>
      </c>
      <c r="D136" s="24" t="s">
        <v>157</v>
      </c>
      <c r="E136" s="55"/>
      <c r="F136" s="55">
        <f t="shared" si="12"/>
        <v>0</v>
      </c>
      <c r="G136" s="56"/>
      <c r="H136" s="56"/>
      <c r="I136" s="55">
        <f t="shared" si="13"/>
        <v>0</v>
      </c>
      <c r="J136" s="55">
        <f t="shared" si="14"/>
        <v>0</v>
      </c>
    </row>
    <row r="137" spans="1:10" ht="15" customHeight="1">
      <c r="A137" s="8">
        <v>135</v>
      </c>
      <c r="B137" s="8" t="s">
        <v>72</v>
      </c>
      <c r="C137" s="62"/>
      <c r="D137" s="7" t="s">
        <v>21</v>
      </c>
      <c r="E137" s="56"/>
      <c r="F137" s="55">
        <f t="shared" si="12"/>
        <v>0</v>
      </c>
      <c r="G137" s="56">
        <v>4991</v>
      </c>
      <c r="H137" s="56">
        <f>3334-2600</f>
        <v>734</v>
      </c>
      <c r="I137" s="55">
        <f t="shared" si="13"/>
        <v>5725</v>
      </c>
      <c r="J137" s="55">
        <f t="shared" si="14"/>
        <v>5725</v>
      </c>
    </row>
    <row r="138" spans="1:10" ht="15" customHeight="1">
      <c r="A138" s="8">
        <v>136</v>
      </c>
      <c r="B138" s="8" t="s">
        <v>73</v>
      </c>
      <c r="C138" s="62"/>
      <c r="D138" s="7" t="s">
        <v>21</v>
      </c>
      <c r="E138" s="56"/>
      <c r="F138" s="55">
        <f t="shared" si="12"/>
        <v>0</v>
      </c>
      <c r="G138" s="56">
        <v>884</v>
      </c>
      <c r="H138" s="56"/>
      <c r="I138" s="55">
        <f t="shared" si="13"/>
        <v>884</v>
      </c>
      <c r="J138" s="55">
        <f t="shared" si="14"/>
        <v>884</v>
      </c>
    </row>
    <row r="139" spans="1:10" ht="15" customHeight="1">
      <c r="A139" s="8">
        <v>137</v>
      </c>
      <c r="B139" s="8" t="s">
        <v>72</v>
      </c>
      <c r="C139" s="62"/>
      <c r="D139" s="7" t="s">
        <v>65</v>
      </c>
      <c r="E139" s="56">
        <v>0</v>
      </c>
      <c r="F139" s="55">
        <f t="shared" si="12"/>
        <v>0</v>
      </c>
      <c r="G139" s="56"/>
      <c r="H139" s="56"/>
      <c r="I139" s="55">
        <f t="shared" si="13"/>
        <v>0</v>
      </c>
      <c r="J139" s="55">
        <f t="shared" si="14"/>
        <v>0</v>
      </c>
    </row>
    <row r="140" spans="1:10" ht="15" customHeight="1">
      <c r="A140" s="8">
        <v>138</v>
      </c>
      <c r="B140" s="8" t="s">
        <v>73</v>
      </c>
      <c r="C140" s="62"/>
      <c r="D140" s="7" t="s">
        <v>65</v>
      </c>
      <c r="E140" s="56">
        <v>0</v>
      </c>
      <c r="F140" s="55">
        <f t="shared" si="12"/>
        <v>0</v>
      </c>
      <c r="G140" s="56"/>
      <c r="H140" s="56"/>
      <c r="I140" s="55">
        <f t="shared" si="13"/>
        <v>0</v>
      </c>
      <c r="J140" s="55">
        <f t="shared" si="14"/>
        <v>0</v>
      </c>
    </row>
    <row r="141" spans="1:10" ht="30" customHeight="1">
      <c r="A141" s="8">
        <v>139</v>
      </c>
      <c r="B141" s="8"/>
      <c r="C141" s="63">
        <v>40107</v>
      </c>
      <c r="D141" s="24" t="s">
        <v>158</v>
      </c>
      <c r="E141" s="55"/>
      <c r="F141" s="55">
        <f t="shared" si="12"/>
        <v>0</v>
      </c>
      <c r="G141" s="56"/>
      <c r="H141" s="56"/>
      <c r="I141" s="55">
        <f t="shared" si="13"/>
        <v>0</v>
      </c>
      <c r="J141" s="55">
        <f t="shared" si="14"/>
        <v>0</v>
      </c>
    </row>
    <row r="142" spans="1:10" ht="15" customHeight="1">
      <c r="A142" s="8">
        <v>140</v>
      </c>
      <c r="B142" s="8" t="s">
        <v>73</v>
      </c>
      <c r="C142" s="62"/>
      <c r="D142" s="7" t="s">
        <v>21</v>
      </c>
      <c r="E142" s="56"/>
      <c r="F142" s="55">
        <f t="shared" si="12"/>
        <v>0</v>
      </c>
      <c r="G142" s="56">
        <v>854</v>
      </c>
      <c r="H142" s="56"/>
      <c r="I142" s="55">
        <f t="shared" si="13"/>
        <v>854</v>
      </c>
      <c r="J142" s="55">
        <f t="shared" si="14"/>
        <v>854</v>
      </c>
    </row>
    <row r="143" spans="1:10" ht="15" customHeight="1">
      <c r="A143" s="8">
        <v>141</v>
      </c>
      <c r="B143" s="8" t="s">
        <v>73</v>
      </c>
      <c r="C143" s="62"/>
      <c r="D143" s="7" t="s">
        <v>65</v>
      </c>
      <c r="E143" s="55">
        <v>0</v>
      </c>
      <c r="F143" s="55">
        <f t="shared" si="12"/>
        <v>0</v>
      </c>
      <c r="G143" s="56"/>
      <c r="H143" s="56"/>
      <c r="I143" s="55">
        <f t="shared" si="13"/>
        <v>0</v>
      </c>
      <c r="J143" s="55">
        <f t="shared" si="14"/>
        <v>0</v>
      </c>
    </row>
    <row r="144" spans="1:10" ht="15" customHeight="1">
      <c r="A144" s="8">
        <v>142</v>
      </c>
      <c r="B144" s="8"/>
      <c r="C144" s="63" t="s">
        <v>251</v>
      </c>
      <c r="D144" s="37" t="s">
        <v>159</v>
      </c>
      <c r="E144" s="55"/>
      <c r="F144" s="55">
        <f t="shared" si="12"/>
        <v>0</v>
      </c>
      <c r="G144" s="56"/>
      <c r="H144" s="56"/>
      <c r="I144" s="55">
        <f t="shared" si="13"/>
        <v>0</v>
      </c>
      <c r="J144" s="55">
        <f t="shared" si="14"/>
        <v>0</v>
      </c>
    </row>
    <row r="145" spans="1:10" ht="15" customHeight="1">
      <c r="A145" s="8">
        <v>143</v>
      </c>
      <c r="B145" s="8" t="s">
        <v>72</v>
      </c>
      <c r="C145" s="62"/>
      <c r="D145" s="39" t="s">
        <v>21</v>
      </c>
      <c r="E145" s="56"/>
      <c r="F145" s="55">
        <f t="shared" si="12"/>
        <v>0</v>
      </c>
      <c r="G145" s="56">
        <v>10289</v>
      </c>
      <c r="H145" s="56">
        <v>5802</v>
      </c>
      <c r="I145" s="55">
        <f t="shared" si="13"/>
        <v>16091</v>
      </c>
      <c r="J145" s="55">
        <f t="shared" si="14"/>
        <v>16091</v>
      </c>
    </row>
    <row r="146" spans="1:10" ht="15" customHeight="1">
      <c r="A146" s="8">
        <v>144</v>
      </c>
      <c r="B146" s="8" t="s">
        <v>73</v>
      </c>
      <c r="C146" s="62"/>
      <c r="D146" s="39" t="s">
        <v>21</v>
      </c>
      <c r="E146" s="56"/>
      <c r="F146" s="55">
        <f t="shared" si="12"/>
        <v>0</v>
      </c>
      <c r="G146" s="56">
        <v>623</v>
      </c>
      <c r="H146" s="56"/>
      <c r="I146" s="55">
        <f t="shared" si="13"/>
        <v>623</v>
      </c>
      <c r="J146" s="55">
        <f t="shared" si="14"/>
        <v>623</v>
      </c>
    </row>
    <row r="147" spans="1:10" ht="15" customHeight="1">
      <c r="A147" s="8">
        <v>145</v>
      </c>
      <c r="B147" s="8" t="s">
        <v>72</v>
      </c>
      <c r="C147" s="62"/>
      <c r="D147" s="39" t="s">
        <v>65</v>
      </c>
      <c r="E147" s="56">
        <v>0</v>
      </c>
      <c r="F147" s="55">
        <f t="shared" si="12"/>
        <v>0</v>
      </c>
      <c r="G147" s="56"/>
      <c r="H147" s="56"/>
      <c r="I147" s="55">
        <f t="shared" si="13"/>
        <v>0</v>
      </c>
      <c r="J147" s="55">
        <f t="shared" si="14"/>
        <v>0</v>
      </c>
    </row>
    <row r="148" spans="1:10" ht="15" customHeight="1">
      <c r="A148" s="8">
        <v>146</v>
      </c>
      <c r="B148" s="8" t="s">
        <v>73</v>
      </c>
      <c r="C148" s="62"/>
      <c r="D148" s="39" t="s">
        <v>65</v>
      </c>
      <c r="E148" s="56">
        <v>0</v>
      </c>
      <c r="F148" s="55">
        <f t="shared" si="12"/>
        <v>0</v>
      </c>
      <c r="G148" s="56"/>
      <c r="H148" s="56"/>
      <c r="I148" s="55">
        <f t="shared" si="13"/>
        <v>0</v>
      </c>
      <c r="J148" s="55">
        <f t="shared" si="14"/>
        <v>0</v>
      </c>
    </row>
    <row r="149" spans="1:10" ht="29.25" customHeight="1">
      <c r="A149" s="8">
        <v>147</v>
      </c>
      <c r="B149" s="8"/>
      <c r="C149" s="63">
        <v>40109</v>
      </c>
      <c r="D149" s="37" t="s">
        <v>160</v>
      </c>
      <c r="E149" s="55"/>
      <c r="F149" s="55">
        <f t="shared" si="12"/>
        <v>0</v>
      </c>
      <c r="G149" s="56"/>
      <c r="H149" s="56"/>
      <c r="I149" s="55">
        <f t="shared" si="13"/>
        <v>0</v>
      </c>
      <c r="J149" s="55">
        <f t="shared" si="14"/>
        <v>0</v>
      </c>
    </row>
    <row r="150" spans="1:10" ht="15" customHeight="1">
      <c r="A150" s="8">
        <v>148</v>
      </c>
      <c r="B150" s="8" t="s">
        <v>72</v>
      </c>
      <c r="C150" s="62"/>
      <c r="D150" s="39" t="s">
        <v>21</v>
      </c>
      <c r="E150" s="56"/>
      <c r="F150" s="55">
        <f t="shared" si="12"/>
        <v>0</v>
      </c>
      <c r="G150" s="56">
        <v>3228</v>
      </c>
      <c r="H150" s="56">
        <v>1</v>
      </c>
      <c r="I150" s="55">
        <f t="shared" si="13"/>
        <v>3229</v>
      </c>
      <c r="J150" s="55">
        <f t="shared" si="14"/>
        <v>3229</v>
      </c>
    </row>
    <row r="151" spans="1:10" ht="15" customHeight="1">
      <c r="A151" s="8">
        <v>149</v>
      </c>
      <c r="B151" s="8" t="s">
        <v>73</v>
      </c>
      <c r="C151" s="62"/>
      <c r="D151" s="39" t="s">
        <v>21</v>
      </c>
      <c r="E151" s="55"/>
      <c r="F151" s="55">
        <f t="shared" si="12"/>
        <v>0</v>
      </c>
      <c r="G151" s="56">
        <v>1097</v>
      </c>
      <c r="H151" s="56"/>
      <c r="I151" s="55">
        <f t="shared" si="13"/>
        <v>1097</v>
      </c>
      <c r="J151" s="55">
        <f t="shared" si="14"/>
        <v>1097</v>
      </c>
    </row>
    <row r="152" spans="1:10" ht="15" customHeight="1">
      <c r="A152" s="8">
        <v>150</v>
      </c>
      <c r="B152" s="8" t="s">
        <v>72</v>
      </c>
      <c r="C152" s="62"/>
      <c r="D152" s="39" t="s">
        <v>65</v>
      </c>
      <c r="E152" s="56"/>
      <c r="F152" s="55">
        <f t="shared" si="12"/>
        <v>0</v>
      </c>
      <c r="G152" s="56"/>
      <c r="H152" s="56"/>
      <c r="I152" s="55">
        <f t="shared" si="13"/>
        <v>0</v>
      </c>
      <c r="J152" s="55">
        <f t="shared" si="14"/>
        <v>0</v>
      </c>
    </row>
    <row r="153" spans="1:10" ht="15" customHeight="1">
      <c r="A153" s="8">
        <v>151</v>
      </c>
      <c r="B153" s="8" t="s">
        <v>73</v>
      </c>
      <c r="C153" s="62"/>
      <c r="D153" s="39" t="s">
        <v>65</v>
      </c>
      <c r="E153" s="56"/>
      <c r="F153" s="55">
        <f t="shared" si="12"/>
        <v>0</v>
      </c>
      <c r="G153" s="56"/>
      <c r="H153" s="56"/>
      <c r="I153" s="55">
        <f t="shared" si="13"/>
        <v>0</v>
      </c>
      <c r="J153" s="55">
        <f t="shared" si="14"/>
        <v>0</v>
      </c>
    </row>
    <row r="154" spans="1:10" ht="15" customHeight="1">
      <c r="A154" s="8">
        <v>152</v>
      </c>
      <c r="B154" s="8"/>
      <c r="C154" s="63" t="s">
        <v>250</v>
      </c>
      <c r="D154" s="37" t="s">
        <v>161</v>
      </c>
      <c r="E154" s="55"/>
      <c r="F154" s="55">
        <f t="shared" si="12"/>
        <v>0</v>
      </c>
      <c r="G154" s="56"/>
      <c r="H154" s="56"/>
      <c r="I154" s="55">
        <f t="shared" si="13"/>
        <v>0</v>
      </c>
      <c r="J154" s="55">
        <f t="shared" si="14"/>
        <v>0</v>
      </c>
    </row>
    <row r="155" spans="1:10" ht="15" customHeight="1">
      <c r="A155" s="8">
        <v>153</v>
      </c>
      <c r="B155" s="8" t="s">
        <v>72</v>
      </c>
      <c r="C155" s="62"/>
      <c r="D155" s="39" t="s">
        <v>21</v>
      </c>
      <c r="E155" s="55"/>
      <c r="F155" s="55">
        <f t="shared" si="12"/>
        <v>0</v>
      </c>
      <c r="G155" s="56">
        <v>15905</v>
      </c>
      <c r="H155" s="56">
        <v>465</v>
      </c>
      <c r="I155" s="55">
        <f t="shared" si="13"/>
        <v>16370</v>
      </c>
      <c r="J155" s="55">
        <f t="shared" si="14"/>
        <v>16370</v>
      </c>
    </row>
    <row r="156" spans="1:10" ht="15" customHeight="1">
      <c r="A156" s="8">
        <v>154</v>
      </c>
      <c r="B156" s="8" t="s">
        <v>73</v>
      </c>
      <c r="C156" s="62"/>
      <c r="D156" s="39" t="s">
        <v>21</v>
      </c>
      <c r="E156" s="55"/>
      <c r="F156" s="55">
        <f t="shared" si="12"/>
        <v>0</v>
      </c>
      <c r="G156" s="56">
        <v>552</v>
      </c>
      <c r="H156" s="56"/>
      <c r="I156" s="55">
        <f>SUM(G156:H156)</f>
        <v>552</v>
      </c>
      <c r="J156" s="55">
        <f>F156+I156</f>
        <v>552</v>
      </c>
    </row>
    <row r="157" spans="1:10" ht="15" customHeight="1">
      <c r="A157" s="8">
        <v>155</v>
      </c>
      <c r="B157" s="8" t="s">
        <v>72</v>
      </c>
      <c r="C157" s="62"/>
      <c r="D157" s="39" t="s">
        <v>65</v>
      </c>
      <c r="E157" s="55"/>
      <c r="F157" s="55">
        <f t="shared" si="12"/>
        <v>0</v>
      </c>
      <c r="G157" s="56"/>
      <c r="H157" s="56"/>
      <c r="I157" s="55">
        <f>SUM(G157:H157)</f>
        <v>0</v>
      </c>
      <c r="J157" s="55">
        <f>F157+I157</f>
        <v>0</v>
      </c>
    </row>
    <row r="158" spans="1:10" ht="15" customHeight="1">
      <c r="A158" s="8">
        <v>156</v>
      </c>
      <c r="B158" s="8" t="s">
        <v>73</v>
      </c>
      <c r="C158" s="62"/>
      <c r="D158" s="39" t="s">
        <v>65</v>
      </c>
      <c r="E158" s="56"/>
      <c r="F158" s="55">
        <f t="shared" si="12"/>
        <v>0</v>
      </c>
      <c r="G158" s="56"/>
      <c r="H158" s="56"/>
      <c r="I158" s="55">
        <f t="shared" si="13"/>
        <v>0</v>
      </c>
      <c r="J158" s="55">
        <f t="shared" si="14"/>
        <v>0</v>
      </c>
    </row>
    <row r="159" spans="1:10" s="9" customFormat="1" ht="49.5" customHeight="1">
      <c r="A159" s="8">
        <v>157</v>
      </c>
      <c r="B159" s="8"/>
      <c r="C159" s="62"/>
      <c r="D159" s="19" t="s">
        <v>195</v>
      </c>
      <c r="E159" s="57">
        <f>SUM(E98:E158)</f>
        <v>50402</v>
      </c>
      <c r="F159" s="55">
        <f aca="true" t="shared" si="15" ref="F159:F177">SUM(E159:E159)</f>
        <v>50402</v>
      </c>
      <c r="G159" s="57">
        <f>SUM(G98:G158)</f>
        <v>69599</v>
      </c>
      <c r="H159" s="57">
        <f>SUM(H98:H158)</f>
        <v>13802</v>
      </c>
      <c r="I159" s="55">
        <f t="shared" si="13"/>
        <v>83401</v>
      </c>
      <c r="J159" s="55">
        <f t="shared" si="14"/>
        <v>133803</v>
      </c>
    </row>
    <row r="160" spans="1:10" ht="30" customHeight="1">
      <c r="A160" s="8">
        <v>158</v>
      </c>
      <c r="B160" s="8"/>
      <c r="C160" s="62">
        <v>40200</v>
      </c>
      <c r="D160" s="23" t="s">
        <v>193</v>
      </c>
      <c r="E160" s="55"/>
      <c r="F160" s="55">
        <f t="shared" si="15"/>
        <v>0</v>
      </c>
      <c r="G160" s="56"/>
      <c r="H160" s="56"/>
      <c r="I160" s="55">
        <f t="shared" si="13"/>
        <v>0</v>
      </c>
      <c r="J160" s="55">
        <f t="shared" si="14"/>
        <v>0</v>
      </c>
    </row>
    <row r="161" spans="1:10" ht="15" customHeight="1">
      <c r="A161" s="8">
        <v>159</v>
      </c>
      <c r="B161" s="8" t="s">
        <v>72</v>
      </c>
      <c r="C161" s="62"/>
      <c r="D161" s="7" t="s">
        <v>21</v>
      </c>
      <c r="E161" s="55"/>
      <c r="F161" s="55">
        <f t="shared" si="15"/>
        <v>0</v>
      </c>
      <c r="G161" s="56">
        <v>65766</v>
      </c>
      <c r="H161" s="56">
        <f>14418+1</f>
        <v>14419</v>
      </c>
      <c r="I161" s="55">
        <f t="shared" si="13"/>
        <v>80185</v>
      </c>
      <c r="J161" s="55">
        <f t="shared" si="14"/>
        <v>80185</v>
      </c>
    </row>
    <row r="162" spans="1:10" ht="15" customHeight="1">
      <c r="A162" s="8">
        <v>160</v>
      </c>
      <c r="B162" s="8" t="s">
        <v>72</v>
      </c>
      <c r="C162" s="62"/>
      <c r="D162" s="7" t="s">
        <v>65</v>
      </c>
      <c r="E162" s="56">
        <v>3664</v>
      </c>
      <c r="F162" s="55">
        <f t="shared" si="15"/>
        <v>3664</v>
      </c>
      <c r="G162" s="56"/>
      <c r="H162" s="56"/>
      <c r="I162" s="55">
        <f aca="true" t="shared" si="16" ref="I162:I179">SUM(G162:H162)</f>
        <v>0</v>
      </c>
      <c r="J162" s="55">
        <f aca="true" t="shared" si="17" ref="J162:J179">F162+I162</f>
        <v>3664</v>
      </c>
    </row>
    <row r="163" spans="1:10" ht="15" customHeight="1">
      <c r="A163" s="8">
        <v>161</v>
      </c>
      <c r="B163" s="8" t="s">
        <v>73</v>
      </c>
      <c r="C163" s="62"/>
      <c r="D163" s="7" t="s">
        <v>65</v>
      </c>
      <c r="E163" s="56"/>
      <c r="F163" s="55">
        <f t="shared" si="15"/>
        <v>0</v>
      </c>
      <c r="G163" s="56"/>
      <c r="H163" s="56"/>
      <c r="I163" s="55">
        <f t="shared" si="16"/>
        <v>0</v>
      </c>
      <c r="J163" s="55">
        <f t="shared" si="17"/>
        <v>0</v>
      </c>
    </row>
    <row r="164" spans="1:10" ht="15" customHeight="1">
      <c r="A164" s="8">
        <v>162</v>
      </c>
      <c r="B164" s="8" t="s">
        <v>73</v>
      </c>
      <c r="C164" s="62"/>
      <c r="D164" s="7" t="s">
        <v>21</v>
      </c>
      <c r="E164" s="55"/>
      <c r="F164" s="55">
        <f t="shared" si="15"/>
        <v>0</v>
      </c>
      <c r="G164" s="61">
        <f>18933-1</f>
        <v>18932</v>
      </c>
      <c r="H164" s="56">
        <v>1625</v>
      </c>
      <c r="I164" s="55">
        <f t="shared" si="16"/>
        <v>20557</v>
      </c>
      <c r="J164" s="55">
        <f t="shared" si="17"/>
        <v>20557</v>
      </c>
    </row>
    <row r="165" spans="1:10" s="9" customFormat="1" ht="30" customHeight="1">
      <c r="A165" s="8">
        <v>163</v>
      </c>
      <c r="B165" s="8"/>
      <c r="C165" s="62"/>
      <c r="D165" s="19" t="s">
        <v>192</v>
      </c>
      <c r="E165" s="57">
        <f>SUM(E160:E164)</f>
        <v>3664</v>
      </c>
      <c r="F165" s="55">
        <f t="shared" si="15"/>
        <v>3664</v>
      </c>
      <c r="G165" s="57">
        <f>SUM(G160:G164)</f>
        <v>84698</v>
      </c>
      <c r="H165" s="57">
        <f>SUM(H160:H164)</f>
        <v>16044</v>
      </c>
      <c r="I165" s="55">
        <f t="shared" si="16"/>
        <v>100742</v>
      </c>
      <c r="J165" s="55">
        <f t="shared" si="17"/>
        <v>104406</v>
      </c>
    </row>
    <row r="166" spans="1:10" ht="30" customHeight="1">
      <c r="A166" s="8">
        <v>164</v>
      </c>
      <c r="B166" s="8"/>
      <c r="C166" s="62">
        <v>50100</v>
      </c>
      <c r="D166" s="23" t="s">
        <v>191</v>
      </c>
      <c r="E166" s="55"/>
      <c r="F166" s="55">
        <f t="shared" si="15"/>
        <v>0</v>
      </c>
      <c r="G166" s="56"/>
      <c r="H166" s="56"/>
      <c r="I166" s="55">
        <f t="shared" si="16"/>
        <v>0</v>
      </c>
      <c r="J166" s="55">
        <f t="shared" si="17"/>
        <v>0</v>
      </c>
    </row>
    <row r="167" spans="1:10" ht="15" customHeight="1">
      <c r="A167" s="8">
        <v>165</v>
      </c>
      <c r="B167" s="8" t="s">
        <v>72</v>
      </c>
      <c r="C167" s="62"/>
      <c r="D167" s="7" t="s">
        <v>21</v>
      </c>
      <c r="E167" s="55"/>
      <c r="F167" s="55">
        <f t="shared" si="15"/>
        <v>0</v>
      </c>
      <c r="G167" s="56">
        <f>160437-1017-1</f>
        <v>159419</v>
      </c>
      <c r="H167" s="56">
        <v>22567</v>
      </c>
      <c r="I167" s="55">
        <f t="shared" si="16"/>
        <v>181986</v>
      </c>
      <c r="J167" s="55">
        <f t="shared" si="17"/>
        <v>181986</v>
      </c>
    </row>
    <row r="168" spans="1:10" ht="15" customHeight="1">
      <c r="A168" s="8">
        <v>166</v>
      </c>
      <c r="B168" s="8" t="s">
        <v>72</v>
      </c>
      <c r="C168" s="62"/>
      <c r="D168" s="7" t="s">
        <v>65</v>
      </c>
      <c r="E168" s="56">
        <v>1017</v>
      </c>
      <c r="F168" s="55">
        <f t="shared" si="15"/>
        <v>1017</v>
      </c>
      <c r="G168" s="56"/>
      <c r="H168" s="56"/>
      <c r="I168" s="55">
        <f t="shared" si="16"/>
        <v>0</v>
      </c>
      <c r="J168" s="55">
        <f t="shared" si="17"/>
        <v>1017</v>
      </c>
    </row>
    <row r="169" spans="1:10" ht="15" customHeight="1">
      <c r="A169" s="8">
        <v>167</v>
      </c>
      <c r="B169" s="8" t="s">
        <v>73</v>
      </c>
      <c r="C169" s="62"/>
      <c r="D169" s="7" t="s">
        <v>65</v>
      </c>
      <c r="E169" s="56"/>
      <c r="F169" s="55">
        <f t="shared" si="15"/>
        <v>0</v>
      </c>
      <c r="G169" s="56"/>
      <c r="H169" s="56"/>
      <c r="I169" s="55">
        <f t="shared" si="16"/>
        <v>0</v>
      </c>
      <c r="J169" s="55">
        <f t="shared" si="17"/>
        <v>0</v>
      </c>
    </row>
    <row r="170" spans="1:10" ht="15" customHeight="1">
      <c r="A170" s="8">
        <v>168</v>
      </c>
      <c r="B170" s="8" t="s">
        <v>73</v>
      </c>
      <c r="C170" s="62"/>
      <c r="D170" s="7" t="s">
        <v>21</v>
      </c>
      <c r="E170" s="55"/>
      <c r="F170" s="55">
        <f t="shared" si="15"/>
        <v>0</v>
      </c>
      <c r="G170" s="56">
        <v>47353</v>
      </c>
      <c r="H170" s="56">
        <v>2020</v>
      </c>
      <c r="I170" s="55">
        <f t="shared" si="16"/>
        <v>49373</v>
      </c>
      <c r="J170" s="55">
        <f t="shared" si="17"/>
        <v>49373</v>
      </c>
    </row>
    <row r="171" spans="1:10" s="9" customFormat="1" ht="39.75" customHeight="1">
      <c r="A171" s="8">
        <v>169</v>
      </c>
      <c r="B171" s="8"/>
      <c r="C171" s="62"/>
      <c r="D171" s="19" t="s">
        <v>190</v>
      </c>
      <c r="E171" s="57">
        <f>SUM(E167:E170)</f>
        <v>1017</v>
      </c>
      <c r="F171" s="55">
        <f t="shared" si="15"/>
        <v>1017</v>
      </c>
      <c r="G171" s="57">
        <f>SUM(G167:G170)</f>
        <v>206772</v>
      </c>
      <c r="H171" s="57">
        <f>SUM(H167:H170)</f>
        <v>24587</v>
      </c>
      <c r="I171" s="55">
        <f t="shared" si="16"/>
        <v>231359</v>
      </c>
      <c r="J171" s="55">
        <f t="shared" si="17"/>
        <v>232376</v>
      </c>
    </row>
    <row r="172" spans="1:10" ht="32.25" customHeight="1">
      <c r="A172" s="8">
        <v>170</v>
      </c>
      <c r="B172" s="8"/>
      <c r="C172" s="62">
        <v>70100</v>
      </c>
      <c r="D172" s="24" t="s">
        <v>18</v>
      </c>
      <c r="E172" s="55"/>
      <c r="F172" s="55">
        <f t="shared" si="15"/>
        <v>0</v>
      </c>
      <c r="G172" s="56"/>
      <c r="H172" s="56"/>
      <c r="I172" s="55">
        <f t="shared" si="16"/>
        <v>0</v>
      </c>
      <c r="J172" s="55">
        <f t="shared" si="17"/>
        <v>0</v>
      </c>
    </row>
    <row r="173" spans="1:10" ht="15" customHeight="1">
      <c r="A173" s="8">
        <v>171</v>
      </c>
      <c r="B173" s="8" t="s">
        <v>72</v>
      </c>
      <c r="C173" s="62"/>
      <c r="D173" s="7" t="s">
        <v>21</v>
      </c>
      <c r="E173" s="55"/>
      <c r="F173" s="55">
        <f t="shared" si="15"/>
        <v>0</v>
      </c>
      <c r="G173" s="56">
        <v>69082</v>
      </c>
      <c r="H173" s="56">
        <f>38135-1</f>
        <v>38134</v>
      </c>
      <c r="I173" s="55">
        <f t="shared" si="16"/>
        <v>107216</v>
      </c>
      <c r="J173" s="55">
        <f t="shared" si="17"/>
        <v>107216</v>
      </c>
    </row>
    <row r="174" spans="1:10" ht="15" customHeight="1">
      <c r="A174" s="8">
        <v>172</v>
      </c>
      <c r="B174" s="8" t="s">
        <v>72</v>
      </c>
      <c r="C174" s="62"/>
      <c r="D174" s="7" t="s">
        <v>65</v>
      </c>
      <c r="E174" s="56">
        <v>1509</v>
      </c>
      <c r="F174" s="55">
        <f t="shared" si="15"/>
        <v>1509</v>
      </c>
      <c r="G174" s="56"/>
      <c r="H174" s="56"/>
      <c r="I174" s="55">
        <f t="shared" si="16"/>
        <v>0</v>
      </c>
      <c r="J174" s="55">
        <f t="shared" si="17"/>
        <v>1509</v>
      </c>
    </row>
    <row r="175" spans="1:10" ht="15" customHeight="1">
      <c r="A175" s="8">
        <v>173</v>
      </c>
      <c r="B175" s="8" t="s">
        <v>73</v>
      </c>
      <c r="C175" s="62"/>
      <c r="D175" s="7" t="s">
        <v>65</v>
      </c>
      <c r="E175" s="56"/>
      <c r="F175" s="55">
        <f t="shared" si="15"/>
        <v>0</v>
      </c>
      <c r="G175" s="56"/>
      <c r="H175" s="56"/>
      <c r="I175" s="55">
        <f t="shared" si="16"/>
        <v>0</v>
      </c>
      <c r="J175" s="55">
        <f t="shared" si="17"/>
        <v>0</v>
      </c>
    </row>
    <row r="176" spans="1:10" ht="15" customHeight="1">
      <c r="A176" s="8">
        <v>174</v>
      </c>
      <c r="B176" s="8" t="s">
        <v>73</v>
      </c>
      <c r="C176" s="62"/>
      <c r="D176" s="7" t="s">
        <v>21</v>
      </c>
      <c r="E176" s="55"/>
      <c r="F176" s="55">
        <f t="shared" si="15"/>
        <v>0</v>
      </c>
      <c r="G176" s="56">
        <v>28146</v>
      </c>
      <c r="H176" s="56">
        <v>3072</v>
      </c>
      <c r="I176" s="55">
        <f t="shared" si="16"/>
        <v>31218</v>
      </c>
      <c r="J176" s="55">
        <f t="shared" si="17"/>
        <v>31218</v>
      </c>
    </row>
    <row r="177" spans="1:10" s="9" customFormat="1" ht="30" customHeight="1">
      <c r="A177" s="8">
        <v>175</v>
      </c>
      <c r="B177" s="8"/>
      <c r="C177" s="62"/>
      <c r="D177" s="19" t="s">
        <v>19</v>
      </c>
      <c r="E177" s="57">
        <f>SUM(E172:E176)</f>
        <v>1509</v>
      </c>
      <c r="F177" s="55">
        <f t="shared" si="15"/>
        <v>1509</v>
      </c>
      <c r="G177" s="57">
        <f>SUM(G172:G176)</f>
        <v>97228</v>
      </c>
      <c r="H177" s="57">
        <f>SUM(H172:H176)</f>
        <v>41206</v>
      </c>
      <c r="I177" s="55">
        <f t="shared" si="16"/>
        <v>138434</v>
      </c>
      <c r="J177" s="55">
        <f t="shared" si="17"/>
        <v>139943</v>
      </c>
    </row>
    <row r="178" spans="1:10" s="4" customFormat="1" ht="30" customHeight="1">
      <c r="A178" s="8">
        <v>176</v>
      </c>
      <c r="B178" s="8"/>
      <c r="C178" s="62"/>
      <c r="D178" s="17" t="s">
        <v>6</v>
      </c>
      <c r="E178" s="55">
        <f aca="true" t="shared" si="18" ref="E178:J178">E177+E171+E165+E159+E96</f>
        <v>64797</v>
      </c>
      <c r="F178" s="55">
        <f t="shared" si="18"/>
        <v>64797</v>
      </c>
      <c r="G178" s="55">
        <f t="shared" si="18"/>
        <v>976156</v>
      </c>
      <c r="H178" s="55">
        <f t="shared" si="18"/>
        <v>95639</v>
      </c>
      <c r="I178" s="55">
        <f t="shared" si="18"/>
        <v>1071795</v>
      </c>
      <c r="J178" s="55">
        <f t="shared" si="18"/>
        <v>1136592</v>
      </c>
    </row>
    <row r="179" spans="1:10" s="4" customFormat="1" ht="33" customHeight="1">
      <c r="A179" s="8">
        <v>177</v>
      </c>
      <c r="B179" s="8"/>
      <c r="C179" s="62"/>
      <c r="D179" s="20" t="s">
        <v>16</v>
      </c>
      <c r="E179" s="55">
        <f>E178+E53</f>
        <v>772846</v>
      </c>
      <c r="F179" s="55">
        <f>F178+F53</f>
        <v>772846</v>
      </c>
      <c r="G179" s="55">
        <f>G178+G53</f>
        <v>-1520219</v>
      </c>
      <c r="H179" s="55">
        <f>H178+H53</f>
        <v>2743134</v>
      </c>
      <c r="I179" s="55">
        <f t="shared" si="16"/>
        <v>1222915</v>
      </c>
      <c r="J179" s="55">
        <f t="shared" si="17"/>
        <v>1995761</v>
      </c>
    </row>
    <row r="180" spans="1:10" ht="12.75">
      <c r="A180" s="8">
        <v>178</v>
      </c>
      <c r="B180" s="8"/>
      <c r="C180" s="62"/>
      <c r="D180" s="5" t="s">
        <v>140</v>
      </c>
      <c r="E180" s="55"/>
      <c r="F180" s="55"/>
      <c r="G180" s="55"/>
      <c r="H180" s="55"/>
      <c r="I180" s="55"/>
      <c r="J180" s="55"/>
    </row>
    <row r="181" spans="1:10" ht="12.75">
      <c r="A181" s="8">
        <v>179</v>
      </c>
      <c r="B181" s="8"/>
      <c r="C181" s="62"/>
      <c r="D181" s="5"/>
      <c r="E181" s="55"/>
      <c r="F181" s="55"/>
      <c r="G181" s="55"/>
      <c r="H181" s="55"/>
      <c r="I181" s="55"/>
      <c r="J181" s="55">
        <f>J179-J180</f>
        <v>1995761</v>
      </c>
    </row>
    <row r="182" spans="1:5" ht="12.75">
      <c r="A182" s="11"/>
      <c r="B182" s="11"/>
      <c r="C182" s="11"/>
      <c r="D182" s="10"/>
      <c r="E182" s="45"/>
    </row>
    <row r="183" spans="1:5" ht="12.75">
      <c r="A183" s="11"/>
      <c r="B183" s="11"/>
      <c r="C183" s="11"/>
      <c r="D183" s="10"/>
      <c r="E183" s="45"/>
    </row>
    <row r="184" spans="1:5" ht="12.75">
      <c r="A184" s="11"/>
      <c r="B184" s="11"/>
      <c r="C184" s="11"/>
      <c r="D184" s="10"/>
      <c r="E184" s="45"/>
    </row>
    <row r="185" spans="1:10" ht="12.75">
      <c r="A185" s="11"/>
      <c r="B185" s="11"/>
      <c r="C185" s="11"/>
      <c r="D185" s="10"/>
      <c r="E185" s="45"/>
      <c r="I185" s="71" t="s">
        <v>203</v>
      </c>
      <c r="J185" s="44">
        <f>5993840</f>
        <v>5993840</v>
      </c>
    </row>
    <row r="186" spans="1:10" ht="12.75">
      <c r="A186" s="11"/>
      <c r="B186" s="11"/>
      <c r="C186" s="11"/>
      <c r="D186" s="10"/>
      <c r="E186" s="45"/>
      <c r="H186" s="44" t="s">
        <v>210</v>
      </c>
      <c r="J186" s="44">
        <f>'áthúzódó kiadások'!X251</f>
        <v>7204836</v>
      </c>
    </row>
    <row r="187" spans="1:5" ht="12.75">
      <c r="A187" s="11"/>
      <c r="B187" s="11"/>
      <c r="C187" s="11"/>
      <c r="D187" s="10"/>
      <c r="E187" s="45"/>
    </row>
    <row r="188" spans="1:10" ht="12.75">
      <c r="A188" s="11"/>
      <c r="B188" s="11"/>
      <c r="C188" s="11"/>
      <c r="D188" s="10"/>
      <c r="E188" s="45"/>
      <c r="I188" s="44" t="s">
        <v>188</v>
      </c>
      <c r="J188" s="44">
        <f>J185+J181-J186</f>
        <v>784765</v>
      </c>
    </row>
    <row r="189" spans="1:5" ht="12.75">
      <c r="A189" s="11"/>
      <c r="B189" s="11"/>
      <c r="C189" s="11"/>
      <c r="D189" s="10"/>
      <c r="E189" s="45"/>
    </row>
    <row r="190" spans="1:5" ht="12.75">
      <c r="A190" s="11"/>
      <c r="B190" s="11"/>
      <c r="C190" s="11"/>
      <c r="D190" s="10"/>
      <c r="E190" s="45"/>
    </row>
    <row r="191" spans="1:10" ht="12.75">
      <c r="A191" s="11"/>
      <c r="B191" s="11"/>
      <c r="C191" s="11"/>
      <c r="D191" s="10"/>
      <c r="E191" s="45"/>
      <c r="H191" s="44" t="s">
        <v>262</v>
      </c>
      <c r="J191" s="44">
        <f>224967+40000+19169</f>
        <v>284136</v>
      </c>
    </row>
    <row r="192" spans="1:5" ht="12.75">
      <c r="A192" s="11"/>
      <c r="B192" s="11"/>
      <c r="C192" s="11"/>
      <c r="D192" s="10"/>
      <c r="E192" s="45"/>
    </row>
    <row r="193" spans="1:10" ht="66">
      <c r="A193" s="11"/>
      <c r="B193" s="11"/>
      <c r="C193" s="11"/>
      <c r="D193" s="10"/>
      <c r="E193" s="45"/>
      <c r="H193" s="71" t="s">
        <v>263</v>
      </c>
      <c r="J193" s="44">
        <v>22918</v>
      </c>
    </row>
    <row r="194" spans="1:5" ht="12.75">
      <c r="A194" s="11"/>
      <c r="B194" s="11"/>
      <c r="C194" s="11"/>
      <c r="D194" s="10"/>
      <c r="E194" s="45"/>
    </row>
    <row r="195" spans="1:10" ht="92.25">
      <c r="A195" s="11"/>
      <c r="B195" s="11"/>
      <c r="C195" s="11"/>
      <c r="D195" s="10"/>
      <c r="E195" s="45"/>
      <c r="H195" s="71" t="s">
        <v>264</v>
      </c>
      <c r="J195" s="44">
        <v>19059</v>
      </c>
    </row>
    <row r="196" spans="1:5" ht="12.75">
      <c r="A196" s="11"/>
      <c r="B196" s="11"/>
      <c r="C196" s="11"/>
      <c r="D196" s="10"/>
      <c r="E196" s="45"/>
    </row>
    <row r="197" spans="1:10" ht="12.75">
      <c r="A197" s="11"/>
      <c r="B197" s="11"/>
      <c r="C197" s="11"/>
      <c r="D197" s="10"/>
      <c r="E197" s="45"/>
      <c r="H197" s="44" t="s">
        <v>265</v>
      </c>
      <c r="J197" s="44">
        <v>12000</v>
      </c>
    </row>
    <row r="198" spans="1:10" ht="12.75">
      <c r="A198" s="11"/>
      <c r="B198" s="11"/>
      <c r="C198" s="11"/>
      <c r="D198" s="10"/>
      <c r="E198" s="45"/>
      <c r="H198" s="44" t="s">
        <v>266</v>
      </c>
      <c r="J198" s="44">
        <v>604969</v>
      </c>
    </row>
    <row r="199" spans="1:10" ht="12.75">
      <c r="A199" s="11"/>
      <c r="B199" s="11"/>
      <c r="C199" s="11"/>
      <c r="D199" s="10"/>
      <c r="E199" s="45"/>
      <c r="H199" s="44" t="s">
        <v>267</v>
      </c>
      <c r="J199" s="44">
        <v>20000</v>
      </c>
    </row>
    <row r="200" spans="1:5" ht="12.75">
      <c r="A200" s="11"/>
      <c r="B200" s="11"/>
      <c r="C200" s="11"/>
      <c r="D200" s="10"/>
      <c r="E200" s="45"/>
    </row>
    <row r="201" spans="1:10" ht="12.75">
      <c r="A201" s="11"/>
      <c r="B201" s="11"/>
      <c r="C201" s="11"/>
      <c r="D201" s="10"/>
      <c r="E201" s="45"/>
      <c r="H201" s="44" t="s">
        <v>269</v>
      </c>
      <c r="J201" s="44">
        <v>-12504</v>
      </c>
    </row>
    <row r="202" spans="1:5" ht="12.75">
      <c r="A202" s="11"/>
      <c r="B202" s="11"/>
      <c r="C202" s="11"/>
      <c r="D202" s="10"/>
      <c r="E202" s="45"/>
    </row>
    <row r="203" spans="1:5" ht="12.75">
      <c r="A203" s="11"/>
      <c r="B203" s="11"/>
      <c r="C203" s="11"/>
      <c r="D203" s="10"/>
      <c r="E203" s="45"/>
    </row>
    <row r="204" spans="1:5" ht="12.75">
      <c r="A204" s="11"/>
      <c r="B204" s="11"/>
      <c r="C204" s="11"/>
      <c r="D204" s="10"/>
      <c r="E204" s="45"/>
    </row>
    <row r="205" spans="1:5" ht="12.75">
      <c r="A205" s="11"/>
      <c r="B205" s="11"/>
      <c r="C205" s="11"/>
      <c r="D205" s="10"/>
      <c r="E205" s="45"/>
    </row>
    <row r="206" spans="1:5" ht="12.75">
      <c r="A206" s="11"/>
      <c r="B206" s="11"/>
      <c r="C206" s="11"/>
      <c r="D206" s="10"/>
      <c r="E206" s="45"/>
    </row>
    <row r="207" spans="1:5" ht="12.75">
      <c r="A207" s="11"/>
      <c r="B207" s="11"/>
      <c r="C207" s="11"/>
      <c r="D207" s="10"/>
      <c r="E207" s="45"/>
    </row>
    <row r="208" spans="1:5" ht="12.75">
      <c r="A208" s="11"/>
      <c r="B208" s="11"/>
      <c r="C208" s="11"/>
      <c r="D208" s="10"/>
      <c r="E208" s="45"/>
    </row>
    <row r="209" spans="1:5" ht="12.75">
      <c r="A209" s="11"/>
      <c r="B209" s="11"/>
      <c r="C209" s="11"/>
      <c r="D209" s="10"/>
      <c r="E209" s="45"/>
    </row>
    <row r="210" spans="1:5" ht="12.75">
      <c r="A210" s="11"/>
      <c r="B210" s="11"/>
      <c r="C210" s="11"/>
      <c r="D210" s="10"/>
      <c r="E210" s="45"/>
    </row>
    <row r="211" spans="1:5" ht="12.75">
      <c r="A211" s="11"/>
      <c r="B211" s="11"/>
      <c r="C211" s="11"/>
      <c r="D211" s="10"/>
      <c r="E211" s="45"/>
    </row>
    <row r="212" spans="1:5" ht="12.75">
      <c r="A212" s="11"/>
      <c r="B212" s="11"/>
      <c r="C212" s="11"/>
      <c r="D212" s="10"/>
      <c r="E212" s="45"/>
    </row>
    <row r="213" spans="1:5" ht="12.75">
      <c r="A213" s="11"/>
      <c r="B213" s="11"/>
      <c r="C213" s="11"/>
      <c r="D213" s="10"/>
      <c r="E213" s="45"/>
    </row>
    <row r="214" spans="1:5" ht="12.75">
      <c r="A214" s="11"/>
      <c r="B214" s="11"/>
      <c r="C214" s="11"/>
      <c r="D214" s="10"/>
      <c r="E214" s="45"/>
    </row>
    <row r="215" spans="1:5" ht="12.75">
      <c r="A215" s="11"/>
      <c r="B215" s="11"/>
      <c r="C215" s="11"/>
      <c r="D215" s="10"/>
      <c r="E215" s="45"/>
    </row>
    <row r="216" spans="1:5" ht="12.75">
      <c r="A216" s="11"/>
      <c r="B216" s="11"/>
      <c r="C216" s="11"/>
      <c r="D216" s="10"/>
      <c r="E216" s="45"/>
    </row>
    <row r="217" spans="1:5" ht="12.75">
      <c r="A217" s="11"/>
      <c r="B217" s="11"/>
      <c r="C217" s="11"/>
      <c r="D217" s="10"/>
      <c r="E217" s="45"/>
    </row>
    <row r="218" spans="1:5" ht="12.75">
      <c r="A218" s="11"/>
      <c r="B218" s="11"/>
      <c r="C218" s="11"/>
      <c r="D218" s="10"/>
      <c r="E218" s="45"/>
    </row>
    <row r="219" spans="1:5" ht="12.75">
      <c r="A219" s="11"/>
      <c r="B219" s="11"/>
      <c r="C219" s="11"/>
      <c r="D219" s="10"/>
      <c r="E219" s="45"/>
    </row>
    <row r="220" spans="1:5" ht="12.75">
      <c r="A220" s="11"/>
      <c r="B220" s="11"/>
      <c r="C220" s="11"/>
      <c r="D220" s="10"/>
      <c r="E220" s="45"/>
    </row>
    <row r="221" spans="1:5" ht="12.75">
      <c r="A221" s="11"/>
      <c r="B221" s="11"/>
      <c r="C221" s="11"/>
      <c r="D221" s="10"/>
      <c r="E221" s="45"/>
    </row>
    <row r="222" spans="1:5" ht="12.75">
      <c r="A222" s="11"/>
      <c r="B222" s="11"/>
      <c r="C222" s="11"/>
      <c r="D222" s="10"/>
      <c r="E222" s="45"/>
    </row>
    <row r="223" spans="1:5" ht="12.75">
      <c r="A223" s="11"/>
      <c r="B223" s="11"/>
      <c r="C223" s="11"/>
      <c r="D223" s="10"/>
      <c r="E223" s="45"/>
    </row>
    <row r="224" spans="1:5" ht="12.75">
      <c r="A224" s="11"/>
      <c r="B224" s="11"/>
      <c r="C224" s="11"/>
      <c r="D224" s="10"/>
      <c r="E224" s="45"/>
    </row>
    <row r="225" spans="1:5" ht="12.75">
      <c r="A225" s="11"/>
      <c r="B225" s="11"/>
      <c r="C225" s="11"/>
      <c r="D225" s="10"/>
      <c r="E225" s="45"/>
    </row>
    <row r="226" spans="1:5" ht="12.75">
      <c r="A226" s="11"/>
      <c r="B226" s="11"/>
      <c r="C226" s="11"/>
      <c r="D226" s="10"/>
      <c r="E226" s="45"/>
    </row>
    <row r="227" spans="1:5" ht="12.75">
      <c r="A227" s="11"/>
      <c r="B227" s="11"/>
      <c r="C227" s="11"/>
      <c r="D227" s="10"/>
      <c r="E227" s="45"/>
    </row>
    <row r="228" spans="1:5" ht="12.75">
      <c r="A228" s="11"/>
      <c r="B228" s="11"/>
      <c r="C228" s="11"/>
      <c r="D228" s="10"/>
      <c r="E228" s="45"/>
    </row>
    <row r="229" spans="1:5" ht="12.75">
      <c r="A229" s="11"/>
      <c r="B229" s="11"/>
      <c r="C229" s="11"/>
      <c r="D229" s="10"/>
      <c r="E229" s="45"/>
    </row>
    <row r="230" spans="1:5" ht="12.75">
      <c r="A230" s="11"/>
      <c r="B230" s="11"/>
      <c r="C230" s="11"/>
      <c r="D230" s="10"/>
      <c r="E230" s="45"/>
    </row>
    <row r="231" spans="1:5" ht="12.75">
      <c r="A231" s="11"/>
      <c r="B231" s="11"/>
      <c r="C231" s="11"/>
      <c r="D231" s="10"/>
      <c r="E231" s="45"/>
    </row>
    <row r="232" spans="1:5" ht="12.75">
      <c r="A232" s="11"/>
      <c r="B232" s="11"/>
      <c r="C232" s="11"/>
      <c r="D232" s="10"/>
      <c r="E232" s="45"/>
    </row>
    <row r="233" spans="1:5" ht="12.75">
      <c r="A233" s="11"/>
      <c r="B233" s="11"/>
      <c r="C233" s="11"/>
      <c r="D233" s="10"/>
      <c r="E233" s="45"/>
    </row>
    <row r="234" spans="1:5" ht="12.75">
      <c r="A234" s="11"/>
      <c r="B234" s="11"/>
      <c r="C234" s="11"/>
      <c r="D234" s="10"/>
      <c r="E234" s="45"/>
    </row>
    <row r="235" spans="1:5" ht="12.75">
      <c r="A235" s="11"/>
      <c r="B235" s="11"/>
      <c r="C235" s="11"/>
      <c r="D235" s="10"/>
      <c r="E235" s="45"/>
    </row>
    <row r="236" spans="1:5" ht="12.75">
      <c r="A236" s="11"/>
      <c r="B236" s="11"/>
      <c r="C236" s="11"/>
      <c r="D236" s="10"/>
      <c r="E236" s="45"/>
    </row>
    <row r="237" spans="1:5" ht="12.75">
      <c r="A237" s="11"/>
      <c r="B237" s="11"/>
      <c r="C237" s="11"/>
      <c r="D237" s="10"/>
      <c r="E237" s="45"/>
    </row>
    <row r="238" spans="1:5" ht="12.75">
      <c r="A238" s="11"/>
      <c r="B238" s="11"/>
      <c r="C238" s="11"/>
      <c r="D238" s="10"/>
      <c r="E238" s="45"/>
    </row>
    <row r="239" spans="1:5" ht="12.75">
      <c r="A239" s="11"/>
      <c r="B239" s="11"/>
      <c r="C239" s="11"/>
      <c r="D239" s="10"/>
      <c r="E239" s="45"/>
    </row>
    <row r="240" spans="1:5" ht="12.75">
      <c r="A240" s="11"/>
      <c r="B240" s="11"/>
      <c r="C240" s="11"/>
      <c r="D240" s="10"/>
      <c r="E240" s="45"/>
    </row>
    <row r="241" spans="1:5" ht="12.75">
      <c r="A241" s="11"/>
      <c r="B241" s="11"/>
      <c r="C241" s="11"/>
      <c r="D241" s="10"/>
      <c r="E241" s="45"/>
    </row>
    <row r="242" spans="1:5" ht="12.75">
      <c r="A242" s="11"/>
      <c r="B242" s="11"/>
      <c r="C242" s="11"/>
      <c r="D242" s="10"/>
      <c r="E242" s="45"/>
    </row>
    <row r="243" spans="1:5" ht="12.75">
      <c r="A243" s="11"/>
      <c r="B243" s="11"/>
      <c r="C243" s="11"/>
      <c r="D243" s="10"/>
      <c r="E243" s="45"/>
    </row>
    <row r="244" spans="1:5" ht="12.75">
      <c r="A244" s="11"/>
      <c r="B244" s="11"/>
      <c r="C244" s="11"/>
      <c r="D244" s="10"/>
      <c r="E244" s="45"/>
    </row>
    <row r="245" spans="1:5" ht="12.75">
      <c r="A245" s="11"/>
      <c r="B245" s="11"/>
      <c r="C245" s="11"/>
      <c r="D245" s="10"/>
      <c r="E245" s="45"/>
    </row>
    <row r="246" spans="1:5" ht="12.75">
      <c r="A246" s="11"/>
      <c r="B246" s="11"/>
      <c r="C246" s="11"/>
      <c r="D246" s="10"/>
      <c r="E246" s="45"/>
    </row>
    <row r="247" spans="1:5" ht="12.75">
      <c r="A247" s="11"/>
      <c r="B247" s="11"/>
      <c r="C247" s="11"/>
      <c r="D247" s="10"/>
      <c r="E247" s="45"/>
    </row>
    <row r="248" spans="1:5" ht="12.75">
      <c r="A248" s="11"/>
      <c r="B248" s="11"/>
      <c r="C248" s="11"/>
      <c r="D248" s="10"/>
      <c r="E248" s="45"/>
    </row>
    <row r="249" spans="1:5" ht="12.75">
      <c r="A249" s="11"/>
      <c r="B249" s="11"/>
      <c r="C249" s="11"/>
      <c r="D249" s="10"/>
      <c r="E249" s="45"/>
    </row>
    <row r="250" spans="1:5" ht="12.75">
      <c r="A250" s="11"/>
      <c r="B250" s="11"/>
      <c r="C250" s="11"/>
      <c r="D250" s="10"/>
      <c r="E250" s="45"/>
    </row>
    <row r="251" spans="1:5" ht="12.75">
      <c r="A251" s="11"/>
      <c r="B251" s="11"/>
      <c r="C251" s="11"/>
      <c r="D251" s="10"/>
      <c r="E251" s="45"/>
    </row>
    <row r="252" spans="1:5" ht="12.75">
      <c r="A252" s="11"/>
      <c r="B252" s="11"/>
      <c r="C252" s="11"/>
      <c r="D252" s="10"/>
      <c r="E252" s="45"/>
    </row>
    <row r="253" spans="1:5" ht="12.75">
      <c r="A253" s="11"/>
      <c r="B253" s="11"/>
      <c r="C253" s="11"/>
      <c r="D253" s="10"/>
      <c r="E253" s="45"/>
    </row>
    <row r="254" spans="1:5" ht="12.75">
      <c r="A254" s="11"/>
      <c r="B254" s="11"/>
      <c r="C254" s="11"/>
      <c r="D254" s="10"/>
      <c r="E254" s="45"/>
    </row>
    <row r="255" spans="1:5" ht="12.75">
      <c r="A255" s="11"/>
      <c r="B255" s="11"/>
      <c r="C255" s="11"/>
      <c r="D255" s="10"/>
      <c r="E255" s="45"/>
    </row>
    <row r="256" spans="1:5" ht="12.75">
      <c r="A256" s="11"/>
      <c r="B256" s="11"/>
      <c r="C256" s="11"/>
      <c r="D256" s="10"/>
      <c r="E256" s="45"/>
    </row>
    <row r="257" spans="1:5" ht="12.75">
      <c r="A257" s="11"/>
      <c r="B257" s="11"/>
      <c r="C257" s="11"/>
      <c r="D257" s="10"/>
      <c r="E257" s="45"/>
    </row>
    <row r="258" spans="1:5" ht="12.75">
      <c r="A258" s="11"/>
      <c r="B258" s="11"/>
      <c r="C258" s="11"/>
      <c r="D258" s="10"/>
      <c r="E258" s="45"/>
    </row>
    <row r="259" spans="1:5" ht="12.75">
      <c r="A259" s="11"/>
      <c r="B259" s="11"/>
      <c r="C259" s="11"/>
      <c r="D259" s="10"/>
      <c r="E259" s="45"/>
    </row>
    <row r="260" spans="1:5" ht="12.75">
      <c r="A260" s="11"/>
      <c r="B260" s="11"/>
      <c r="C260" s="11"/>
      <c r="D260" s="10"/>
      <c r="E260" s="45"/>
    </row>
    <row r="261" spans="1:5" ht="12.75">
      <c r="A261" s="11"/>
      <c r="B261" s="11"/>
      <c r="C261" s="11"/>
      <c r="D261" s="10"/>
      <c r="E261" s="45"/>
    </row>
    <row r="262" spans="1:5" ht="12.75">
      <c r="A262" s="11"/>
      <c r="B262" s="11"/>
      <c r="C262" s="11"/>
      <c r="D262" s="10"/>
      <c r="E262" s="45"/>
    </row>
    <row r="263" spans="1:5" ht="12.75">
      <c r="A263" s="11"/>
      <c r="B263" s="11"/>
      <c r="C263" s="11"/>
      <c r="D263" s="10"/>
      <c r="E263" s="45"/>
    </row>
    <row r="264" spans="1:5" ht="12.75">
      <c r="A264" s="11"/>
      <c r="B264" s="11"/>
      <c r="C264" s="11"/>
      <c r="D264" s="10"/>
      <c r="E264" s="45"/>
    </row>
    <row r="265" spans="1:5" ht="12.75">
      <c r="A265" s="11"/>
      <c r="B265" s="11"/>
      <c r="C265" s="11"/>
      <c r="D265" s="10"/>
      <c r="E265" s="45"/>
    </row>
    <row r="266" spans="1:5" ht="12.75">
      <c r="A266" s="11"/>
      <c r="B266" s="11"/>
      <c r="C266" s="11"/>
      <c r="D266" s="10"/>
      <c r="E266" s="45"/>
    </row>
    <row r="267" spans="1:5" ht="12.75">
      <c r="A267" s="11"/>
      <c r="B267" s="11"/>
      <c r="C267" s="11"/>
      <c r="D267" s="10"/>
      <c r="E267" s="45"/>
    </row>
    <row r="268" spans="1:5" ht="12.75">
      <c r="A268" s="11"/>
      <c r="B268" s="11"/>
      <c r="C268" s="11"/>
      <c r="D268" s="10"/>
      <c r="E268" s="45"/>
    </row>
    <row r="269" spans="1:5" ht="12.75">
      <c r="A269" s="11"/>
      <c r="B269" s="11"/>
      <c r="C269" s="11"/>
      <c r="D269" s="10"/>
      <c r="E269" s="45"/>
    </row>
    <row r="270" spans="1:5" ht="12.75">
      <c r="A270" s="11"/>
      <c r="B270" s="11"/>
      <c r="C270" s="11"/>
      <c r="D270" s="10"/>
      <c r="E270" s="45"/>
    </row>
    <row r="271" spans="1:5" ht="12.75">
      <c r="A271" s="11"/>
      <c r="B271" s="11"/>
      <c r="C271" s="11"/>
      <c r="D271" s="10"/>
      <c r="E271" s="45"/>
    </row>
    <row r="272" spans="1:5" ht="12.75">
      <c r="A272" s="11"/>
      <c r="B272" s="11"/>
      <c r="C272" s="11"/>
      <c r="D272" s="10"/>
      <c r="E272" s="45"/>
    </row>
    <row r="273" spans="1:5" ht="12.75">
      <c r="A273" s="11"/>
      <c r="B273" s="11"/>
      <c r="C273" s="11"/>
      <c r="D273" s="10"/>
      <c r="E273" s="45"/>
    </row>
    <row r="274" spans="1:5" ht="12.75">
      <c r="A274" s="11"/>
      <c r="B274" s="11"/>
      <c r="C274" s="11"/>
      <c r="D274" s="10"/>
      <c r="E274" s="45"/>
    </row>
    <row r="275" spans="1:5" ht="12.75">
      <c r="A275" s="11"/>
      <c r="B275" s="11"/>
      <c r="C275" s="11"/>
      <c r="D275" s="10"/>
      <c r="E275" s="45"/>
    </row>
    <row r="276" spans="1:5" ht="12.75">
      <c r="A276" s="11"/>
      <c r="B276" s="11"/>
      <c r="C276" s="11"/>
      <c r="D276" s="10"/>
      <c r="E276" s="45"/>
    </row>
    <row r="277" spans="1:5" ht="12.75">
      <c r="A277" s="11"/>
      <c r="B277" s="11"/>
      <c r="C277" s="11"/>
      <c r="D277" s="10"/>
      <c r="E277" s="45"/>
    </row>
    <row r="278" spans="1:5" ht="12.75">
      <c r="A278" s="11"/>
      <c r="B278" s="11"/>
      <c r="C278" s="11"/>
      <c r="D278" s="10"/>
      <c r="E278" s="45"/>
    </row>
    <row r="279" spans="1:5" ht="12.75">
      <c r="A279" s="11"/>
      <c r="B279" s="11"/>
      <c r="C279" s="11"/>
      <c r="D279" s="10"/>
      <c r="E279" s="45"/>
    </row>
    <row r="280" spans="1:5" ht="12.75">
      <c r="A280" s="11"/>
      <c r="B280" s="11"/>
      <c r="C280" s="11"/>
      <c r="D280" s="10"/>
      <c r="E280" s="45"/>
    </row>
    <row r="281" spans="1:5" ht="12.75">
      <c r="A281" s="11"/>
      <c r="B281" s="11"/>
      <c r="C281" s="11"/>
      <c r="D281" s="10"/>
      <c r="E281" s="45"/>
    </row>
    <row r="282" spans="1:5" ht="12.75">
      <c r="A282" s="11"/>
      <c r="B282" s="11"/>
      <c r="C282" s="11"/>
      <c r="D282" s="10"/>
      <c r="E282" s="45"/>
    </row>
    <row r="283" spans="1:5" ht="12.75">
      <c r="A283" s="11"/>
      <c r="B283" s="11"/>
      <c r="C283" s="11"/>
      <c r="D283" s="10"/>
      <c r="E283" s="45"/>
    </row>
    <row r="284" spans="1:5" ht="12.75">
      <c r="A284" s="11"/>
      <c r="B284" s="11"/>
      <c r="C284" s="11"/>
      <c r="D284" s="10"/>
      <c r="E284" s="45"/>
    </row>
    <row r="285" spans="1:5" ht="12.75">
      <c r="A285" s="11"/>
      <c r="B285" s="11"/>
      <c r="C285" s="11"/>
      <c r="D285" s="10"/>
      <c r="E285" s="45"/>
    </row>
    <row r="286" spans="1:5" ht="12.75">
      <c r="A286" s="11"/>
      <c r="B286" s="11"/>
      <c r="C286" s="11"/>
      <c r="D286" s="10"/>
      <c r="E286" s="45"/>
    </row>
    <row r="287" spans="1:5" ht="12.75">
      <c r="A287" s="11"/>
      <c r="B287" s="11"/>
      <c r="C287" s="11"/>
      <c r="D287" s="10"/>
      <c r="E287" s="45"/>
    </row>
    <row r="288" spans="1:5" ht="12.75">
      <c r="A288" s="11"/>
      <c r="B288" s="11"/>
      <c r="C288" s="11"/>
      <c r="D288" s="10"/>
      <c r="E288" s="45"/>
    </row>
    <row r="289" spans="1:5" ht="12.75">
      <c r="A289" s="11"/>
      <c r="B289" s="11"/>
      <c r="C289" s="11"/>
      <c r="D289" s="10"/>
      <c r="E289" s="45"/>
    </row>
    <row r="290" spans="1:5" ht="12.75">
      <c r="A290" s="11"/>
      <c r="B290" s="11"/>
      <c r="C290" s="11"/>
      <c r="D290" s="10"/>
      <c r="E290" s="45"/>
    </row>
    <row r="291" spans="1:5" ht="12.75">
      <c r="A291" s="11"/>
      <c r="B291" s="11"/>
      <c r="C291" s="11"/>
      <c r="D291" s="10"/>
      <c r="E291" s="45"/>
    </row>
    <row r="292" spans="1:5" ht="12.75">
      <c r="A292" s="11"/>
      <c r="B292" s="11"/>
      <c r="C292" s="11"/>
      <c r="D292" s="10"/>
      <c r="E292" s="45"/>
    </row>
    <row r="293" spans="1:5" ht="12.75">
      <c r="A293" s="11"/>
      <c r="B293" s="11"/>
      <c r="C293" s="11"/>
      <c r="D293" s="10"/>
      <c r="E293" s="45"/>
    </row>
    <row r="294" spans="1:5" ht="12.75">
      <c r="A294" s="11"/>
      <c r="B294" s="11"/>
      <c r="C294" s="11"/>
      <c r="D294" s="10"/>
      <c r="E294" s="45"/>
    </row>
    <row r="295" spans="1:5" ht="12.75">
      <c r="A295" s="11"/>
      <c r="B295" s="11"/>
      <c r="C295" s="11"/>
      <c r="D295" s="10"/>
      <c r="E295" s="45"/>
    </row>
    <row r="296" spans="1:5" ht="12.75">
      <c r="A296" s="11"/>
      <c r="B296" s="11"/>
      <c r="C296" s="11"/>
      <c r="D296" s="10"/>
      <c r="E296" s="45"/>
    </row>
    <row r="297" spans="1:5" ht="12.75">
      <c r="A297" s="11"/>
      <c r="B297" s="11"/>
      <c r="C297" s="11"/>
      <c r="D297" s="10"/>
      <c r="E297" s="45"/>
    </row>
    <row r="298" spans="1:5" ht="12.75">
      <c r="A298" s="11"/>
      <c r="B298" s="11"/>
      <c r="C298" s="11"/>
      <c r="D298" s="10"/>
      <c r="E298" s="45"/>
    </row>
    <row r="299" spans="1:5" ht="12.75">
      <c r="A299" s="11"/>
      <c r="B299" s="11"/>
      <c r="C299" s="11"/>
      <c r="D299" s="10"/>
      <c r="E299" s="45"/>
    </row>
    <row r="300" spans="1:5" ht="12.75">
      <c r="A300" s="11"/>
      <c r="B300" s="11"/>
      <c r="C300" s="11"/>
      <c r="D300" s="10"/>
      <c r="E300" s="45"/>
    </row>
    <row r="301" spans="1:5" ht="12.75">
      <c r="A301" s="11"/>
      <c r="B301" s="11"/>
      <c r="C301" s="11"/>
      <c r="D301" s="10"/>
      <c r="E301" s="45"/>
    </row>
    <row r="302" spans="1:5" ht="12.75">
      <c r="A302" s="11"/>
      <c r="B302" s="11"/>
      <c r="C302" s="11"/>
      <c r="D302" s="10"/>
      <c r="E302" s="45"/>
    </row>
    <row r="303" spans="1:5" ht="12.75">
      <c r="A303" s="11"/>
      <c r="B303" s="11"/>
      <c r="C303" s="11"/>
      <c r="D303" s="10"/>
      <c r="E303" s="45"/>
    </row>
    <row r="304" spans="1:5" ht="12.75">
      <c r="A304" s="11"/>
      <c r="B304" s="11"/>
      <c r="C304" s="11"/>
      <c r="D304" s="10"/>
      <c r="E304" s="45"/>
    </row>
    <row r="305" spans="1:5" ht="12.75">
      <c r="A305" s="11"/>
      <c r="B305" s="11"/>
      <c r="C305" s="11"/>
      <c r="D305" s="10"/>
      <c r="E305" s="45"/>
    </row>
    <row r="306" spans="1:5" ht="12.75">
      <c r="A306" s="11"/>
      <c r="B306" s="11"/>
      <c r="C306" s="11"/>
      <c r="D306" s="10"/>
      <c r="E306" s="45"/>
    </row>
    <row r="307" spans="1:5" ht="12.75">
      <c r="A307" s="11"/>
      <c r="B307" s="11"/>
      <c r="C307" s="11"/>
      <c r="D307" s="10"/>
      <c r="E307" s="45"/>
    </row>
    <row r="308" spans="1:5" ht="12.75">
      <c r="A308" s="11"/>
      <c r="B308" s="11"/>
      <c r="C308" s="11"/>
      <c r="D308" s="10"/>
      <c r="E308" s="45"/>
    </row>
    <row r="309" spans="1:5" ht="12.75">
      <c r="A309" s="11"/>
      <c r="B309" s="11"/>
      <c r="C309" s="11"/>
      <c r="D309" s="10"/>
      <c r="E309" s="45"/>
    </row>
    <row r="310" spans="1:5" ht="12.75">
      <c r="A310" s="11"/>
      <c r="B310" s="11"/>
      <c r="C310" s="11"/>
      <c r="D310" s="10"/>
      <c r="E310" s="45"/>
    </row>
    <row r="311" spans="1:5" ht="12.75">
      <c r="A311" s="11"/>
      <c r="B311" s="11"/>
      <c r="C311" s="11"/>
      <c r="D311" s="10"/>
      <c r="E311" s="45"/>
    </row>
    <row r="312" spans="1:5" ht="12.75">
      <c r="A312" s="11"/>
      <c r="B312" s="11"/>
      <c r="C312" s="11"/>
      <c r="D312" s="10"/>
      <c r="E312" s="45"/>
    </row>
    <row r="313" spans="1:5" ht="12.75">
      <c r="A313" s="11"/>
      <c r="B313" s="11"/>
      <c r="C313" s="11"/>
      <c r="D313" s="10"/>
      <c r="E313" s="45"/>
    </row>
    <row r="314" spans="1:5" ht="12.75">
      <c r="A314" s="11"/>
      <c r="B314" s="11"/>
      <c r="C314" s="11"/>
      <c r="D314" s="10"/>
      <c r="E314" s="45"/>
    </row>
    <row r="315" spans="1:5" ht="12.75">
      <c r="A315" s="11"/>
      <c r="B315" s="11"/>
      <c r="C315" s="11"/>
      <c r="D315" s="10"/>
      <c r="E315" s="45"/>
    </row>
    <row r="316" spans="1:5" ht="12.75">
      <c r="A316" s="11"/>
      <c r="B316" s="11"/>
      <c r="C316" s="11"/>
      <c r="D316" s="10"/>
      <c r="E316" s="45"/>
    </row>
    <row r="317" spans="1:5" ht="12.75">
      <c r="A317" s="11"/>
      <c r="B317" s="11"/>
      <c r="C317" s="11"/>
      <c r="D317" s="10"/>
      <c r="E317" s="45"/>
    </row>
    <row r="318" spans="1:5" ht="12.75">
      <c r="A318" s="11"/>
      <c r="B318" s="11"/>
      <c r="C318" s="11"/>
      <c r="D318" s="10"/>
      <c r="E318" s="45"/>
    </row>
    <row r="319" spans="1:5" ht="12.75">
      <c r="A319" s="11"/>
      <c r="B319" s="11"/>
      <c r="C319" s="11"/>
      <c r="D319" s="10"/>
      <c r="E319" s="45"/>
    </row>
    <row r="320" spans="1:5" ht="12.75">
      <c r="A320" s="11"/>
      <c r="B320" s="11"/>
      <c r="C320" s="11"/>
      <c r="D320" s="10"/>
      <c r="E320" s="45"/>
    </row>
    <row r="321" spans="1:5" ht="12.75">
      <c r="A321" s="11"/>
      <c r="B321" s="11"/>
      <c r="C321" s="11"/>
      <c r="D321" s="10"/>
      <c r="E321" s="45"/>
    </row>
    <row r="322" spans="1:5" ht="12.75">
      <c r="A322" s="11"/>
      <c r="B322" s="11"/>
      <c r="C322" s="11"/>
      <c r="D322" s="10"/>
      <c r="E322" s="45"/>
    </row>
    <row r="323" spans="1:5" ht="12.75">
      <c r="A323" s="11"/>
      <c r="B323" s="11"/>
      <c r="C323" s="11"/>
      <c r="D323" s="10"/>
      <c r="E323" s="45"/>
    </row>
    <row r="324" spans="1:5" ht="12.75">
      <c r="A324" s="11"/>
      <c r="B324" s="11"/>
      <c r="C324" s="11"/>
      <c r="D324" s="10"/>
      <c r="E324" s="45"/>
    </row>
    <row r="325" spans="1:5" ht="12.75">
      <c r="A325" s="11"/>
      <c r="B325" s="11"/>
      <c r="C325" s="11"/>
      <c r="D325" s="10"/>
      <c r="E325" s="45"/>
    </row>
    <row r="326" spans="1:5" ht="12.75">
      <c r="A326" s="11"/>
      <c r="B326" s="11"/>
      <c r="C326" s="11"/>
      <c r="D326" s="10"/>
      <c r="E326" s="45"/>
    </row>
    <row r="327" spans="1:5" ht="12.75">
      <c r="A327" s="11"/>
      <c r="B327" s="11"/>
      <c r="C327" s="11"/>
      <c r="D327" s="10"/>
      <c r="E327" s="45"/>
    </row>
    <row r="328" spans="1:5" ht="12.75">
      <c r="A328" s="11"/>
      <c r="B328" s="11"/>
      <c r="C328" s="11"/>
      <c r="D328" s="10"/>
      <c r="E328" s="45"/>
    </row>
    <row r="329" spans="1:5" ht="12.75">
      <c r="A329" s="11"/>
      <c r="B329" s="11"/>
      <c r="C329" s="11"/>
      <c r="D329" s="10"/>
      <c r="E329" s="45"/>
    </row>
    <row r="330" spans="1:5" ht="12.75">
      <c r="A330" s="11"/>
      <c r="B330" s="11"/>
      <c r="C330" s="11"/>
      <c r="D330" s="10"/>
      <c r="E330" s="45"/>
    </row>
    <row r="331" spans="1:5" ht="12.75">
      <c r="A331" s="11"/>
      <c r="B331" s="11"/>
      <c r="C331" s="11"/>
      <c r="D331" s="10"/>
      <c r="E331" s="45"/>
    </row>
    <row r="332" spans="1:5" ht="12.75">
      <c r="A332" s="11"/>
      <c r="B332" s="11"/>
      <c r="C332" s="11"/>
      <c r="D332" s="10"/>
      <c r="E332" s="45"/>
    </row>
    <row r="333" spans="1:5" ht="12.75">
      <c r="A333" s="11"/>
      <c r="B333" s="11"/>
      <c r="C333" s="11"/>
      <c r="D333" s="10"/>
      <c r="E333" s="45"/>
    </row>
    <row r="334" spans="1:5" ht="12.75">
      <c r="A334" s="11"/>
      <c r="B334" s="11"/>
      <c r="C334" s="11"/>
      <c r="D334" s="10"/>
      <c r="E334" s="45"/>
    </row>
    <row r="335" spans="1:5" ht="12.75">
      <c r="A335" s="11"/>
      <c r="B335" s="11"/>
      <c r="C335" s="11"/>
      <c r="D335" s="10"/>
      <c r="E335" s="45"/>
    </row>
    <row r="336" spans="1:5" ht="12.75">
      <c r="A336" s="11"/>
      <c r="B336" s="11"/>
      <c r="C336" s="11"/>
      <c r="D336" s="10"/>
      <c r="E336" s="45"/>
    </row>
    <row r="337" spans="1:5" ht="12.75">
      <c r="A337" s="11"/>
      <c r="B337" s="11"/>
      <c r="C337" s="11"/>
      <c r="D337" s="10"/>
      <c r="E337" s="45"/>
    </row>
    <row r="338" spans="1:5" ht="12.75">
      <c r="A338" s="11"/>
      <c r="B338" s="11"/>
      <c r="C338" s="11"/>
      <c r="D338" s="10"/>
      <c r="E338" s="45"/>
    </row>
    <row r="339" spans="1:5" ht="12.75">
      <c r="A339" s="11"/>
      <c r="B339" s="11"/>
      <c r="C339" s="11"/>
      <c r="D339" s="10"/>
      <c r="E339" s="45"/>
    </row>
    <row r="340" spans="1:5" ht="12.75">
      <c r="A340" s="11"/>
      <c r="B340" s="11"/>
      <c r="C340" s="11"/>
      <c r="D340" s="10"/>
      <c r="E340" s="45"/>
    </row>
    <row r="341" spans="1:5" ht="12.75">
      <c r="A341" s="11"/>
      <c r="B341" s="11"/>
      <c r="C341" s="11"/>
      <c r="D341" s="10"/>
      <c r="E341" s="45"/>
    </row>
    <row r="342" spans="1:5" ht="12.75">
      <c r="A342" s="11"/>
      <c r="B342" s="11"/>
      <c r="C342" s="11"/>
      <c r="D342" s="10"/>
      <c r="E342" s="45"/>
    </row>
    <row r="343" spans="1:5" ht="12.75">
      <c r="A343" s="11"/>
      <c r="B343" s="11"/>
      <c r="C343" s="11"/>
      <c r="D343" s="10"/>
      <c r="E343" s="45"/>
    </row>
    <row r="344" spans="1:5" ht="12.75">
      <c r="A344" s="11"/>
      <c r="B344" s="11"/>
      <c r="C344" s="11"/>
      <c r="D344" s="10"/>
      <c r="E344" s="45"/>
    </row>
    <row r="345" spans="1:5" ht="12.75">
      <c r="A345" s="11"/>
      <c r="B345" s="11"/>
      <c r="C345" s="11"/>
      <c r="D345" s="10"/>
      <c r="E345" s="45"/>
    </row>
    <row r="346" spans="1:5" ht="12.75">
      <c r="A346" s="11"/>
      <c r="B346" s="11"/>
      <c r="C346" s="11"/>
      <c r="D346" s="10"/>
      <c r="E346" s="45"/>
    </row>
    <row r="347" spans="1:5" ht="12.75">
      <c r="A347" s="11"/>
      <c r="B347" s="11"/>
      <c r="C347" s="11"/>
      <c r="D347" s="10"/>
      <c r="E347" s="45"/>
    </row>
    <row r="348" spans="1:5" ht="12.75">
      <c r="A348" s="11"/>
      <c r="B348" s="11"/>
      <c r="C348" s="11"/>
      <c r="D348" s="10"/>
      <c r="E348" s="45"/>
    </row>
    <row r="349" spans="1:5" ht="12.75">
      <c r="A349" s="11"/>
      <c r="B349" s="11"/>
      <c r="C349" s="11"/>
      <c r="D349" s="10"/>
      <c r="E349" s="45"/>
    </row>
    <row r="350" spans="1:5" ht="12.75">
      <c r="A350" s="11"/>
      <c r="B350" s="11"/>
      <c r="C350" s="11"/>
      <c r="D350" s="10"/>
      <c r="E350" s="45"/>
    </row>
    <row r="351" spans="1:5" ht="12.75">
      <c r="A351" s="11"/>
      <c r="B351" s="11"/>
      <c r="C351" s="11"/>
      <c r="D351" s="10"/>
      <c r="E351" s="45"/>
    </row>
    <row r="352" spans="1:5" ht="12.75">
      <c r="A352" s="11"/>
      <c r="B352" s="11"/>
      <c r="C352" s="11"/>
      <c r="D352" s="10"/>
      <c r="E352" s="45"/>
    </row>
    <row r="353" spans="1:5" ht="12.75">
      <c r="A353" s="11"/>
      <c r="B353" s="11"/>
      <c r="C353" s="11"/>
      <c r="D353" s="10"/>
      <c r="E353" s="45"/>
    </row>
    <row r="354" spans="1:5" ht="12.75">
      <c r="A354" s="11"/>
      <c r="B354" s="11"/>
      <c r="C354" s="11"/>
      <c r="D354" s="10"/>
      <c r="E354" s="45"/>
    </row>
    <row r="355" spans="1:5" ht="12.75">
      <c r="A355" s="11"/>
      <c r="B355" s="11"/>
      <c r="C355" s="11"/>
      <c r="D355" s="10"/>
      <c r="E355" s="45"/>
    </row>
    <row r="356" spans="1:5" ht="12.75">
      <c r="A356" s="11"/>
      <c r="B356" s="11"/>
      <c r="C356" s="11"/>
      <c r="D356" s="10"/>
      <c r="E356" s="45"/>
    </row>
    <row r="357" spans="1:5" ht="12.75">
      <c r="A357" s="11"/>
      <c r="B357" s="11"/>
      <c r="C357" s="11"/>
      <c r="D357" s="10"/>
      <c r="E357" s="45"/>
    </row>
    <row r="358" spans="1:5" ht="12.75">
      <c r="A358" s="11"/>
      <c r="B358" s="11"/>
      <c r="C358" s="11"/>
      <c r="D358" s="10"/>
      <c r="E358" s="45"/>
    </row>
    <row r="359" spans="1:5" ht="12.75">
      <c r="A359" s="11"/>
      <c r="B359" s="11"/>
      <c r="C359" s="11"/>
      <c r="D359" s="10"/>
      <c r="E359" s="45"/>
    </row>
    <row r="360" spans="1:5" ht="12.75">
      <c r="A360" s="11"/>
      <c r="B360" s="11"/>
      <c r="C360" s="11"/>
      <c r="D360" s="10"/>
      <c r="E360" s="45"/>
    </row>
    <row r="361" spans="1:5" ht="12.75">
      <c r="A361" s="11"/>
      <c r="B361" s="11"/>
      <c r="C361" s="11"/>
      <c r="D361" s="10"/>
      <c r="E361" s="45"/>
    </row>
    <row r="362" spans="1:5" ht="12.75">
      <c r="A362" s="11"/>
      <c r="B362" s="11"/>
      <c r="C362" s="11"/>
      <c r="D362" s="10"/>
      <c r="E362" s="45"/>
    </row>
    <row r="363" spans="1:5" ht="12.75">
      <c r="A363" s="11"/>
      <c r="B363" s="11"/>
      <c r="C363" s="11"/>
      <c r="D363" s="10"/>
      <c r="E363" s="45"/>
    </row>
    <row r="364" spans="1:5" ht="12.75">
      <c r="A364" s="11"/>
      <c r="B364" s="11"/>
      <c r="C364" s="11"/>
      <c r="D364" s="10"/>
      <c r="E364" s="45"/>
    </row>
    <row r="365" spans="1:5" ht="12.75">
      <c r="A365" s="11"/>
      <c r="B365" s="11"/>
      <c r="C365" s="11"/>
      <c r="D365" s="10"/>
      <c r="E365" s="45"/>
    </row>
    <row r="366" spans="1:5" ht="12.75">
      <c r="A366" s="11"/>
      <c r="B366" s="11"/>
      <c r="C366" s="11"/>
      <c r="D366" s="10"/>
      <c r="E366" s="45"/>
    </row>
    <row r="367" spans="1:5" ht="12.75">
      <c r="A367" s="11"/>
      <c r="B367" s="11"/>
      <c r="C367" s="11"/>
      <c r="D367" s="10"/>
      <c r="E367" s="45"/>
    </row>
    <row r="368" spans="1:5" ht="12.75">
      <c r="A368" s="11"/>
      <c r="B368" s="11"/>
      <c r="C368" s="11"/>
      <c r="D368" s="10"/>
      <c r="E368" s="45"/>
    </row>
    <row r="369" spans="1:5" ht="12.75">
      <c r="A369" s="11"/>
      <c r="B369" s="11"/>
      <c r="C369" s="11"/>
      <c r="D369" s="10"/>
      <c r="E369" s="45"/>
    </row>
    <row r="370" spans="1:5" ht="12.75">
      <c r="A370" s="11"/>
      <c r="B370" s="11"/>
      <c r="C370" s="11"/>
      <c r="D370" s="10"/>
      <c r="E370" s="45"/>
    </row>
    <row r="371" spans="1:5" ht="12.75">
      <c r="A371" s="11"/>
      <c r="B371" s="11"/>
      <c r="C371" s="11"/>
      <c r="D371" s="10"/>
      <c r="E371" s="45"/>
    </row>
    <row r="372" spans="1:5" ht="12.75">
      <c r="A372" s="11"/>
      <c r="B372" s="11"/>
      <c r="C372" s="11"/>
      <c r="D372" s="10"/>
      <c r="E372" s="45"/>
    </row>
    <row r="373" spans="1:5" ht="12.75">
      <c r="A373" s="11"/>
      <c r="B373" s="11"/>
      <c r="C373" s="11"/>
      <c r="D373" s="10"/>
      <c r="E373" s="45"/>
    </row>
    <row r="374" spans="1:5" ht="12.75">
      <c r="A374" s="11"/>
      <c r="B374" s="11"/>
      <c r="C374" s="11"/>
      <c r="D374" s="10"/>
      <c r="E374" s="45"/>
    </row>
    <row r="375" spans="1:5" ht="12.75">
      <c r="A375" s="11"/>
      <c r="B375" s="11"/>
      <c r="C375" s="11"/>
      <c r="D375" s="10"/>
      <c r="E375" s="45"/>
    </row>
    <row r="376" spans="1:5" ht="12.75">
      <c r="A376" s="11"/>
      <c r="B376" s="11"/>
      <c r="C376" s="11"/>
      <c r="D376" s="10"/>
      <c r="E376" s="45"/>
    </row>
    <row r="377" spans="1:5" ht="12.75">
      <c r="A377" s="11"/>
      <c r="B377" s="11"/>
      <c r="C377" s="11"/>
      <c r="D377" s="10"/>
      <c r="E377" s="45"/>
    </row>
    <row r="378" spans="1:5" ht="12.75">
      <c r="A378" s="11"/>
      <c r="B378" s="11"/>
      <c r="C378" s="11"/>
      <c r="D378" s="10"/>
      <c r="E378" s="45"/>
    </row>
    <row r="379" spans="1:5" ht="12.75">
      <c r="A379" s="11"/>
      <c r="B379" s="11"/>
      <c r="C379" s="11"/>
      <c r="D379" s="10"/>
      <c r="E379" s="45"/>
    </row>
    <row r="380" spans="1:5" ht="12.75">
      <c r="A380" s="11"/>
      <c r="B380" s="11"/>
      <c r="C380" s="11"/>
      <c r="D380" s="10"/>
      <c r="E380" s="45"/>
    </row>
    <row r="381" spans="1:5" ht="12.75">
      <c r="A381" s="11"/>
      <c r="B381" s="11"/>
      <c r="C381" s="11"/>
      <c r="D381" s="10"/>
      <c r="E381" s="45"/>
    </row>
    <row r="382" spans="1:5" ht="12.75">
      <c r="A382" s="11"/>
      <c r="B382" s="11"/>
      <c r="C382" s="11"/>
      <c r="D382" s="10"/>
      <c r="E382" s="45"/>
    </row>
    <row r="383" spans="1:5" ht="12.75">
      <c r="A383" s="11"/>
      <c r="B383" s="11"/>
      <c r="C383" s="11"/>
      <c r="D383" s="10"/>
      <c r="E383" s="45"/>
    </row>
    <row r="384" spans="1:5" ht="12.75">
      <c r="A384" s="11"/>
      <c r="B384" s="11"/>
      <c r="C384" s="11"/>
      <c r="D384" s="10"/>
      <c r="E384" s="45"/>
    </row>
    <row r="385" spans="1:5" ht="12.75">
      <c r="A385" s="11"/>
      <c r="B385" s="11"/>
      <c r="C385" s="11"/>
      <c r="D385" s="10"/>
      <c r="E385" s="45"/>
    </row>
    <row r="386" spans="1:5" ht="12.75">
      <c r="A386" s="11"/>
      <c r="B386" s="11"/>
      <c r="C386" s="11"/>
      <c r="D386" s="10"/>
      <c r="E386" s="45"/>
    </row>
    <row r="387" spans="1:5" ht="12.75">
      <c r="A387" s="11"/>
      <c r="B387" s="11"/>
      <c r="C387" s="11"/>
      <c r="D387" s="10"/>
      <c r="E387" s="45"/>
    </row>
    <row r="388" spans="1:5" ht="12.75">
      <c r="A388" s="11"/>
      <c r="B388" s="11"/>
      <c r="C388" s="11"/>
      <c r="D388" s="10"/>
      <c r="E388" s="45"/>
    </row>
    <row r="389" spans="1:5" ht="12.75">
      <c r="A389" s="11"/>
      <c r="B389" s="11"/>
      <c r="C389" s="11"/>
      <c r="D389" s="10"/>
      <c r="E389" s="45"/>
    </row>
    <row r="390" spans="1:5" ht="12.75">
      <c r="A390" s="11"/>
      <c r="B390" s="11"/>
      <c r="C390" s="11"/>
      <c r="D390" s="10"/>
      <c r="E390" s="45"/>
    </row>
    <row r="391" spans="1:5" ht="12.75">
      <c r="A391" s="11"/>
      <c r="B391" s="11"/>
      <c r="C391" s="11"/>
      <c r="D391" s="10"/>
      <c r="E391" s="45"/>
    </row>
    <row r="392" spans="1:5" ht="12.75">
      <c r="A392" s="11"/>
      <c r="B392" s="11"/>
      <c r="C392" s="11"/>
      <c r="D392" s="10"/>
      <c r="E392" s="45"/>
    </row>
    <row r="393" spans="1:5" ht="12.75">
      <c r="A393" s="11"/>
      <c r="B393" s="11"/>
      <c r="C393" s="11"/>
      <c r="D393" s="10"/>
      <c r="E393" s="45"/>
    </row>
    <row r="394" spans="1:5" ht="12.75">
      <c r="A394" s="11"/>
      <c r="B394" s="11"/>
      <c r="C394" s="11"/>
      <c r="D394" s="10"/>
      <c r="E394" s="45"/>
    </row>
    <row r="395" spans="1:5" ht="12.75">
      <c r="A395" s="11"/>
      <c r="B395" s="11"/>
      <c r="C395" s="11"/>
      <c r="D395" s="10"/>
      <c r="E395" s="45"/>
    </row>
    <row r="396" spans="1:5" ht="12.75">
      <c r="A396" s="11"/>
      <c r="B396" s="11"/>
      <c r="C396" s="11"/>
      <c r="D396" s="10"/>
      <c r="E396" s="45"/>
    </row>
    <row r="397" spans="1:5" ht="12.75">
      <c r="A397" s="11"/>
      <c r="B397" s="11"/>
      <c r="C397" s="11"/>
      <c r="D397" s="10"/>
      <c r="E397" s="45"/>
    </row>
    <row r="398" spans="1:5" ht="12.75">
      <c r="A398" s="11"/>
      <c r="B398" s="11"/>
      <c r="C398" s="11"/>
      <c r="D398" s="10"/>
      <c r="E398" s="45"/>
    </row>
    <row r="399" spans="1:5" ht="12.75">
      <c r="A399" s="11"/>
      <c r="B399" s="11"/>
      <c r="C399" s="11"/>
      <c r="D399" s="10"/>
      <c r="E399" s="45"/>
    </row>
    <row r="400" spans="1:5" ht="12.75">
      <c r="A400" s="11"/>
      <c r="B400" s="11"/>
      <c r="C400" s="11"/>
      <c r="D400" s="10"/>
      <c r="E400" s="45"/>
    </row>
    <row r="401" spans="1:5" ht="12.75">
      <c r="A401" s="11"/>
      <c r="B401" s="11"/>
      <c r="C401" s="11"/>
      <c r="D401" s="10"/>
      <c r="E401" s="45"/>
    </row>
    <row r="402" spans="1:5" ht="12.75">
      <c r="A402" s="11"/>
      <c r="B402" s="11"/>
      <c r="C402" s="11"/>
      <c r="D402" s="10"/>
      <c r="E402" s="45"/>
    </row>
    <row r="403" spans="1:5" ht="12.75">
      <c r="A403" s="11"/>
      <c r="B403" s="11"/>
      <c r="C403" s="11"/>
      <c r="D403" s="10"/>
      <c r="E403" s="45"/>
    </row>
    <row r="404" spans="1:5" ht="12.75">
      <c r="A404" s="11"/>
      <c r="B404" s="11"/>
      <c r="C404" s="11"/>
      <c r="D404" s="10"/>
      <c r="E404" s="45"/>
    </row>
    <row r="405" spans="1:5" ht="12.75">
      <c r="A405" s="11"/>
      <c r="B405" s="11"/>
      <c r="C405" s="11"/>
      <c r="D405" s="10"/>
      <c r="E405" s="45"/>
    </row>
    <row r="406" spans="1:5" ht="12.75">
      <c r="A406" s="11"/>
      <c r="B406" s="11"/>
      <c r="C406" s="11"/>
      <c r="D406" s="10"/>
      <c r="E406" s="45"/>
    </row>
    <row r="407" spans="1:5" ht="12.75">
      <c r="A407" s="11"/>
      <c r="B407" s="11"/>
      <c r="C407" s="11"/>
      <c r="D407" s="10"/>
      <c r="E407" s="45"/>
    </row>
    <row r="408" spans="1:5" ht="12.75">
      <c r="A408" s="11"/>
      <c r="B408" s="11"/>
      <c r="C408" s="11"/>
      <c r="D408" s="10"/>
      <c r="E408" s="45"/>
    </row>
    <row r="409" spans="1:5" ht="12.75">
      <c r="A409" s="11"/>
      <c r="B409" s="11"/>
      <c r="C409" s="11"/>
      <c r="D409" s="10"/>
      <c r="E409" s="45"/>
    </row>
    <row r="410" spans="1:5" ht="12.75">
      <c r="A410" s="11"/>
      <c r="B410" s="11"/>
      <c r="C410" s="11"/>
      <c r="D410" s="10"/>
      <c r="E410" s="45"/>
    </row>
    <row r="411" spans="1:5" ht="12.75">
      <c r="A411" s="11"/>
      <c r="B411" s="11"/>
      <c r="C411" s="11"/>
      <c r="D411" s="10"/>
      <c r="E411" s="45"/>
    </row>
    <row r="412" spans="1:5" ht="12.75">
      <c r="A412" s="11"/>
      <c r="B412" s="11"/>
      <c r="C412" s="11"/>
      <c r="D412" s="10"/>
      <c r="E412" s="45"/>
    </row>
    <row r="413" spans="1:5" ht="12.75">
      <c r="A413" s="11"/>
      <c r="B413" s="11"/>
      <c r="C413" s="11"/>
      <c r="D413" s="10"/>
      <c r="E413" s="45"/>
    </row>
    <row r="414" spans="1:5" ht="12.75">
      <c r="A414" s="11"/>
      <c r="B414" s="11"/>
      <c r="C414" s="11"/>
      <c r="D414" s="10"/>
      <c r="E414" s="45"/>
    </row>
    <row r="415" spans="1:5" ht="12.75">
      <c r="A415" s="11"/>
      <c r="B415" s="11"/>
      <c r="C415" s="11"/>
      <c r="D415" s="10"/>
      <c r="E415" s="45"/>
    </row>
    <row r="416" spans="1:5" ht="12.75">
      <c r="A416" s="11"/>
      <c r="B416" s="11"/>
      <c r="C416" s="11"/>
      <c r="D416" s="10"/>
      <c r="E416" s="45"/>
    </row>
    <row r="417" spans="1:5" ht="12.75">
      <c r="A417" s="11"/>
      <c r="B417" s="11"/>
      <c r="C417" s="11"/>
      <c r="D417" s="10"/>
      <c r="E417" s="45"/>
    </row>
    <row r="418" spans="1:5" ht="12.75">
      <c r="A418" s="11"/>
      <c r="B418" s="11"/>
      <c r="C418" s="11"/>
      <c r="D418" s="10"/>
      <c r="E418" s="45"/>
    </row>
    <row r="419" spans="1:5" ht="12.75">
      <c r="A419" s="11"/>
      <c r="B419" s="11"/>
      <c r="C419" s="11"/>
      <c r="D419" s="10"/>
      <c r="E419" s="45"/>
    </row>
    <row r="420" spans="1:5" ht="12.75">
      <c r="A420" s="11"/>
      <c r="B420" s="11"/>
      <c r="C420" s="11"/>
      <c r="D420" s="10"/>
      <c r="E420" s="45"/>
    </row>
    <row r="421" spans="1:5" ht="12.75">
      <c r="A421" s="11"/>
      <c r="B421" s="11"/>
      <c r="C421" s="11"/>
      <c r="D421" s="10"/>
      <c r="E421" s="45"/>
    </row>
    <row r="422" spans="1:5" ht="12.75">
      <c r="A422" s="11"/>
      <c r="B422" s="11"/>
      <c r="C422" s="11"/>
      <c r="D422" s="10"/>
      <c r="E422" s="45"/>
    </row>
    <row r="423" spans="1:5" ht="12.75">
      <c r="A423" s="11"/>
      <c r="B423" s="11"/>
      <c r="C423" s="11"/>
      <c r="D423" s="10"/>
      <c r="E423" s="45"/>
    </row>
    <row r="424" spans="1:5" ht="12.75">
      <c r="A424" s="11"/>
      <c r="B424" s="11"/>
      <c r="C424" s="11"/>
      <c r="D424" s="10"/>
      <c r="E424" s="45"/>
    </row>
    <row r="425" spans="1:5" ht="12.75">
      <c r="A425" s="11"/>
      <c r="B425" s="11"/>
      <c r="C425" s="11"/>
      <c r="D425" s="10"/>
      <c r="E425" s="45"/>
    </row>
    <row r="426" spans="1:5" ht="12.75">
      <c r="A426" s="11"/>
      <c r="B426" s="11"/>
      <c r="C426" s="11"/>
      <c r="D426" s="10"/>
      <c r="E426" s="45"/>
    </row>
    <row r="427" spans="1:5" ht="12.75">
      <c r="A427" s="11"/>
      <c r="B427" s="11"/>
      <c r="C427" s="11"/>
      <c r="D427" s="10"/>
      <c r="E427" s="45"/>
    </row>
    <row r="428" spans="1:5" ht="12.75">
      <c r="A428" s="11"/>
      <c r="B428" s="11"/>
      <c r="C428" s="11"/>
      <c r="D428" s="10"/>
      <c r="E428" s="45"/>
    </row>
    <row r="429" spans="1:5" ht="12.75">
      <c r="A429" s="11"/>
      <c r="B429" s="11"/>
      <c r="C429" s="11"/>
      <c r="D429" s="10"/>
      <c r="E429" s="45"/>
    </row>
    <row r="430" spans="1:5" ht="12.75">
      <c r="A430" s="11"/>
      <c r="B430" s="11"/>
      <c r="C430" s="11"/>
      <c r="D430" s="10"/>
      <c r="E430" s="45"/>
    </row>
    <row r="431" spans="1:5" ht="12.75">
      <c r="A431" s="11"/>
      <c r="B431" s="11"/>
      <c r="C431" s="11"/>
      <c r="D431" s="10"/>
      <c r="E431" s="45"/>
    </row>
    <row r="432" spans="1:5" ht="12.75">
      <c r="A432" s="11"/>
      <c r="B432" s="11"/>
      <c r="C432" s="11"/>
      <c r="D432" s="10"/>
      <c r="E432" s="45"/>
    </row>
    <row r="433" spans="1:5" ht="12.75">
      <c r="A433" s="11"/>
      <c r="B433" s="11"/>
      <c r="C433" s="11"/>
      <c r="D433" s="10"/>
      <c r="E433" s="45"/>
    </row>
    <row r="434" spans="1:5" ht="12.75">
      <c r="A434" s="11"/>
      <c r="B434" s="11"/>
      <c r="C434" s="11"/>
      <c r="D434" s="10"/>
      <c r="E434" s="45"/>
    </row>
    <row r="435" spans="1:5" ht="12.75">
      <c r="A435" s="11"/>
      <c r="B435" s="11"/>
      <c r="C435" s="11"/>
      <c r="D435" s="10"/>
      <c r="E435" s="45"/>
    </row>
    <row r="436" spans="1:5" ht="12.75">
      <c r="A436" s="11"/>
      <c r="B436" s="11"/>
      <c r="C436" s="11"/>
      <c r="D436" s="10"/>
      <c r="E436" s="45"/>
    </row>
    <row r="437" spans="1:5" ht="12.75">
      <c r="A437" s="11"/>
      <c r="B437" s="11"/>
      <c r="C437" s="11"/>
      <c r="D437" s="10"/>
      <c r="E437" s="45"/>
    </row>
    <row r="438" spans="1:5" ht="12.75">
      <c r="A438" s="11"/>
      <c r="B438" s="11"/>
      <c r="C438" s="11"/>
      <c r="D438" s="10"/>
      <c r="E438" s="45"/>
    </row>
    <row r="439" spans="1:5" ht="12.75">
      <c r="A439" s="11"/>
      <c r="B439" s="11"/>
      <c r="C439" s="11"/>
      <c r="D439" s="10"/>
      <c r="E439" s="45"/>
    </row>
    <row r="440" spans="1:5" ht="12.75">
      <c r="A440" s="11"/>
      <c r="B440" s="11"/>
      <c r="C440" s="11"/>
      <c r="D440" s="10"/>
      <c r="E440" s="45"/>
    </row>
    <row r="441" spans="1:5" ht="12.75">
      <c r="A441" s="11"/>
      <c r="B441" s="11"/>
      <c r="C441" s="11"/>
      <c r="D441" s="10"/>
      <c r="E441" s="45"/>
    </row>
    <row r="442" spans="1:5" ht="12.75">
      <c r="A442" s="11"/>
      <c r="B442" s="11"/>
      <c r="C442" s="11"/>
      <c r="D442" s="10"/>
      <c r="E442" s="45"/>
    </row>
    <row r="443" spans="1:5" ht="12.75">
      <c r="A443" s="11"/>
      <c r="B443" s="11"/>
      <c r="C443" s="11"/>
      <c r="D443" s="10"/>
      <c r="E443" s="45"/>
    </row>
    <row r="444" spans="1:5" ht="12.75">
      <c r="A444" s="11"/>
      <c r="B444" s="11"/>
      <c r="C444" s="11"/>
      <c r="D444" s="10"/>
      <c r="E444" s="45"/>
    </row>
    <row r="445" spans="1:5" ht="12.75">
      <c r="A445" s="11"/>
      <c r="B445" s="11"/>
      <c r="C445" s="11"/>
      <c r="D445" s="10"/>
      <c r="E445" s="45"/>
    </row>
    <row r="446" spans="1:5" ht="12.75">
      <c r="A446" s="11"/>
      <c r="B446" s="11"/>
      <c r="C446" s="11"/>
      <c r="D446" s="10"/>
      <c r="E446" s="45"/>
    </row>
    <row r="447" spans="1:5" ht="12.75">
      <c r="A447" s="11"/>
      <c r="B447" s="11"/>
      <c r="C447" s="11"/>
      <c r="D447" s="10"/>
      <c r="E447" s="45"/>
    </row>
    <row r="448" spans="1:5" ht="12.75">
      <c r="A448" s="11"/>
      <c r="B448" s="11"/>
      <c r="C448" s="11"/>
      <c r="D448" s="10"/>
      <c r="E448" s="45"/>
    </row>
    <row r="449" spans="1:5" ht="12.75">
      <c r="A449" s="11"/>
      <c r="B449" s="11"/>
      <c r="C449" s="11"/>
      <c r="D449" s="10"/>
      <c r="E449" s="45"/>
    </row>
    <row r="450" spans="1:5" ht="12.75">
      <c r="A450" s="11"/>
      <c r="B450" s="11"/>
      <c r="C450" s="11"/>
      <c r="D450" s="10"/>
      <c r="E450" s="45"/>
    </row>
    <row r="451" spans="1:5" ht="12.75">
      <c r="A451" s="11"/>
      <c r="B451" s="11"/>
      <c r="C451" s="11"/>
      <c r="D451" s="10"/>
      <c r="E451" s="45"/>
    </row>
    <row r="452" spans="1:5" ht="12.75">
      <c r="A452" s="11"/>
      <c r="B452" s="11"/>
      <c r="C452" s="11"/>
      <c r="D452" s="10"/>
      <c r="E452" s="45"/>
    </row>
    <row r="453" spans="1:5" ht="12.75">
      <c r="A453" s="11"/>
      <c r="B453" s="11"/>
      <c r="C453" s="11"/>
      <c r="D453" s="10"/>
      <c r="E453" s="45"/>
    </row>
    <row r="454" spans="1:5" ht="12.75">
      <c r="A454" s="11"/>
      <c r="B454" s="11"/>
      <c r="C454" s="11"/>
      <c r="D454" s="10"/>
      <c r="E454" s="45"/>
    </row>
    <row r="455" spans="1:5" ht="12.75">
      <c r="A455" s="11"/>
      <c r="B455" s="11"/>
      <c r="C455" s="11"/>
      <c r="D455" s="10"/>
      <c r="E455" s="45"/>
    </row>
    <row r="456" spans="1:5" ht="12.75">
      <c r="A456" s="11"/>
      <c r="B456" s="11"/>
      <c r="C456" s="11"/>
      <c r="D456" s="10"/>
      <c r="E456" s="45"/>
    </row>
    <row r="457" spans="1:5" ht="12.75">
      <c r="A457" s="11"/>
      <c r="B457" s="11"/>
      <c r="C457" s="11"/>
      <c r="D457" s="10"/>
      <c r="E457" s="45"/>
    </row>
    <row r="458" spans="1:5" ht="12.75">
      <c r="A458" s="11"/>
      <c r="B458" s="11"/>
      <c r="C458" s="11"/>
      <c r="D458" s="10"/>
      <c r="E458" s="45"/>
    </row>
    <row r="459" spans="1:5" ht="12.75">
      <c r="A459" s="11"/>
      <c r="B459" s="11"/>
      <c r="C459" s="11"/>
      <c r="D459" s="10"/>
      <c r="E459" s="45"/>
    </row>
    <row r="460" spans="1:5" ht="12.75">
      <c r="A460" s="11"/>
      <c r="B460" s="11"/>
      <c r="C460" s="11"/>
      <c r="D460" s="10"/>
      <c r="E460" s="45"/>
    </row>
    <row r="461" spans="1:5" ht="12.75">
      <c r="A461" s="11"/>
      <c r="B461" s="11"/>
      <c r="C461" s="11"/>
      <c r="D461" s="10"/>
      <c r="E461" s="45"/>
    </row>
    <row r="462" spans="1:5" ht="12.75">
      <c r="A462" s="11"/>
      <c r="B462" s="11"/>
      <c r="C462" s="11"/>
      <c r="D462" s="10"/>
      <c r="E462" s="45"/>
    </row>
    <row r="463" spans="1:5" ht="12.75">
      <c r="A463" s="11"/>
      <c r="B463" s="11"/>
      <c r="C463" s="11"/>
      <c r="D463" s="10"/>
      <c r="E463" s="45"/>
    </row>
    <row r="464" spans="1:5" ht="12.75">
      <c r="A464" s="11"/>
      <c r="B464" s="11"/>
      <c r="C464" s="11"/>
      <c r="D464" s="10"/>
      <c r="E464" s="45"/>
    </row>
    <row r="465" spans="1:5" ht="12.75">
      <c r="A465" s="11"/>
      <c r="B465" s="11"/>
      <c r="C465" s="11"/>
      <c r="D465" s="10"/>
      <c r="E465" s="45"/>
    </row>
    <row r="466" spans="1:5" ht="12.75">
      <c r="A466" s="11"/>
      <c r="B466" s="11"/>
      <c r="C466" s="11"/>
      <c r="D466" s="10"/>
      <c r="E466" s="45"/>
    </row>
    <row r="467" spans="1:5" ht="12.75">
      <c r="A467" s="11"/>
      <c r="B467" s="11"/>
      <c r="C467" s="11"/>
      <c r="D467" s="10"/>
      <c r="E467" s="45"/>
    </row>
    <row r="468" spans="1:5" ht="12.75">
      <c r="A468" s="11"/>
      <c r="B468" s="11"/>
      <c r="C468" s="11"/>
      <c r="D468" s="10"/>
      <c r="E468" s="45"/>
    </row>
    <row r="469" spans="1:5" ht="12.75">
      <c r="A469" s="11"/>
      <c r="B469" s="11"/>
      <c r="C469" s="11"/>
      <c r="D469" s="10"/>
      <c r="E469" s="45"/>
    </row>
    <row r="470" spans="1:5" ht="12.75">
      <c r="A470" s="11"/>
      <c r="B470" s="11"/>
      <c r="C470" s="11"/>
      <c r="D470" s="10"/>
      <c r="E470" s="45"/>
    </row>
    <row r="471" spans="1:5" ht="12.75">
      <c r="A471" s="11"/>
      <c r="B471" s="11"/>
      <c r="C471" s="11"/>
      <c r="D471" s="10"/>
      <c r="E471" s="45"/>
    </row>
    <row r="472" spans="1:5" ht="12.75">
      <c r="A472" s="11"/>
      <c r="B472" s="11"/>
      <c r="C472" s="11"/>
      <c r="D472" s="10"/>
      <c r="E472" s="45"/>
    </row>
    <row r="473" spans="1:5" ht="12.75">
      <c r="A473" s="11"/>
      <c r="B473" s="11"/>
      <c r="C473" s="11"/>
      <c r="D473" s="10"/>
      <c r="E473" s="45"/>
    </row>
    <row r="474" spans="1:5" ht="12.75">
      <c r="A474" s="11"/>
      <c r="B474" s="11"/>
      <c r="C474" s="11"/>
      <c r="D474" s="10"/>
      <c r="E474" s="45"/>
    </row>
    <row r="475" spans="1:5" ht="12.75">
      <c r="A475" s="11"/>
      <c r="B475" s="11"/>
      <c r="C475" s="11"/>
      <c r="D475" s="10"/>
      <c r="E475" s="45"/>
    </row>
    <row r="476" spans="1:5" ht="12.75">
      <c r="A476" s="11"/>
      <c r="B476" s="11"/>
      <c r="C476" s="11"/>
      <c r="D476" s="10"/>
      <c r="E476" s="45"/>
    </row>
    <row r="477" spans="1:5" ht="12.75">
      <c r="A477" s="11"/>
      <c r="B477" s="11"/>
      <c r="C477" s="11"/>
      <c r="D477" s="10"/>
      <c r="E477" s="45"/>
    </row>
    <row r="478" spans="1:5" ht="12.75">
      <c r="A478" s="11"/>
      <c r="B478" s="11"/>
      <c r="C478" s="11"/>
      <c r="D478" s="10"/>
      <c r="E478" s="45"/>
    </row>
    <row r="479" spans="1:5" ht="12.75">
      <c r="A479" s="11"/>
      <c r="B479" s="11"/>
      <c r="C479" s="11"/>
      <c r="D479" s="10"/>
      <c r="E479" s="45"/>
    </row>
    <row r="480" spans="1:5" ht="12.75">
      <c r="A480" s="11"/>
      <c r="B480" s="11"/>
      <c r="C480" s="11"/>
      <c r="D480" s="10"/>
      <c r="E480" s="45"/>
    </row>
    <row r="481" spans="1:5" ht="12.75">
      <c r="A481" s="11"/>
      <c r="B481" s="11"/>
      <c r="C481" s="11"/>
      <c r="D481" s="10"/>
      <c r="E481" s="45"/>
    </row>
    <row r="482" spans="1:5" ht="12.75">
      <c r="A482" s="11"/>
      <c r="B482" s="11"/>
      <c r="C482" s="11"/>
      <c r="D482" s="10"/>
      <c r="E482" s="45"/>
    </row>
    <row r="483" spans="1:5" ht="12.75">
      <c r="A483" s="11"/>
      <c r="B483" s="11"/>
      <c r="C483" s="11"/>
      <c r="D483" s="10"/>
      <c r="E483" s="45"/>
    </row>
    <row r="484" spans="1:5" ht="12.75">
      <c r="A484" s="11"/>
      <c r="B484" s="11"/>
      <c r="C484" s="11"/>
      <c r="D484" s="10"/>
      <c r="E484" s="45"/>
    </row>
    <row r="485" spans="1:5" ht="12.75">
      <c r="A485" s="11"/>
      <c r="B485" s="11"/>
      <c r="C485" s="11"/>
      <c r="D485" s="10"/>
      <c r="E485" s="45"/>
    </row>
    <row r="486" spans="1:5" ht="12.75">
      <c r="A486" s="11"/>
      <c r="B486" s="11"/>
      <c r="C486" s="11"/>
      <c r="D486" s="10"/>
      <c r="E486" s="45"/>
    </row>
    <row r="487" spans="1:5" ht="12.75">
      <c r="A487" s="11"/>
      <c r="B487" s="11"/>
      <c r="C487" s="11"/>
      <c r="D487" s="10"/>
      <c r="E487" s="45"/>
    </row>
    <row r="488" spans="1:5" ht="12.75">
      <c r="A488" s="11"/>
      <c r="B488" s="11"/>
      <c r="C488" s="11"/>
      <c r="D488" s="10"/>
      <c r="E488" s="45"/>
    </row>
    <row r="489" spans="1:5" ht="12.75">
      <c r="A489" s="11"/>
      <c r="B489" s="11"/>
      <c r="C489" s="11"/>
      <c r="D489" s="10"/>
      <c r="E489" s="45"/>
    </row>
    <row r="490" spans="1:5" ht="12.75">
      <c r="A490" s="11"/>
      <c r="B490" s="11"/>
      <c r="C490" s="11"/>
      <c r="D490" s="10"/>
      <c r="E490" s="45"/>
    </row>
    <row r="491" spans="1:5" ht="12.75">
      <c r="A491" s="11"/>
      <c r="B491" s="11"/>
      <c r="C491" s="11"/>
      <c r="D491" s="10"/>
      <c r="E491" s="45"/>
    </row>
    <row r="492" spans="1:5" ht="12.75">
      <c r="A492" s="11"/>
      <c r="B492" s="11"/>
      <c r="C492" s="11"/>
      <c r="D492" s="10"/>
      <c r="E492" s="45"/>
    </row>
    <row r="493" spans="1:5" ht="12.75">
      <c r="A493" s="11"/>
      <c r="B493" s="11"/>
      <c r="C493" s="11"/>
      <c r="D493" s="10"/>
      <c r="E493" s="45"/>
    </row>
    <row r="494" spans="1:5" ht="12.75">
      <c r="A494" s="11"/>
      <c r="B494" s="11"/>
      <c r="C494" s="11"/>
      <c r="D494" s="10"/>
      <c r="E494" s="45"/>
    </row>
    <row r="495" spans="1:5" ht="12.75">
      <c r="A495" s="11"/>
      <c r="B495" s="11"/>
      <c r="C495" s="11"/>
      <c r="D495" s="10"/>
      <c r="E495" s="45"/>
    </row>
    <row r="496" spans="1:5" ht="12.75">
      <c r="A496" s="11"/>
      <c r="B496" s="11"/>
      <c r="C496" s="11"/>
      <c r="D496" s="10"/>
      <c r="E496" s="45"/>
    </row>
    <row r="497" spans="1:5" ht="12.75">
      <c r="A497" s="11"/>
      <c r="B497" s="11"/>
      <c r="C497" s="11"/>
      <c r="D497" s="10"/>
      <c r="E497" s="45"/>
    </row>
    <row r="498" spans="1:5" ht="12.75">
      <c r="A498" s="11"/>
      <c r="B498" s="11"/>
      <c r="C498" s="11"/>
      <c r="D498" s="10"/>
      <c r="E498" s="45"/>
    </row>
    <row r="499" spans="1:5" ht="12.75">
      <c r="A499" s="11"/>
      <c r="B499" s="11"/>
      <c r="C499" s="11"/>
      <c r="D499" s="10"/>
      <c r="E499" s="45"/>
    </row>
    <row r="500" spans="1:5" ht="12.75">
      <c r="A500" s="11"/>
      <c r="B500" s="11"/>
      <c r="C500" s="11"/>
      <c r="D500" s="10"/>
      <c r="E500" s="45"/>
    </row>
    <row r="501" spans="1:5" ht="12.75">
      <c r="A501" s="11"/>
      <c r="B501" s="11"/>
      <c r="C501" s="11"/>
      <c r="D501" s="10"/>
      <c r="E501" s="45"/>
    </row>
    <row r="502" spans="1:5" ht="12.75">
      <c r="A502" s="11"/>
      <c r="B502" s="11"/>
      <c r="C502" s="11"/>
      <c r="D502" s="10"/>
      <c r="E502" s="45"/>
    </row>
    <row r="503" spans="1:5" ht="12.75">
      <c r="A503" s="11"/>
      <c r="B503" s="11"/>
      <c r="C503" s="11"/>
      <c r="D503" s="10"/>
      <c r="E503" s="45"/>
    </row>
    <row r="504" spans="1:5" ht="12.75">
      <c r="A504" s="11"/>
      <c r="B504" s="11"/>
      <c r="C504" s="11"/>
      <c r="D504" s="10"/>
      <c r="E504" s="45"/>
    </row>
    <row r="505" spans="1:5" ht="12.75">
      <c r="A505" s="11"/>
      <c r="B505" s="11"/>
      <c r="C505" s="11"/>
      <c r="D505" s="10"/>
      <c r="E505" s="45"/>
    </row>
    <row r="506" spans="1:5" ht="12.75">
      <c r="A506" s="11"/>
      <c r="B506" s="11"/>
      <c r="C506" s="11"/>
      <c r="D506" s="10"/>
      <c r="E506" s="45"/>
    </row>
    <row r="507" spans="1:5" ht="12.75">
      <c r="A507" s="11"/>
      <c r="B507" s="11"/>
      <c r="C507" s="11"/>
      <c r="D507" s="10"/>
      <c r="E507" s="45"/>
    </row>
    <row r="508" spans="1:5" ht="12.75">
      <c r="A508" s="11"/>
      <c r="B508" s="11"/>
      <c r="C508" s="11"/>
      <c r="D508" s="10"/>
      <c r="E508" s="45"/>
    </row>
    <row r="509" spans="1:5" ht="12.75">
      <c r="A509" s="11"/>
      <c r="B509" s="11"/>
      <c r="C509" s="11"/>
      <c r="D509" s="10"/>
      <c r="E509" s="45"/>
    </row>
    <row r="510" spans="1:5" ht="12.75">
      <c r="A510" s="11"/>
      <c r="B510" s="11"/>
      <c r="C510" s="11"/>
      <c r="D510" s="10"/>
      <c r="E510" s="45"/>
    </row>
    <row r="511" spans="1:5" ht="12.75">
      <c r="A511" s="11"/>
      <c r="B511" s="11"/>
      <c r="C511" s="11"/>
      <c r="D511" s="10"/>
      <c r="E511" s="45"/>
    </row>
    <row r="512" spans="1:5" ht="12.75">
      <c r="A512" s="11"/>
      <c r="B512" s="11"/>
      <c r="C512" s="11"/>
      <c r="D512" s="10"/>
      <c r="E512" s="45"/>
    </row>
    <row r="513" spans="1:5" ht="12.75">
      <c r="A513" s="11"/>
      <c r="B513" s="11"/>
      <c r="C513" s="11"/>
      <c r="D513" s="10"/>
      <c r="E513" s="45"/>
    </row>
    <row r="514" spans="1:5" ht="12.75">
      <c r="A514" s="11"/>
      <c r="B514" s="11"/>
      <c r="C514" s="11"/>
      <c r="D514" s="10"/>
      <c r="E514" s="45"/>
    </row>
    <row r="515" spans="1:5" ht="12.75">
      <c r="A515" s="11"/>
      <c r="B515" s="11"/>
      <c r="C515" s="11"/>
      <c r="D515" s="10"/>
      <c r="E515" s="45"/>
    </row>
    <row r="516" spans="1:5" ht="12.75">
      <c r="A516" s="11"/>
      <c r="B516" s="11"/>
      <c r="C516" s="11"/>
      <c r="D516" s="10"/>
      <c r="E516" s="45"/>
    </row>
    <row r="517" spans="1:5" ht="12.75">
      <c r="A517" s="11"/>
      <c r="B517" s="11"/>
      <c r="C517" s="11"/>
      <c r="D517" s="10"/>
      <c r="E517" s="45"/>
    </row>
    <row r="518" spans="1:5" ht="12.75">
      <c r="A518" s="11"/>
      <c r="B518" s="11"/>
      <c r="C518" s="11"/>
      <c r="D518" s="10"/>
      <c r="E518" s="45"/>
    </row>
    <row r="519" spans="1:5" ht="12.75">
      <c r="A519" s="11"/>
      <c r="B519" s="11"/>
      <c r="C519" s="11"/>
      <c r="D519" s="10"/>
      <c r="E519" s="45"/>
    </row>
    <row r="520" spans="1:5" ht="12.75">
      <c r="A520" s="11"/>
      <c r="B520" s="11"/>
      <c r="C520" s="11"/>
      <c r="D520" s="10"/>
      <c r="E520" s="45"/>
    </row>
    <row r="521" spans="1:5" ht="12.75">
      <c r="A521" s="11"/>
      <c r="B521" s="11"/>
      <c r="C521" s="11"/>
      <c r="D521" s="10"/>
      <c r="E521" s="45"/>
    </row>
    <row r="522" spans="1:5" ht="12.75">
      <c r="A522" s="11"/>
      <c r="B522" s="11"/>
      <c r="C522" s="11"/>
      <c r="D522" s="10"/>
      <c r="E522" s="45"/>
    </row>
    <row r="523" spans="1:5" ht="12.75">
      <c r="A523" s="11"/>
      <c r="B523" s="11"/>
      <c r="C523" s="11"/>
      <c r="D523" s="10"/>
      <c r="E523" s="45"/>
    </row>
    <row r="524" spans="1:5" ht="12.75">
      <c r="A524" s="11"/>
      <c r="B524" s="11"/>
      <c r="C524" s="11"/>
      <c r="D524" s="10"/>
      <c r="E524" s="45"/>
    </row>
    <row r="525" spans="1:5" ht="12.75">
      <c r="A525" s="11"/>
      <c r="B525" s="11"/>
      <c r="C525" s="11"/>
      <c r="D525" s="10"/>
      <c r="E525" s="45"/>
    </row>
    <row r="526" spans="1:5" ht="12.75">
      <c r="A526" s="11"/>
      <c r="B526" s="11"/>
      <c r="C526" s="11"/>
      <c r="D526" s="10"/>
      <c r="E526" s="45"/>
    </row>
    <row r="527" spans="1:5" ht="12.75">
      <c r="A527" s="11"/>
      <c r="B527" s="11"/>
      <c r="C527" s="11"/>
      <c r="D527" s="10"/>
      <c r="E527" s="45"/>
    </row>
    <row r="528" spans="1:5" ht="12.75">
      <c r="A528" s="11"/>
      <c r="B528" s="11"/>
      <c r="C528" s="11"/>
      <c r="D528" s="10"/>
      <c r="E528" s="45"/>
    </row>
    <row r="529" spans="1:5" ht="12.75">
      <c r="A529" s="11"/>
      <c r="B529" s="11"/>
      <c r="C529" s="11"/>
      <c r="D529" s="10"/>
      <c r="E529" s="45"/>
    </row>
    <row r="530" spans="1:5" ht="12.75">
      <c r="A530" s="11"/>
      <c r="B530" s="11"/>
      <c r="C530" s="11"/>
      <c r="D530" s="10"/>
      <c r="E530" s="45"/>
    </row>
    <row r="531" spans="1:5" ht="12.75">
      <c r="A531" s="11"/>
      <c r="B531" s="11"/>
      <c r="C531" s="11"/>
      <c r="D531" s="10"/>
      <c r="E531" s="45"/>
    </row>
    <row r="532" spans="1:5" ht="12.75">
      <c r="A532" s="11"/>
      <c r="B532" s="11"/>
      <c r="C532" s="11"/>
      <c r="D532" s="10"/>
      <c r="E532" s="45"/>
    </row>
    <row r="533" spans="1:5" ht="12.75">
      <c r="A533" s="11"/>
      <c r="B533" s="11"/>
      <c r="C533" s="11"/>
      <c r="D533" s="10"/>
      <c r="E533" s="45"/>
    </row>
    <row r="534" spans="1:5" ht="12.75">
      <c r="A534" s="11"/>
      <c r="B534" s="11"/>
      <c r="C534" s="11"/>
      <c r="D534" s="10"/>
      <c r="E534" s="45"/>
    </row>
    <row r="535" spans="1:5" ht="12.75">
      <c r="A535" s="11"/>
      <c r="B535" s="11"/>
      <c r="C535" s="11"/>
      <c r="D535" s="10"/>
      <c r="E535" s="45"/>
    </row>
    <row r="536" spans="1:5" ht="12.75">
      <c r="A536" s="11"/>
      <c r="B536" s="11"/>
      <c r="C536" s="11"/>
      <c r="D536" s="10"/>
      <c r="E536" s="45"/>
    </row>
    <row r="537" spans="1:5" ht="12.75">
      <c r="A537" s="11"/>
      <c r="B537" s="11"/>
      <c r="C537" s="11"/>
      <c r="D537" s="10"/>
      <c r="E537" s="45"/>
    </row>
    <row r="538" spans="1:5" ht="12.75">
      <c r="A538" s="11"/>
      <c r="B538" s="11"/>
      <c r="C538" s="11"/>
      <c r="D538" s="10"/>
      <c r="E538" s="45"/>
    </row>
    <row r="539" spans="1:5" ht="12.75">
      <c r="A539" s="11"/>
      <c r="B539" s="11"/>
      <c r="C539" s="11"/>
      <c r="D539" s="10"/>
      <c r="E539" s="45"/>
    </row>
    <row r="540" spans="1:5" ht="12.75">
      <c r="A540" s="11"/>
      <c r="B540" s="11"/>
      <c r="C540" s="11"/>
      <c r="D540" s="10"/>
      <c r="E540" s="45"/>
    </row>
    <row r="541" spans="1:5" ht="12.75">
      <c r="A541" s="11"/>
      <c r="B541" s="11"/>
      <c r="C541" s="11"/>
      <c r="D541" s="10"/>
      <c r="E541" s="45"/>
    </row>
    <row r="542" spans="1:5" ht="12.75">
      <c r="A542" s="11"/>
      <c r="B542" s="11"/>
      <c r="C542" s="11"/>
      <c r="D542" s="10"/>
      <c r="E542" s="45"/>
    </row>
    <row r="543" spans="1:5" ht="12.75">
      <c r="A543" s="11"/>
      <c r="B543" s="11"/>
      <c r="C543" s="11"/>
      <c r="D543" s="10"/>
      <c r="E543" s="45"/>
    </row>
    <row r="544" spans="1:5" ht="12.75">
      <c r="A544" s="11"/>
      <c r="B544" s="11"/>
      <c r="C544" s="11"/>
      <c r="D544" s="10"/>
      <c r="E544" s="45"/>
    </row>
    <row r="545" spans="1:5" ht="12.75">
      <c r="A545" s="11"/>
      <c r="B545" s="11"/>
      <c r="C545" s="11"/>
      <c r="D545" s="10"/>
      <c r="E545" s="45"/>
    </row>
    <row r="546" spans="1:5" ht="12.75">
      <c r="A546" s="11"/>
      <c r="B546" s="11"/>
      <c r="C546" s="11"/>
      <c r="D546" s="10"/>
      <c r="E546" s="45"/>
    </row>
    <row r="547" spans="1:5" ht="12.75">
      <c r="A547" s="11"/>
      <c r="B547" s="11"/>
      <c r="C547" s="11"/>
      <c r="D547" s="10"/>
      <c r="E547" s="45"/>
    </row>
    <row r="548" spans="1:5" ht="12.75">
      <c r="A548" s="11"/>
      <c r="B548" s="11"/>
      <c r="C548" s="11"/>
      <c r="D548" s="10"/>
      <c r="E548" s="45"/>
    </row>
    <row r="549" spans="1:5" ht="12.75">
      <c r="A549" s="11"/>
      <c r="B549" s="11"/>
      <c r="C549" s="11"/>
      <c r="D549" s="10"/>
      <c r="E549" s="45"/>
    </row>
    <row r="550" spans="1:5" ht="12.75">
      <c r="A550" s="11"/>
      <c r="B550" s="11"/>
      <c r="C550" s="11"/>
      <c r="D550" s="10"/>
      <c r="E550" s="45"/>
    </row>
    <row r="551" spans="1:5" ht="12.75">
      <c r="A551" s="11"/>
      <c r="B551" s="11"/>
      <c r="C551" s="11"/>
      <c r="D551" s="10"/>
      <c r="E551" s="45"/>
    </row>
    <row r="552" spans="1:5" ht="12.75">
      <c r="A552" s="11"/>
      <c r="B552" s="11"/>
      <c r="C552" s="11"/>
      <c r="D552" s="10"/>
      <c r="E552" s="45"/>
    </row>
    <row r="553" spans="1:5" ht="12.75">
      <c r="A553" s="11"/>
      <c r="B553" s="11"/>
      <c r="C553" s="11"/>
      <c r="D553" s="10"/>
      <c r="E553" s="45"/>
    </row>
    <row r="554" spans="1:5" ht="12.75">
      <c r="A554" s="11"/>
      <c r="B554" s="11"/>
      <c r="C554" s="11"/>
      <c r="D554" s="10"/>
      <c r="E554" s="45"/>
    </row>
    <row r="555" spans="1:5" ht="12.75">
      <c r="A555" s="11"/>
      <c r="B555" s="11"/>
      <c r="C555" s="11"/>
      <c r="D555" s="10"/>
      <c r="E555" s="45"/>
    </row>
    <row r="556" spans="1:5" ht="12.75">
      <c r="A556" s="11"/>
      <c r="B556" s="11"/>
      <c r="C556" s="11"/>
      <c r="D556" s="10"/>
      <c r="E556" s="45"/>
    </row>
    <row r="557" spans="1:5" ht="12.75">
      <c r="A557" s="11"/>
      <c r="B557" s="11"/>
      <c r="C557" s="11"/>
      <c r="D557" s="10"/>
      <c r="E557" s="45"/>
    </row>
    <row r="558" spans="1:5" ht="12.75">
      <c r="A558" s="11"/>
      <c r="B558" s="11"/>
      <c r="C558" s="11"/>
      <c r="D558" s="10"/>
      <c r="E558" s="45"/>
    </row>
    <row r="559" spans="1:5" ht="12.75">
      <c r="A559" s="11"/>
      <c r="B559" s="11"/>
      <c r="C559" s="11"/>
      <c r="D559" s="10"/>
      <c r="E559" s="45"/>
    </row>
    <row r="560" spans="1:5" ht="12.75">
      <c r="A560" s="11"/>
      <c r="B560" s="11"/>
      <c r="C560" s="11"/>
      <c r="D560" s="10"/>
      <c r="E560" s="45"/>
    </row>
    <row r="561" spans="1:5" ht="12.75">
      <c r="A561" s="11"/>
      <c r="B561" s="11"/>
      <c r="C561" s="11"/>
      <c r="D561" s="10"/>
      <c r="E561" s="45"/>
    </row>
    <row r="562" spans="1:5" ht="12.75">
      <c r="A562" s="11"/>
      <c r="B562" s="11"/>
      <c r="C562" s="11"/>
      <c r="D562" s="10"/>
      <c r="E562" s="45"/>
    </row>
    <row r="563" spans="1:5" ht="12.75">
      <c r="A563" s="11"/>
      <c r="B563" s="11"/>
      <c r="C563" s="11"/>
      <c r="D563" s="10"/>
      <c r="E563" s="45"/>
    </row>
    <row r="564" spans="1:5" ht="12.75">
      <c r="A564" s="11"/>
      <c r="B564" s="11"/>
      <c r="C564" s="11"/>
      <c r="D564" s="10"/>
      <c r="E564" s="45"/>
    </row>
    <row r="565" spans="1:5" ht="12.75">
      <c r="A565" s="11"/>
      <c r="B565" s="11"/>
      <c r="C565" s="11"/>
      <c r="D565" s="10"/>
      <c r="E565" s="45"/>
    </row>
    <row r="566" spans="1:5" ht="12.75">
      <c r="A566" s="11"/>
      <c r="B566" s="11"/>
      <c r="C566" s="11"/>
      <c r="D566" s="10"/>
      <c r="E566" s="45"/>
    </row>
    <row r="567" spans="1:5" ht="12.75">
      <c r="A567" s="11"/>
      <c r="B567" s="11"/>
      <c r="C567" s="11"/>
      <c r="D567" s="10"/>
      <c r="E567" s="45"/>
    </row>
    <row r="568" spans="1:5" ht="12.75">
      <c r="A568" s="11"/>
      <c r="B568" s="11"/>
      <c r="C568" s="11"/>
      <c r="D568" s="10"/>
      <c r="E568" s="45"/>
    </row>
    <row r="569" spans="1:5" ht="12.75">
      <c r="A569" s="11"/>
      <c r="B569" s="11"/>
      <c r="C569" s="11"/>
      <c r="D569" s="10"/>
      <c r="E569" s="45"/>
    </row>
    <row r="570" spans="1:5" ht="12.75">
      <c r="A570" s="11"/>
      <c r="B570" s="11"/>
      <c r="C570" s="11"/>
      <c r="D570" s="10"/>
      <c r="E570" s="45"/>
    </row>
    <row r="571" spans="1:5" ht="12.75">
      <c r="A571" s="11"/>
      <c r="B571" s="11"/>
      <c r="C571" s="11"/>
      <c r="D571" s="10"/>
      <c r="E571" s="45"/>
    </row>
    <row r="572" spans="1:5" ht="12.75">
      <c r="A572" s="11"/>
      <c r="B572" s="11"/>
      <c r="C572" s="11"/>
      <c r="D572" s="10"/>
      <c r="E572" s="45"/>
    </row>
    <row r="573" spans="1:5" ht="12.75">
      <c r="A573" s="11"/>
      <c r="B573" s="11"/>
      <c r="C573" s="11"/>
      <c r="D573" s="10"/>
      <c r="E573" s="45"/>
    </row>
    <row r="574" spans="1:5" ht="12.75">
      <c r="A574" s="11"/>
      <c r="B574" s="11"/>
      <c r="C574" s="11"/>
      <c r="D574" s="10"/>
      <c r="E574" s="45"/>
    </row>
    <row r="575" spans="1:5" ht="12.75">
      <c r="A575" s="11"/>
      <c r="B575" s="11"/>
      <c r="C575" s="11"/>
      <c r="D575" s="10"/>
      <c r="E575" s="45"/>
    </row>
    <row r="576" spans="1:5" ht="12.75">
      <c r="A576" s="11"/>
      <c r="B576" s="11"/>
      <c r="C576" s="11"/>
      <c r="D576" s="10"/>
      <c r="E576" s="45"/>
    </row>
    <row r="577" spans="1:5" ht="12.75">
      <c r="A577" s="11"/>
      <c r="B577" s="11"/>
      <c r="C577" s="11"/>
      <c r="D577" s="10"/>
      <c r="E577" s="45"/>
    </row>
    <row r="578" spans="1:5" ht="12.75">
      <c r="A578" s="11"/>
      <c r="B578" s="11"/>
      <c r="C578" s="11"/>
      <c r="D578" s="10"/>
      <c r="E578" s="45"/>
    </row>
    <row r="579" spans="1:5" ht="12.75">
      <c r="A579" s="11"/>
      <c r="B579" s="11"/>
      <c r="C579" s="11"/>
      <c r="D579" s="10"/>
      <c r="E579" s="45"/>
    </row>
    <row r="580" spans="1:5" ht="12.75">
      <c r="A580" s="11"/>
      <c r="B580" s="11"/>
      <c r="C580" s="11"/>
      <c r="D580" s="10"/>
      <c r="E580" s="45"/>
    </row>
    <row r="581" spans="1:5" ht="12.75">
      <c r="A581" s="11"/>
      <c r="B581" s="11"/>
      <c r="C581" s="11"/>
      <c r="D581" s="10"/>
      <c r="E581" s="45"/>
    </row>
    <row r="582" spans="1:5" ht="12.75">
      <c r="A582" s="11"/>
      <c r="B582" s="11"/>
      <c r="C582" s="11"/>
      <c r="D582" s="10"/>
      <c r="E582" s="45"/>
    </row>
    <row r="583" spans="1:5" ht="12.75">
      <c r="A583" s="11"/>
      <c r="B583" s="11"/>
      <c r="C583" s="11"/>
      <c r="D583" s="10"/>
      <c r="E583" s="45"/>
    </row>
    <row r="584" spans="1:5" ht="12.75">
      <c r="A584" s="11"/>
      <c r="B584" s="11"/>
      <c r="C584" s="11"/>
      <c r="D584" s="10"/>
      <c r="E584" s="45"/>
    </row>
    <row r="585" spans="1:5" ht="12.75">
      <c r="A585" s="11"/>
      <c r="B585" s="11"/>
      <c r="C585" s="11"/>
      <c r="D585" s="10"/>
      <c r="E585" s="45"/>
    </row>
    <row r="586" spans="1:5" ht="12.75">
      <c r="A586" s="11"/>
      <c r="B586" s="11"/>
      <c r="C586" s="11"/>
      <c r="D586" s="10"/>
      <c r="E586" s="45"/>
    </row>
    <row r="587" spans="1:5" ht="12.75">
      <c r="A587" s="11"/>
      <c r="B587" s="11"/>
      <c r="C587" s="11"/>
      <c r="D587" s="10"/>
      <c r="E587" s="45"/>
    </row>
    <row r="588" spans="1:5" ht="12.75">
      <c r="A588" s="11"/>
      <c r="B588" s="11"/>
      <c r="C588" s="11"/>
      <c r="D588" s="10"/>
      <c r="E588" s="45"/>
    </row>
    <row r="589" spans="1:5" ht="12.75">
      <c r="A589" s="11"/>
      <c r="B589" s="11"/>
      <c r="C589" s="11"/>
      <c r="D589" s="10"/>
      <c r="E589" s="45"/>
    </row>
    <row r="590" spans="1:5" ht="12.75">
      <c r="A590" s="11"/>
      <c r="B590" s="11"/>
      <c r="C590" s="11"/>
      <c r="D590" s="10"/>
      <c r="E590" s="45"/>
    </row>
    <row r="591" spans="1:5" ht="12.75">
      <c r="A591" s="11"/>
      <c r="B591" s="11"/>
      <c r="C591" s="11"/>
      <c r="D591" s="10"/>
      <c r="E591" s="45"/>
    </row>
    <row r="592" spans="1:5" ht="12.75">
      <c r="A592" s="11"/>
      <c r="B592" s="11"/>
      <c r="C592" s="11"/>
      <c r="D592" s="10"/>
      <c r="E592" s="45"/>
    </row>
    <row r="593" spans="1:5" ht="12.75">
      <c r="A593" s="11"/>
      <c r="B593" s="11"/>
      <c r="C593" s="11"/>
      <c r="D593" s="10"/>
      <c r="E593" s="45"/>
    </row>
    <row r="594" spans="1:5" ht="12.75">
      <c r="A594" s="11"/>
      <c r="B594" s="11"/>
      <c r="C594" s="11"/>
      <c r="D594" s="10"/>
      <c r="E594" s="45"/>
    </row>
    <row r="595" spans="1:5" ht="12.75">
      <c r="A595" s="11"/>
      <c r="B595" s="11"/>
      <c r="C595" s="11"/>
      <c r="D595" s="10"/>
      <c r="E595" s="45"/>
    </row>
    <row r="596" spans="1:5" ht="12.75">
      <c r="A596" s="11"/>
      <c r="B596" s="11"/>
      <c r="C596" s="11"/>
      <c r="D596" s="10"/>
      <c r="E596" s="45"/>
    </row>
    <row r="597" spans="1:5" ht="12.75">
      <c r="A597" s="11"/>
      <c r="B597" s="11"/>
      <c r="C597" s="11"/>
      <c r="D597" s="10"/>
      <c r="E597" s="45"/>
    </row>
    <row r="598" spans="1:5" ht="12.75">
      <c r="A598" s="11"/>
      <c r="B598" s="11"/>
      <c r="C598" s="11"/>
      <c r="D598" s="10"/>
      <c r="E598" s="45"/>
    </row>
    <row r="599" spans="1:5" ht="12.75">
      <c r="A599" s="11"/>
      <c r="B599" s="11"/>
      <c r="C599" s="11"/>
      <c r="D599" s="10"/>
      <c r="E599" s="45"/>
    </row>
    <row r="600" spans="1:5" ht="12.75">
      <c r="A600" s="11"/>
      <c r="B600" s="11"/>
      <c r="C600" s="11"/>
      <c r="D600" s="10"/>
      <c r="E600" s="45"/>
    </row>
    <row r="601" spans="1:5" ht="12.75">
      <c r="A601" s="11"/>
      <c r="B601" s="11"/>
      <c r="C601" s="11"/>
      <c r="D601" s="10"/>
      <c r="E601" s="45"/>
    </row>
    <row r="602" spans="1:5" ht="12.75">
      <c r="A602" s="11"/>
      <c r="B602" s="11"/>
      <c r="C602" s="11"/>
      <c r="D602" s="10"/>
      <c r="E602" s="45"/>
    </row>
    <row r="603" spans="1:5" ht="12.75">
      <c r="A603" s="11"/>
      <c r="B603" s="11"/>
      <c r="C603" s="11"/>
      <c r="D603" s="10"/>
      <c r="E603" s="45"/>
    </row>
    <row r="604" spans="1:5" ht="12.75">
      <c r="A604" s="11"/>
      <c r="B604" s="11"/>
      <c r="C604" s="11"/>
      <c r="D604" s="10"/>
      <c r="E604" s="45"/>
    </row>
    <row r="605" spans="1:5" ht="12.75">
      <c r="A605" s="11"/>
      <c r="B605" s="11"/>
      <c r="C605" s="11"/>
      <c r="D605" s="10"/>
      <c r="E605" s="45"/>
    </row>
    <row r="606" spans="1:5" ht="12.75">
      <c r="A606" s="11"/>
      <c r="B606" s="11"/>
      <c r="C606" s="11"/>
      <c r="D606" s="10"/>
      <c r="E606" s="45"/>
    </row>
    <row r="607" spans="1:5" ht="12.75">
      <c r="A607" s="11"/>
      <c r="B607" s="11"/>
      <c r="C607" s="11"/>
      <c r="D607" s="10"/>
      <c r="E607" s="45"/>
    </row>
    <row r="608" spans="1:5" ht="12.75">
      <c r="A608" s="11"/>
      <c r="B608" s="11"/>
      <c r="C608" s="11"/>
      <c r="D608" s="10"/>
      <c r="E608" s="45"/>
    </row>
    <row r="609" spans="1:5" ht="12.75">
      <c r="A609" s="11"/>
      <c r="B609" s="11"/>
      <c r="C609" s="11"/>
      <c r="D609" s="10"/>
      <c r="E609" s="45"/>
    </row>
    <row r="610" spans="1:5" ht="12.75">
      <c r="A610" s="11"/>
      <c r="B610" s="11"/>
      <c r="C610" s="11"/>
      <c r="D610" s="10"/>
      <c r="E610" s="45"/>
    </row>
    <row r="611" spans="1:5" ht="12.75">
      <c r="A611" s="11"/>
      <c r="B611" s="11"/>
      <c r="C611" s="11"/>
      <c r="D611" s="10"/>
      <c r="E611" s="45"/>
    </row>
    <row r="612" spans="1:5" ht="12.75">
      <c r="A612" s="11"/>
      <c r="B612" s="11"/>
      <c r="C612" s="11"/>
      <c r="D612" s="10"/>
      <c r="E612" s="45"/>
    </row>
    <row r="613" spans="1:5" ht="12.75">
      <c r="A613" s="11"/>
      <c r="B613" s="11"/>
      <c r="C613" s="11"/>
      <c r="D613" s="10"/>
      <c r="E613" s="45"/>
    </row>
    <row r="614" spans="1:5" ht="12.75">
      <c r="A614" s="11"/>
      <c r="B614" s="11"/>
      <c r="C614" s="11"/>
      <c r="D614" s="10"/>
      <c r="E614" s="45"/>
    </row>
    <row r="615" spans="1:5" ht="12.75">
      <c r="A615" s="11"/>
      <c r="B615" s="11"/>
      <c r="C615" s="11"/>
      <c r="D615" s="10"/>
      <c r="E615" s="45"/>
    </row>
    <row r="616" spans="1:5" ht="12.75">
      <c r="A616" s="11"/>
      <c r="B616" s="11"/>
      <c r="C616" s="11"/>
      <c r="D616" s="10"/>
      <c r="E616" s="45"/>
    </row>
    <row r="617" spans="1:5" ht="12.75">
      <c r="A617" s="11"/>
      <c r="B617" s="11"/>
      <c r="C617" s="11"/>
      <c r="D617" s="10"/>
      <c r="E617" s="45"/>
    </row>
    <row r="618" spans="1:5" ht="12.75">
      <c r="A618" s="11"/>
      <c r="B618" s="11"/>
      <c r="C618" s="11"/>
      <c r="D618" s="10"/>
      <c r="E618" s="45"/>
    </row>
    <row r="619" spans="1:5" ht="12.75">
      <c r="A619" s="11"/>
      <c r="B619" s="11"/>
      <c r="C619" s="11"/>
      <c r="D619" s="10"/>
      <c r="E619" s="45"/>
    </row>
    <row r="620" spans="1:5" ht="12.75">
      <c r="A620" s="11"/>
      <c r="B620" s="11"/>
      <c r="C620" s="11"/>
      <c r="D620" s="10"/>
      <c r="E620" s="45"/>
    </row>
    <row r="621" spans="1:5" ht="12.75">
      <c r="A621" s="11"/>
      <c r="B621" s="11"/>
      <c r="C621" s="11"/>
      <c r="D621" s="10"/>
      <c r="E621" s="45"/>
    </row>
    <row r="622" spans="1:5" ht="12.75">
      <c r="A622" s="11"/>
      <c r="B622" s="11"/>
      <c r="C622" s="11"/>
      <c r="D622" s="10"/>
      <c r="E622" s="45"/>
    </row>
    <row r="623" spans="1:5" ht="12.75">
      <c r="A623" s="11"/>
      <c r="B623" s="11"/>
      <c r="C623" s="11"/>
      <c r="D623" s="10"/>
      <c r="E623" s="45"/>
    </row>
    <row r="624" spans="1:5" ht="12.75">
      <c r="A624" s="11"/>
      <c r="B624" s="11"/>
      <c r="C624" s="11"/>
      <c r="D624" s="10"/>
      <c r="E624" s="45"/>
    </row>
    <row r="625" spans="1:5" ht="12.75">
      <c r="A625" s="11"/>
      <c r="B625" s="11"/>
      <c r="C625" s="11"/>
      <c r="D625" s="10"/>
      <c r="E625" s="45"/>
    </row>
    <row r="626" spans="1:5" ht="12.75">
      <c r="A626" s="11"/>
      <c r="B626" s="11"/>
      <c r="C626" s="11"/>
      <c r="D626" s="10"/>
      <c r="E626" s="45"/>
    </row>
    <row r="627" spans="1:5" ht="12.75">
      <c r="A627" s="11"/>
      <c r="B627" s="11"/>
      <c r="C627" s="11"/>
      <c r="D627" s="10"/>
      <c r="E627" s="45"/>
    </row>
    <row r="628" spans="1:4" ht="12.75">
      <c r="A628" s="11"/>
      <c r="B628" s="11"/>
      <c r="C628" s="11"/>
      <c r="D628" s="10"/>
    </row>
    <row r="629" spans="1:4" ht="12.75">
      <c r="A629" s="11"/>
      <c r="B629" s="11"/>
      <c r="C629" s="11"/>
      <c r="D629" s="10"/>
    </row>
    <row r="630" spans="1:4" ht="12.75">
      <c r="A630" s="11"/>
      <c r="B630" s="11"/>
      <c r="C630" s="11"/>
      <c r="D630" s="10"/>
    </row>
    <row r="631" spans="1:4" ht="12.75">
      <c r="A631" s="11"/>
      <c r="B631" s="11"/>
      <c r="C631" s="11"/>
      <c r="D631" s="10"/>
    </row>
    <row r="632" spans="1:4" ht="12.75">
      <c r="A632" s="11"/>
      <c r="B632" s="11"/>
      <c r="C632" s="11"/>
      <c r="D632" s="10"/>
    </row>
    <row r="633" spans="1:4" ht="12.75">
      <c r="A633" s="11"/>
      <c r="B633" s="11"/>
      <c r="C633" s="11"/>
      <c r="D633" s="10"/>
    </row>
    <row r="634" spans="1:4" ht="12.75">
      <c r="A634" s="11"/>
      <c r="B634" s="11"/>
      <c r="C634" s="11"/>
      <c r="D634" s="10"/>
    </row>
    <row r="635" spans="1:4" ht="12.75">
      <c r="A635" s="11"/>
      <c r="B635" s="11"/>
      <c r="C635" s="11"/>
      <c r="D635" s="10"/>
    </row>
    <row r="636" spans="1:4" ht="12.75">
      <c r="A636" s="11"/>
      <c r="B636" s="11"/>
      <c r="C636" s="11"/>
      <c r="D636" s="10"/>
    </row>
    <row r="637" spans="1:4" ht="12.75">
      <c r="A637" s="11"/>
      <c r="B637" s="11"/>
      <c r="C637" s="11"/>
      <c r="D637" s="10"/>
    </row>
    <row r="638" spans="1:4" ht="12.75">
      <c r="A638" s="11"/>
      <c r="B638" s="11"/>
      <c r="C638" s="11"/>
      <c r="D638" s="10"/>
    </row>
    <row r="639" spans="1:4" ht="12.75">
      <c r="A639" s="11"/>
      <c r="B639" s="11"/>
      <c r="C639" s="11"/>
      <c r="D639" s="10"/>
    </row>
    <row r="640" spans="1:4" ht="12.75">
      <c r="A640" s="11"/>
      <c r="B640" s="11"/>
      <c r="C640" s="11"/>
      <c r="D640" s="10"/>
    </row>
    <row r="641" spans="1:4" ht="12.75">
      <c r="A641" s="11"/>
      <c r="B641" s="11"/>
      <c r="C641" s="11"/>
      <c r="D641" s="10"/>
    </row>
    <row r="642" spans="1:4" ht="12.75">
      <c r="A642" s="11"/>
      <c r="B642" s="11"/>
      <c r="C642" s="11"/>
      <c r="D642" s="10"/>
    </row>
    <row r="643" spans="1:4" ht="12.75">
      <c r="A643" s="11"/>
      <c r="B643" s="11"/>
      <c r="C643" s="11"/>
      <c r="D643" s="10"/>
    </row>
    <row r="644" spans="1:4" ht="12.75">
      <c r="A644" s="11"/>
      <c r="B644" s="11"/>
      <c r="C644" s="11"/>
      <c r="D644" s="10"/>
    </row>
    <row r="645" spans="1:4" ht="12.75">
      <c r="A645" s="11"/>
      <c r="B645" s="11"/>
      <c r="C645" s="11"/>
      <c r="D645" s="10"/>
    </row>
    <row r="646" spans="1:4" ht="12.75">
      <c r="A646" s="11"/>
      <c r="B646" s="11"/>
      <c r="C646" s="11"/>
      <c r="D646" s="10"/>
    </row>
    <row r="647" spans="1:4" ht="12.75">
      <c r="A647" s="11"/>
      <c r="B647" s="11"/>
      <c r="C647" s="11"/>
      <c r="D647" s="10"/>
    </row>
    <row r="648" spans="1:4" ht="12.75">
      <c r="A648" s="11"/>
      <c r="B648" s="11"/>
      <c r="C648" s="11"/>
      <c r="D648" s="10"/>
    </row>
    <row r="649" spans="1:4" ht="12.75">
      <c r="A649" s="11"/>
      <c r="B649" s="11"/>
      <c r="C649" s="11"/>
      <c r="D649" s="10"/>
    </row>
    <row r="650" spans="1:4" ht="12.75">
      <c r="A650" s="11"/>
      <c r="B650" s="11"/>
      <c r="C650" s="11"/>
      <c r="D650" s="10"/>
    </row>
    <row r="651" spans="1:4" ht="12.75">
      <c r="A651" s="11"/>
      <c r="B651" s="11"/>
      <c r="C651" s="11"/>
      <c r="D651" s="10"/>
    </row>
    <row r="652" spans="1:4" ht="12.75">
      <c r="A652" s="11"/>
      <c r="B652" s="11"/>
      <c r="C652" s="11"/>
      <c r="D652" s="10"/>
    </row>
    <row r="653" spans="1:4" ht="12.75">
      <c r="A653" s="11"/>
      <c r="B653" s="11"/>
      <c r="C653" s="11"/>
      <c r="D653" s="10"/>
    </row>
    <row r="654" spans="1:4" ht="12.75">
      <c r="A654" s="11"/>
      <c r="B654" s="11"/>
      <c r="C654" s="11"/>
      <c r="D654" s="10"/>
    </row>
    <row r="655" spans="1:4" ht="12.75">
      <c r="A655" s="11"/>
      <c r="B655" s="11"/>
      <c r="C655" s="11"/>
      <c r="D655" s="10"/>
    </row>
    <row r="656" spans="1:4" ht="12.75">
      <c r="A656" s="11"/>
      <c r="B656" s="11"/>
      <c r="C656" s="11"/>
      <c r="D656" s="10"/>
    </row>
    <row r="657" spans="1:4" ht="12.75">
      <c r="A657" s="11"/>
      <c r="B657" s="11"/>
      <c r="C657" s="11"/>
      <c r="D657" s="10"/>
    </row>
    <row r="658" spans="1:4" ht="12.75">
      <c r="A658" s="11"/>
      <c r="B658" s="11"/>
      <c r="C658" s="11"/>
      <c r="D658" s="10"/>
    </row>
    <row r="659" spans="1:4" ht="12.75">
      <c r="A659" s="11"/>
      <c r="B659" s="11"/>
      <c r="C659" s="11"/>
      <c r="D659" s="10"/>
    </row>
    <row r="660" spans="1:4" ht="12.75">
      <c r="A660" s="11"/>
      <c r="B660" s="11"/>
      <c r="C660" s="11"/>
      <c r="D660" s="10"/>
    </row>
    <row r="661" spans="1:4" ht="12.75">
      <c r="A661" s="11"/>
      <c r="B661" s="11"/>
      <c r="C661" s="11"/>
      <c r="D661" s="10"/>
    </row>
    <row r="662" spans="1:4" ht="12.75">
      <c r="A662" s="11"/>
      <c r="B662" s="11"/>
      <c r="C662" s="11"/>
      <c r="D662" s="10"/>
    </row>
    <row r="663" spans="1:4" ht="12.75">
      <c r="A663" s="11"/>
      <c r="B663" s="11"/>
      <c r="C663" s="11"/>
      <c r="D663" s="10"/>
    </row>
    <row r="664" spans="1:4" ht="12.75">
      <c r="A664" s="11"/>
      <c r="B664" s="11"/>
      <c r="C664" s="11"/>
      <c r="D664" s="10"/>
    </row>
    <row r="665" spans="1:4" ht="12.75">
      <c r="A665" s="11"/>
      <c r="B665" s="11"/>
      <c r="C665" s="11"/>
      <c r="D665" s="10"/>
    </row>
    <row r="666" spans="1:4" ht="12.75">
      <c r="A666" s="11"/>
      <c r="B666" s="11"/>
      <c r="C666" s="11"/>
      <c r="D666" s="10"/>
    </row>
    <row r="667" spans="1:4" ht="12.75">
      <c r="A667" s="11"/>
      <c r="B667" s="11"/>
      <c r="C667" s="11"/>
      <c r="D667" s="10"/>
    </row>
    <row r="668" spans="1:4" ht="12.75">
      <c r="A668" s="11"/>
      <c r="B668" s="11"/>
      <c r="C668" s="11"/>
      <c r="D668" s="10"/>
    </row>
    <row r="669" spans="1:4" ht="12.75">
      <c r="A669" s="11"/>
      <c r="B669" s="11"/>
      <c r="C669" s="11"/>
      <c r="D669" s="10"/>
    </row>
    <row r="670" spans="1:4" ht="12.75">
      <c r="A670" s="11"/>
      <c r="B670" s="11"/>
      <c r="C670" s="11"/>
      <c r="D670" s="10"/>
    </row>
    <row r="671" spans="1:4" ht="12.75">
      <c r="A671" s="11"/>
      <c r="B671" s="11"/>
      <c r="C671" s="11"/>
      <c r="D671" s="10"/>
    </row>
    <row r="672" spans="1:4" ht="12.75">
      <c r="A672" s="11"/>
      <c r="B672" s="11"/>
      <c r="C672" s="11"/>
      <c r="D672" s="10"/>
    </row>
    <row r="673" spans="1:4" ht="12.75">
      <c r="A673" s="11"/>
      <c r="B673" s="11"/>
      <c r="C673" s="11"/>
      <c r="D673" s="10"/>
    </row>
    <row r="674" spans="1:4" ht="12.75">
      <c r="A674" s="11"/>
      <c r="B674" s="11"/>
      <c r="C674" s="11"/>
      <c r="D674" s="10"/>
    </row>
    <row r="675" spans="1:4" ht="12.75">
      <c r="A675" s="11"/>
      <c r="B675" s="11"/>
      <c r="C675" s="11"/>
      <c r="D675" s="10"/>
    </row>
    <row r="676" spans="1:4" ht="12.75">
      <c r="A676" s="11"/>
      <c r="B676" s="11"/>
      <c r="C676" s="11"/>
      <c r="D676" s="10"/>
    </row>
    <row r="677" spans="1:4" ht="12.75">
      <c r="A677" s="11"/>
      <c r="B677" s="11"/>
      <c r="C677" s="11"/>
      <c r="D677" s="10"/>
    </row>
    <row r="678" spans="1:4" ht="12.75">
      <c r="A678" s="11"/>
      <c r="B678" s="11"/>
      <c r="C678" s="11"/>
      <c r="D678" s="10"/>
    </row>
    <row r="679" spans="1:4" ht="12.75">
      <c r="A679" s="11"/>
      <c r="B679" s="11"/>
      <c r="C679" s="11"/>
      <c r="D679" s="10"/>
    </row>
    <row r="680" spans="1:4" ht="12.75">
      <c r="A680" s="11"/>
      <c r="B680" s="11"/>
      <c r="C680" s="11"/>
      <c r="D680" s="10"/>
    </row>
    <row r="681" spans="1:4" ht="12.75">
      <c r="A681" s="11"/>
      <c r="B681" s="11"/>
      <c r="C681" s="11"/>
      <c r="D681" s="10"/>
    </row>
    <row r="682" spans="1:4" ht="12.75">
      <c r="A682" s="11"/>
      <c r="B682" s="11"/>
      <c r="C682" s="11"/>
      <c r="D682" s="10"/>
    </row>
    <row r="683" spans="1:4" ht="12.75">
      <c r="A683" s="11"/>
      <c r="B683" s="11"/>
      <c r="C683" s="11"/>
      <c r="D683" s="10"/>
    </row>
    <row r="684" spans="1:4" ht="12.75">
      <c r="A684" s="11"/>
      <c r="B684" s="11"/>
      <c r="C684" s="11"/>
      <c r="D684" s="10"/>
    </row>
    <row r="685" spans="1:4" ht="12.75">
      <c r="A685" s="11"/>
      <c r="B685" s="11"/>
      <c r="C685" s="11"/>
      <c r="D685" s="10"/>
    </row>
  </sheetData>
  <sheetProtection/>
  <mergeCells count="8">
    <mergeCell ref="J1:J2"/>
    <mergeCell ref="B1:B2"/>
    <mergeCell ref="C1:C2"/>
    <mergeCell ref="D1:D2"/>
    <mergeCell ref="E1:E2"/>
    <mergeCell ref="A1:A2"/>
    <mergeCell ref="F1:F2"/>
    <mergeCell ref="I1:I2"/>
  </mergeCells>
  <printOptions/>
  <pageMargins left="0.7874015748031497" right="0.2755905511811024" top="0.7086614173228347" bottom="0.3937007874015748" header="0.1968503937007874" footer="0.1968503937007874"/>
  <pageSetup horizontalDpi="600" verticalDpi="600" orientation="landscape" paperSize="9" scale="70" r:id="rId1"/>
  <headerFooter alignWithMargins="0">
    <oddHeader>&amp;C&amp;"Times New Roman,Félkövér"Önkormányzati feladatok 2019. évi maradványa költségvetési címenként részletezve&amp;Relőterjesztés 3/b.számú
melléklete&amp;"Times New Roman,Normál"
ezer forintban</oddHeader>
    <oddFooter>&amp;R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5" sqref="F15"/>
    </sheetView>
  </sheetViews>
  <sheetFormatPr defaultColWidth="9.125" defaultRowHeight="12.75"/>
  <cols>
    <col min="1" max="1" width="20.625" style="30" customWidth="1"/>
    <col min="2" max="2" width="20.625" style="51" customWidth="1"/>
    <col min="3" max="3" width="20.50390625" style="51" bestFit="1" customWidth="1"/>
    <col min="4" max="5" width="20.625" style="51" customWidth="1"/>
    <col min="6" max="6" width="23.50390625" style="51" customWidth="1"/>
    <col min="7" max="8" width="10.125" style="28" bestFit="1" customWidth="1"/>
    <col min="9" max="16384" width="9.125" style="28" customWidth="1"/>
  </cols>
  <sheetData>
    <row r="1" spans="1:7" s="26" customFormat="1" ht="15">
      <c r="A1" s="29" t="s">
        <v>270</v>
      </c>
      <c r="B1" s="47" t="s">
        <v>21</v>
      </c>
      <c r="C1" s="47"/>
      <c r="D1" s="47"/>
      <c r="E1" s="48" t="s">
        <v>26</v>
      </c>
      <c r="F1" s="48"/>
      <c r="G1" s="41"/>
    </row>
    <row r="2" spans="1:6" s="29" customFormat="1" ht="93" customHeight="1">
      <c r="A2" s="68" t="s">
        <v>10</v>
      </c>
      <c r="B2" s="69" t="s">
        <v>17</v>
      </c>
      <c r="C2" s="69" t="s">
        <v>22</v>
      </c>
      <c r="D2" s="69" t="s">
        <v>29</v>
      </c>
      <c r="E2" s="69" t="s">
        <v>25</v>
      </c>
      <c r="F2" s="69" t="s">
        <v>30</v>
      </c>
    </row>
    <row r="3" spans="1:6" ht="30.75">
      <c r="A3" s="32" t="s">
        <v>11</v>
      </c>
      <c r="B3" s="49"/>
      <c r="C3" s="49"/>
      <c r="D3" s="49"/>
      <c r="E3" s="49"/>
      <c r="F3" s="49">
        <f aca="true" t="shared" si="0" ref="F3:F8">B3-D3</f>
        <v>0</v>
      </c>
    </row>
    <row r="4" spans="1:6" ht="15">
      <c r="A4" s="32" t="s">
        <v>12</v>
      </c>
      <c r="B4" s="49"/>
      <c r="C4" s="49"/>
      <c r="D4" s="49"/>
      <c r="E4" s="49"/>
      <c r="F4" s="49">
        <f t="shared" si="0"/>
        <v>0</v>
      </c>
    </row>
    <row r="5" spans="1:6" ht="15">
      <c r="A5" s="32" t="s">
        <v>13</v>
      </c>
      <c r="B5" s="49"/>
      <c r="C5" s="49"/>
      <c r="D5" s="49"/>
      <c r="E5" s="49"/>
      <c r="F5" s="49">
        <f t="shared" si="0"/>
        <v>0</v>
      </c>
    </row>
    <row r="6" spans="1:6" ht="15">
      <c r="A6" s="32" t="s">
        <v>14</v>
      </c>
      <c r="B6" s="49"/>
      <c r="C6" s="49"/>
      <c r="D6" s="49"/>
      <c r="E6" s="49"/>
      <c r="F6" s="49">
        <f t="shared" si="0"/>
        <v>0</v>
      </c>
    </row>
    <row r="7" spans="1:6" ht="15">
      <c r="A7" s="32" t="s">
        <v>28</v>
      </c>
      <c r="B7" s="49"/>
      <c r="C7" s="49"/>
      <c r="D7" s="49"/>
      <c r="E7" s="49"/>
      <c r="F7" s="49">
        <f t="shared" si="0"/>
        <v>0</v>
      </c>
    </row>
    <row r="8" spans="1:6" ht="15">
      <c r="A8" s="32" t="s">
        <v>27</v>
      </c>
      <c r="B8" s="49"/>
      <c r="C8" s="49"/>
      <c r="D8" s="49"/>
      <c r="E8" s="49"/>
      <c r="F8" s="49">
        <f t="shared" si="0"/>
        <v>0</v>
      </c>
    </row>
    <row r="9" spans="1:8" s="26" customFormat="1" ht="15">
      <c r="A9" s="31" t="s">
        <v>15</v>
      </c>
      <c r="B9" s="50">
        <f>SUM(B3:B8)</f>
        <v>0</v>
      </c>
      <c r="C9" s="50">
        <f>SUM(C3:C8)</f>
        <v>0</v>
      </c>
      <c r="D9" s="50">
        <f>SUM(D3:D8)</f>
        <v>0</v>
      </c>
      <c r="E9" s="50">
        <f>SUM(E3:E8)</f>
        <v>0</v>
      </c>
      <c r="F9" s="50">
        <f>SUM(F3:F8)</f>
        <v>0</v>
      </c>
      <c r="G9" s="27"/>
      <c r="H9" s="27"/>
    </row>
    <row r="10" spans="1:6" ht="15">
      <c r="A10" s="31" t="s">
        <v>20</v>
      </c>
      <c r="B10" s="50">
        <f>B9</f>
        <v>0</v>
      </c>
      <c r="C10" s="50">
        <f>SUM(C9:C9)</f>
        <v>0</v>
      </c>
      <c r="D10" s="50">
        <f>SUM(D9:D9)</f>
        <v>0</v>
      </c>
      <c r="E10" s="50">
        <f>SUM(E9:E9)</f>
        <v>0</v>
      </c>
      <c r="F10" s="50">
        <f>SUM(F9:F9)</f>
        <v>0</v>
      </c>
    </row>
    <row r="11" spans="1:7" ht="15">
      <c r="A11" s="31" t="s">
        <v>203</v>
      </c>
      <c r="B11" s="50">
        <v>5993840000</v>
      </c>
      <c r="C11" s="50"/>
      <c r="D11" s="50"/>
      <c r="E11" s="50"/>
      <c r="F11" s="50">
        <f>B11-D11</f>
        <v>5993840000</v>
      </c>
      <c r="G11" s="51"/>
    </row>
    <row r="12" spans="1:6" ht="15">
      <c r="A12" s="31"/>
      <c r="B12" s="50"/>
      <c r="C12" s="50"/>
      <c r="D12" s="50"/>
      <c r="E12" s="50"/>
      <c r="F12" s="50"/>
    </row>
    <row r="13" spans="1:6" ht="15">
      <c r="A13" s="31" t="s">
        <v>204</v>
      </c>
      <c r="B13" s="50">
        <f>B10+B11</f>
        <v>5993840000</v>
      </c>
      <c r="C13" s="50">
        <f>C10+C11</f>
        <v>0</v>
      </c>
      <c r="D13" s="50">
        <f>D10+D11</f>
        <v>0</v>
      </c>
      <c r="E13" s="50">
        <f>E10+E11</f>
        <v>0</v>
      </c>
      <c r="F13" s="50">
        <f>F10+F11</f>
        <v>5993840000</v>
      </c>
    </row>
    <row r="14" spans="1:6" ht="15">
      <c r="A14" s="31"/>
      <c r="B14" s="50"/>
      <c r="C14" s="50"/>
      <c r="D14" s="50"/>
      <c r="E14" s="50"/>
      <c r="F14" s="50"/>
    </row>
    <row r="15" spans="1:6" ht="30.75">
      <c r="A15" s="31" t="s">
        <v>208</v>
      </c>
      <c r="B15" s="50"/>
      <c r="C15" s="50"/>
      <c r="D15" s="50"/>
      <c r="E15" s="50"/>
      <c r="F15" s="50"/>
    </row>
    <row r="16" spans="1:6" ht="15">
      <c r="A16" s="33"/>
      <c r="B16" s="49"/>
      <c r="C16" s="49"/>
      <c r="D16" s="49"/>
      <c r="E16" s="49"/>
      <c r="F16" s="49"/>
    </row>
    <row r="17" spans="1:6" ht="30.75">
      <c r="A17" s="32" t="s">
        <v>209</v>
      </c>
      <c r="B17" s="49"/>
      <c r="C17" s="49"/>
      <c r="D17" s="49"/>
      <c r="E17" s="49"/>
      <c r="F17" s="49">
        <f>F14-F15</f>
        <v>0</v>
      </c>
    </row>
    <row r="18" spans="1:6" ht="15">
      <c r="A18" s="32"/>
      <c r="B18" s="49"/>
      <c r="C18" s="49"/>
      <c r="D18" s="49"/>
      <c r="E18" s="49"/>
      <c r="F18" s="49"/>
    </row>
    <row r="19" spans="1:6" ht="15">
      <c r="A19" s="32"/>
      <c r="B19" s="49"/>
      <c r="C19" s="49"/>
      <c r="D19" s="49"/>
      <c r="E19" s="49"/>
      <c r="F19" s="49"/>
    </row>
    <row r="20" spans="1:6" ht="15">
      <c r="A20" s="32"/>
      <c r="B20" s="49"/>
      <c r="C20" s="49"/>
      <c r="D20" s="49"/>
      <c r="E20" s="49"/>
      <c r="F20" s="49"/>
    </row>
    <row r="21" spans="1:6" ht="15">
      <c r="A21" s="32"/>
      <c r="B21" s="49"/>
      <c r="C21" s="49"/>
      <c r="D21" s="49"/>
      <c r="E21" s="49"/>
      <c r="F21" s="49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0" sqref="H30"/>
    </sheetView>
  </sheetViews>
  <sheetFormatPr defaultColWidth="9.125" defaultRowHeight="12.75"/>
  <cols>
    <col min="1" max="1" width="9.125" style="34" customWidth="1"/>
    <col min="2" max="2" width="9.125" style="6" customWidth="1"/>
    <col min="3" max="4" width="9.125" style="3" customWidth="1"/>
    <col min="5" max="15" width="9.125" style="35" customWidth="1"/>
    <col min="16" max="17" width="9.125" style="6" customWidth="1"/>
    <col min="18" max="23" width="9.125" style="36" customWidth="1"/>
    <col min="24" max="25" width="9.125" style="6" customWidth="1"/>
    <col min="26" max="16384" width="9.125" style="2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Józsefvárosi Vagyonkezelo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Molnara</dc:creator>
  <cp:keywords/>
  <dc:description/>
  <cp:lastModifiedBy>Bózsóné Kovács Éva</cp:lastModifiedBy>
  <cp:lastPrinted>2020-06-08T10:23:35Z</cp:lastPrinted>
  <dcterms:created xsi:type="dcterms:W3CDTF">2001-03-29T11:01:48Z</dcterms:created>
  <dcterms:modified xsi:type="dcterms:W3CDTF">2020-09-07T09:31:44Z</dcterms:modified>
  <cp:category/>
  <cp:version/>
  <cp:contentType/>
  <cp:contentStatus/>
</cp:coreProperties>
</file>