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05" windowHeight="9120" tabRatio="564" firstSheet="30" activeTab="33"/>
  </bookViews>
  <sheets>
    <sheet name="tartalomjegyzék" sheetId="1" state="hidden" r:id="rId1"/>
    <sheet name="5év" sheetId="2" state="hidden" r:id="rId2"/>
    <sheet name="címrend" sheetId="3" state="hidden" r:id="rId3"/>
    <sheet name="elemző2" sheetId="4" state="hidden" r:id="rId4"/>
    <sheet name="elemző1" sheetId="5" state="hidden" r:id="rId5"/>
    <sheet name="ellát." sheetId="6" r:id="rId6"/>
    <sheet name="ktgv.ei.egyezt." sheetId="7" r:id="rId7"/>
    <sheet name="Önk.bev.kiad.címrend2rész" sheetId="8" state="hidden" r:id="rId8"/>
    <sheet name="VK.Kft." sheetId="9" state="hidden" r:id="rId9"/>
    <sheet name="Kisfalu Kft" sheetId="10" state="hidden" r:id="rId10"/>
    <sheet name="JVK11601-02" sheetId="11" state="hidden" r:id="rId11"/>
    <sheet name="több éves köt" sheetId="12" state="hidden" r:id="rId12"/>
    <sheet name="több éves " sheetId="13" state="hidden" r:id="rId13"/>
    <sheet name="hitel" sheetId="14" state="hidden" r:id="rId14"/>
    <sheet name="ütemterv" sheetId="15" state="hidden" r:id="rId15"/>
    <sheet name="saját bev." sheetId="16" state="hidden" r:id="rId16"/>
    <sheet name="pénzforg.egyezt." sheetId="17" r:id="rId17"/>
    <sheet name="letéti szla" sheetId="18" r:id="rId18"/>
    <sheet name="norm.mut.számok" sheetId="19" r:id="rId19"/>
    <sheet name="közp.köt.tám." sheetId="20" r:id="rId20"/>
    <sheet name="áll.tám.elsz." sheetId="21" r:id="rId21"/>
    <sheet name="előző kp.köt.tám." sheetId="22" r:id="rId22"/>
    <sheet name="fogl.létsz." sheetId="23" r:id="rId23"/>
    <sheet name="feladatmut. állom." sheetId="24" r:id="rId24"/>
    <sheet name="immat.javak" sheetId="25" r:id="rId25"/>
    <sheet name="adósságállom." sheetId="26" r:id="rId26"/>
    <sheet name="befekt.eszk.,készl.értékveszt." sheetId="27" r:id="rId27"/>
    <sheet name="követ.részl." sheetId="28" r:id="rId28"/>
    <sheet name="kötelez.részl." sheetId="29" r:id="rId29"/>
    <sheet name="eszk.értékhely.alak." sheetId="30" r:id="rId30"/>
    <sheet name="intézm.ei.kötváll.alak,." sheetId="31" r:id="rId31"/>
    <sheet name="Eu-s köt.váll." sheetId="32" r:id="rId32"/>
    <sheet name="rész.,üzletrész" sheetId="33" r:id="rId33"/>
    <sheet name="Munka1" sheetId="34" r:id="rId34"/>
  </sheets>
  <definedNames>
    <definedName name="_xlnm.Print_Titles" localSheetId="1">'5év'!$A:$A,'5év'!$1:$2</definedName>
    <definedName name="_xlnm.Print_Titles" localSheetId="13">'hitel'!$A:$E,'hitel'!$3:$4</definedName>
    <definedName name="_xlnm.Print_Titles" localSheetId="18">'norm.mut.számok'!$A:$B</definedName>
  </definedNames>
  <calcPr fullCalcOnLoad="1"/>
</workbook>
</file>

<file path=xl/sharedStrings.xml><?xml version="1.0" encoding="utf-8"?>
<sst xmlns="http://schemas.openxmlformats.org/spreadsheetml/2006/main" count="2443" uniqueCount="1574">
  <si>
    <t>Közoktatás-fejlesztési célok támogatása</t>
  </si>
  <si>
    <t>Józsefvárosi Közösségi Ház Nonprifit Kft</t>
  </si>
  <si>
    <t>KEOP-5.3.0/A/09-2009-0015</t>
  </si>
  <si>
    <t>ÁROP-3.A.1/B-2008-0018</t>
  </si>
  <si>
    <t>TÁMOP-3.1.4-08/1-2008-0021</t>
  </si>
  <si>
    <t>TÁMOP-3.2.2-08/1-2008-0002</t>
  </si>
  <si>
    <t>Külső személyi juttatások</t>
  </si>
  <si>
    <t>Tartósan üres álláshelyek száma</t>
  </si>
  <si>
    <t>Összeg</t>
  </si>
  <si>
    <t>Letéti számla egyenlege a tárgyidőszak elején</t>
  </si>
  <si>
    <t>Más jogszabályban foglalt letétek bevétele</t>
  </si>
  <si>
    <t>Letéti pénzeszköz hozambevétele</t>
  </si>
  <si>
    <t>Egyéb letéti bevételek</t>
  </si>
  <si>
    <t>Bírói letétek kiadásai</t>
  </si>
  <si>
    <t>Más jogszabályban foglalt letétek kiadásai</t>
  </si>
  <si>
    <t>Egyéb letétek kiadásai</t>
  </si>
  <si>
    <t xml:space="preserve">Eredeti  ei. </t>
  </si>
  <si>
    <t>Előző évi követelés helyesbítése</t>
  </si>
  <si>
    <t>Folyó évi előírás</t>
  </si>
  <si>
    <t>Összes követelés</t>
  </si>
  <si>
    <t>Pénzforgalom nélküli tranzakciók</t>
  </si>
  <si>
    <t>Követelés előző évek</t>
  </si>
  <si>
    <t>Követelés tárgyévi</t>
  </si>
  <si>
    <t>Követelés összesen</t>
  </si>
  <si>
    <t>érték: eFt-ban</t>
  </si>
  <si>
    <t>Megnevezés pályázatonként részletezve</t>
  </si>
  <si>
    <t>Intézményi beruházási kiadások</t>
  </si>
  <si>
    <t>Központi beruházás</t>
  </si>
  <si>
    <t>Lakástámogatás</t>
  </si>
  <si>
    <t>Lakásépítés</t>
  </si>
  <si>
    <t>Állami készletek, tartalékok</t>
  </si>
  <si>
    <t>Beruházás, felúj. Ált. forg. Adója</t>
  </si>
  <si>
    <t>Felhalmozási kiadások (01+….+07)</t>
  </si>
  <si>
    <t>1. Tartósan adott kölcsönök (visszterhesen átadott pénzeszközök</t>
  </si>
  <si>
    <t>2. Rövid lejáratú támogatási kölcsönök</t>
  </si>
  <si>
    <t>3.1 Támogatásértékű működési kiadások</t>
  </si>
  <si>
    <t>3.2 Garancia és kezességvállalásból származó kifizetések állam házt.belűlre</t>
  </si>
  <si>
    <t>3.3 Támogatásértékű felhalmozási kiadások</t>
  </si>
  <si>
    <t>3. Támogatásértékű kiadások  (11+….+13)</t>
  </si>
  <si>
    <t>4. Előző évi előir. maradvány, pm. átadása</t>
  </si>
  <si>
    <t>5.1 Működési célú államházt.kivűli végleges pe. átadás</t>
  </si>
  <si>
    <t>5.2 Garancia és kezességvállalásból származó kifiz.államházt.kivűlre</t>
  </si>
  <si>
    <t>5.3 Felhalmozási célú államházt.kiv.végleges pe. átadás</t>
  </si>
  <si>
    <t>5 Állam házt. kiv. végleges pe. átadás  (16+….+18)</t>
  </si>
  <si>
    <t>6. Társadalom-szociálpolitikai és egyéb társ. biztosítási juttatások</t>
  </si>
  <si>
    <t>7. Ellátottak pénzbeni juttatásai</t>
  </si>
  <si>
    <t>Pénzeszköz átadások (+9+10+14+15+19+20+21)</t>
  </si>
  <si>
    <t>1. Személyi juttatások</t>
  </si>
  <si>
    <t>2. Munkaadókat terhelő járulékok</t>
  </si>
  <si>
    <t>3. Dologi és egyéb folyó kiadások</t>
  </si>
  <si>
    <t>Működési kiadások  (23+…..+25)</t>
  </si>
  <si>
    <t>1. Hosszú lejáratú hitelek, kapott kölcsönök kötvény kibocsátások kiadásai</t>
  </si>
  <si>
    <t>2. Rövid lejáratú hitelek, kapott kölcsönök, kötvény kibocs.kiadásai</t>
  </si>
  <si>
    <t>Hitelek, kapott kölcsönök, kötvény kibocs,kiad.(+27+28)</t>
  </si>
  <si>
    <t>1. Részvények, részesedések vásárlása</t>
  </si>
  <si>
    <t>2. Tartós hitelt megtestesítő értékpapírok vásárlása</t>
  </si>
  <si>
    <t>Tartósan adott kölcsönök</t>
  </si>
  <si>
    <t>Egyéb hosszú lejáratú követelések</t>
  </si>
  <si>
    <t>Rövid lejáratú kölcsönök</t>
  </si>
  <si>
    <t>Tartós részesedések</t>
  </si>
  <si>
    <t>Befektetett pénzügyi eszközök összesen (09)</t>
  </si>
  <si>
    <t>Üzemelt.,kez.,koncesszióba adott, vagyonkez.be vett eszközök</t>
  </si>
  <si>
    <t>Immateriális javakra adott előlegek</t>
  </si>
  <si>
    <t>Tartós hitelviszonyt megtestesítő értékpapírok</t>
  </si>
  <si>
    <t>Készletek</t>
  </si>
  <si>
    <t>Követelések áruszállításból, szolgáltatásból (vevők)</t>
  </si>
  <si>
    <t>Adósok</t>
  </si>
  <si>
    <t>Egyéb követelések</t>
  </si>
  <si>
    <t>Forgatási célú hitelviszonyt megtestesítő értékpapírok</t>
  </si>
  <si>
    <t>Józsefváros Közbiztonságáért és Köztisztaságáért Szolgáltató Nonprfit Kft</t>
  </si>
  <si>
    <t xml:space="preserve"> RÉV8 ZRT   Budapest</t>
  </si>
  <si>
    <t>Józsefvárosi Gyermekek Üdültetéséért Közhasznú Nonprofit Kft</t>
  </si>
  <si>
    <t>Józsefvárosi Kulturális és Sport Nonprofit Kft</t>
  </si>
  <si>
    <t>RFV Józsefváros Kft</t>
  </si>
  <si>
    <t>Józsefvárosi Egészségközpont Ingatlanfejl. és Haszn. Kft</t>
  </si>
  <si>
    <t>Covin Medical Alkalmazott Orvostudományi Fejl. Kft</t>
  </si>
  <si>
    <t>Mikszáth 4. Egészségügyi Szolg. és Ingatlanhasznosító Kft</t>
  </si>
  <si>
    <t>Corvin Sétány Hasznosító és Üzemeltető Kft</t>
  </si>
  <si>
    <t>Első Energia-beszerzési Önkormányzati Társulás</t>
  </si>
  <si>
    <t>Pollack téri Közterületfejlesztő- és hasznosító Kft</t>
  </si>
  <si>
    <t>Lakossági közműfejlesztés támogatása</t>
  </si>
  <si>
    <t>Lakossági víz- és csatornaszolgáltatás támogatása</t>
  </si>
  <si>
    <t>Kompok, révek fenntartásának, felújításának támogatása</t>
  </si>
  <si>
    <t>Határátkelőhelyek fenntartásának támogatása</t>
  </si>
  <si>
    <t>Helyi önkormányzatok hivatásos zenekari és énekkari támogatása</t>
  </si>
  <si>
    <t>Az érettségi és szakmai vizsgák lebonyolításának támogatása</t>
  </si>
  <si>
    <t>Esélyegyenlőséget, felzárkóztatást segítő támogatások</t>
  </si>
  <si>
    <t>Belterületi belvízrendezési célok támogatása</t>
  </si>
  <si>
    <t>Bérpolitikai intézkedések támogatása</t>
  </si>
  <si>
    <t>Óvodáztatási támogatás</t>
  </si>
  <si>
    <t>A szegregált lakókörnyezet felszámolásának támogatása</t>
  </si>
  <si>
    <t>Sportlétesítmények felújításának támogatása</t>
  </si>
  <si>
    <t>Egyéb</t>
  </si>
  <si>
    <t>Bábszínházak működtetési hozzájárulása</t>
  </si>
  <si>
    <t>Kiemelt művészeti célok pályázati támogatása</t>
  </si>
  <si>
    <t>Egyéb központi támogatások</t>
  </si>
  <si>
    <t>Közoktatási informatikai fejlesztési feladatok támogatása</t>
  </si>
  <si>
    <t>Siklósi vár felújítása</t>
  </si>
  <si>
    <t>A helyi önkormányzatok fejlesztési feladatainak támogatása</t>
  </si>
  <si>
    <t>Fővárosi közösségi közlekedés kiegészítő támogatása</t>
  </si>
  <si>
    <t>Szociális továbbképzés és szakvizsga támogatása</t>
  </si>
  <si>
    <t>Kőszínházak működtetési hozzájárulása</t>
  </si>
  <si>
    <t>Önkormányzati színházak pályázati támogatása</t>
  </si>
  <si>
    <t>Ebből 2010. évben az előírt határidőig ténylegesen felhasznált</t>
  </si>
  <si>
    <t>Rendszeres szociális segély egészségkárosodott szem. részére</t>
  </si>
  <si>
    <t>Közcélú munka</t>
  </si>
  <si>
    <t>Időskorúak járadéka</t>
  </si>
  <si>
    <t>Adósságcsökkentési támogatás</t>
  </si>
  <si>
    <t>Ápolási díj (normatív)</t>
  </si>
  <si>
    <t>Ápolási díj (helyi megállapítás)</t>
  </si>
  <si>
    <t>Átmeneti segély</t>
  </si>
  <si>
    <t>Temetési segély</t>
  </si>
  <si>
    <t>Kiegészítő gyermekvédelmi támogatás és pótléka</t>
  </si>
  <si>
    <t>Természetben nyújtott lakásfenntartási támogatás</t>
  </si>
  <si>
    <t>Természetben nyújtott rendszeres szociális segély</t>
  </si>
  <si>
    <t>Adósságkez.sz.ker.gáz-v.áram fogy.mérő készülék biztosítása</t>
  </si>
  <si>
    <t>Köztemetés</t>
  </si>
  <si>
    <t>Közgyógyellátás</t>
  </si>
  <si>
    <t>Rászorultságtól függő normatív kedvezmények</t>
  </si>
  <si>
    <t>Étkeztetés</t>
  </si>
  <si>
    <t>Házi segítségnyújtás</t>
  </si>
  <si>
    <t>Természetben nyújtott óvodáztatási támogatás</t>
  </si>
  <si>
    <t>Önk. által saját hatáskörben adott pénzügyi ellátás</t>
  </si>
  <si>
    <t>Önk. által saját hatáskörben adott természetbeni ellátás</t>
  </si>
  <si>
    <t>Járművek</t>
  </si>
  <si>
    <t>Beruházásra adott előlegek</t>
  </si>
  <si>
    <t>….... évi előirányzata és teljesítése</t>
  </si>
  <si>
    <t>Módosított előirányzat</t>
  </si>
  <si>
    <t>Tenyészállatok</t>
  </si>
  <si>
    <t>Bruttó érték összesen (01+12-20)</t>
  </si>
  <si>
    <t>Eszközök nettó értéke (21-31)</t>
  </si>
  <si>
    <t>Állományba nem tartozók</t>
  </si>
  <si>
    <t>Rendszeres személyi juttatások</t>
  </si>
  <si>
    <t>Munkavégzéshez kapcsolódó juttatások</t>
  </si>
  <si>
    <t>Keresetkiegészítés fedezete</t>
  </si>
  <si>
    <t>Foglalkoztatottak sajátos juttatásai</t>
  </si>
  <si>
    <t>Előző évi kötelezettség helyesbítése</t>
  </si>
  <si>
    <t>Tárgyévi kötelezettség</t>
  </si>
  <si>
    <t>Tárgyévben elszámolt értékvesztés</t>
  </si>
  <si>
    <t>Előző év(ek) kötelezettségvállalásából</t>
  </si>
  <si>
    <t>Tárgyévi előirányzat terhére vállalt</t>
  </si>
  <si>
    <t>Tárgyévben</t>
  </si>
  <si>
    <t>Előző év(ek)i kötelezettségvállalás</t>
  </si>
  <si>
    <t>Tárgyévi kötelezettségvállalás</t>
  </si>
  <si>
    <t>Tárgyévi összes kötelezettségvállalás</t>
  </si>
  <si>
    <t>Pénzügyileg nem teljesített</t>
  </si>
  <si>
    <t>Korrekciók   +   -</t>
  </si>
  <si>
    <t>Kötelezettségvállalással nem terhelt (szabad) előirányzat</t>
  </si>
  <si>
    <t>a tárgyévi kötelezettségvállalásból</t>
  </si>
  <si>
    <t>a következő év(ek)i kötelezettségvállalás</t>
  </si>
  <si>
    <t xml:space="preserve">Tárgyévi </t>
  </si>
  <si>
    <t>következő évi</t>
  </si>
  <si>
    <t>következő évi előirányzat terhére vállalt következő évi</t>
  </si>
  <si>
    <t>további évek előirányzata terhére vállalt</t>
  </si>
  <si>
    <t>előző év(ek)i kötelezettségvállalás</t>
  </si>
  <si>
    <t>nyitó állománya</t>
  </si>
  <si>
    <t>pénzforgalom nélküli korrekciója     (+ -)</t>
  </si>
  <si>
    <t>kötelezettségvállalás</t>
  </si>
  <si>
    <t>pénzügyi teljesítése</t>
  </si>
  <si>
    <t>év végi állománya</t>
  </si>
  <si>
    <t>13=11+12</t>
  </si>
  <si>
    <t>14=3+4-11</t>
  </si>
  <si>
    <t>15=7+8-12</t>
  </si>
  <si>
    <t>17=2+(3+4+7+8)+16</t>
  </si>
  <si>
    <t>3. Forgatási célú értékpapírok vásárlása</t>
  </si>
  <si>
    <t>Pénzügyi befektetések értékpapírok kiadásai  (30+31+32)</t>
  </si>
  <si>
    <t>Kiadások összesen (08+22+26+29+33)</t>
  </si>
  <si>
    <t>A központi költségvetésből támogatásként rendelkezésre bocsátott összeg</t>
  </si>
  <si>
    <t>Az Önkormányzat tulajdonában lévő részesedések állománya</t>
  </si>
  <si>
    <t>Gazdasági társaság megnevezése</t>
  </si>
  <si>
    <t xml:space="preserve">Jegyzett tőke </t>
  </si>
  <si>
    <t>Részesedés %-a</t>
  </si>
  <si>
    <t>Vagyoni értékű jogok</t>
  </si>
  <si>
    <t>Szellemi termékek</t>
  </si>
  <si>
    <t>Gépek, berendezések, felszerelések</t>
  </si>
  <si>
    <t>Forintban felvett működési célú hosszú lejáratú hitelek</t>
  </si>
  <si>
    <t>Devizában felvett működési célú hosszú lejáratú hitelek (23+24+25)</t>
  </si>
  <si>
    <t>Egyéb hosszú lejáratú, devizában fennálló kötelezettségek (28+29+30)</t>
  </si>
  <si>
    <t>címrend szerint</t>
  </si>
  <si>
    <t>6.számú</t>
  </si>
  <si>
    <t>Józsefvárosi Önkormányzat 2006. évi működési tartalék előirányzatai</t>
  </si>
  <si>
    <t>1oldal</t>
  </si>
  <si>
    <t>eredeti ei</t>
  </si>
  <si>
    <t>teljesítés %-a</t>
  </si>
  <si>
    <t>Működési támogatásértékű kiadások</t>
  </si>
  <si>
    <t>Működésre átadott pénzeszközök, kölcsönök</t>
  </si>
  <si>
    <t>Működési tartalékok</t>
  </si>
  <si>
    <t>Felhalmozás, felújítás</t>
  </si>
  <si>
    <t>Felújítás támogatásértékű kiadások</t>
  </si>
  <si>
    <t>Felújításra átadott pénzeszközök</t>
  </si>
  <si>
    <t>Felhalmozási, felújítási tartalékok</t>
  </si>
  <si>
    <t>önállóan gazdálkodó intézmény</t>
  </si>
  <si>
    <t>Egészségügyi Szolgálat</t>
  </si>
  <si>
    <t>IX.hó</t>
  </si>
  <si>
    <t>X.hó</t>
  </si>
  <si>
    <t>XI.hó</t>
  </si>
  <si>
    <t>XII.hó</t>
  </si>
  <si>
    <t>Hitelek,visszatérítendő támogatások törlesztése, kamatok fizetése</t>
  </si>
  <si>
    <t>Józsefvárosi Önkormányzat</t>
  </si>
  <si>
    <t xml:space="preserve">2006. évi költségvetés </t>
  </si>
  <si>
    <t>tartalomjegyzéke</t>
  </si>
  <si>
    <t>1.</t>
  </si>
  <si>
    <t>mellékletei</t>
  </si>
  <si>
    <t>Állami támogatások és önkormányzati támogatások elemzése</t>
  </si>
  <si>
    <t>3. számú</t>
  </si>
  <si>
    <t>Kiadások összesen:</t>
  </si>
  <si>
    <t xml:space="preserve">Működés </t>
  </si>
  <si>
    <t>Feladat</t>
  </si>
  <si>
    <t>Ered. ei.</t>
  </si>
  <si>
    <t>Tátika Napköziotthonos Óvoda</t>
  </si>
  <si>
    <t>Gyerek-Virág Napköziotthonos Óvoda</t>
  </si>
  <si>
    <t>Törlesztés 2013</t>
  </si>
  <si>
    <t>Törlesztés 2014</t>
  </si>
  <si>
    <t>Törlesztés 2015</t>
  </si>
  <si>
    <t>Törlesztés 2016</t>
  </si>
  <si>
    <t>Törlesztés 2017</t>
  </si>
  <si>
    <t>Törlesztés 2018</t>
  </si>
  <si>
    <t>Törlesztés 2019</t>
  </si>
  <si>
    <t xml:space="preserve">Fővárostól kölcsön </t>
  </si>
  <si>
    <t>Sárkány u. 11. épület bontása</t>
  </si>
  <si>
    <t>60100-11</t>
  </si>
  <si>
    <t>60100-12</t>
  </si>
  <si>
    <t>60100-13</t>
  </si>
  <si>
    <t>Oktatás</t>
  </si>
  <si>
    <t>Általános iskolai oktatás</t>
  </si>
  <si>
    <t>Gyógypedagógiai nevelés</t>
  </si>
  <si>
    <t>72100-01</t>
  </si>
  <si>
    <t>12oldal</t>
  </si>
  <si>
    <t xml:space="preserve">összes saját és átvett pe. és minden egyéb bevételi előirányzatok </t>
  </si>
  <si>
    <t>Törlesztés 2023.</t>
  </si>
  <si>
    <t>Törlesztés 2024.</t>
  </si>
  <si>
    <t>Törlesztés 2025.</t>
  </si>
  <si>
    <t>Törlesztés 2026.</t>
  </si>
  <si>
    <t>Törlesztés 2027.</t>
  </si>
  <si>
    <t>tervezett hitel</t>
  </si>
  <si>
    <t>út és közterület felújítás, panelprogram önrész, térfigyelő rendszer továbbfejlesztése, intézményi és Polgármesteri Hivatal épület felújítása</t>
  </si>
  <si>
    <t>Fővárostól kölcsön</t>
  </si>
  <si>
    <t>Dugonics 7. épület bontása</t>
  </si>
  <si>
    <t>Dugonics u. 11 épület bontása</t>
  </si>
  <si>
    <t>2003.évi célhitel Corvin-Sétány</t>
  </si>
  <si>
    <t xml:space="preserve"> hitel Corvin-Sétány</t>
  </si>
  <si>
    <t>hitel Corvin Sétány</t>
  </si>
  <si>
    <t>Corvin-Sétány kölcsönök</t>
  </si>
  <si>
    <t>lakáspótlás Futó u. 36.</t>
  </si>
  <si>
    <t>lakáspótlás Futó 38.</t>
  </si>
  <si>
    <t>lakáspótlás Nagytemplom 19.</t>
  </si>
  <si>
    <t>Mód. előirányz.</t>
  </si>
  <si>
    <t>Lakbérbevétel</t>
  </si>
  <si>
    <t>Lakbérbevétel ÁFA</t>
  </si>
  <si>
    <t>Lakásbérleti díjakkal kapcsolatos hátralékok megtérülése</t>
  </si>
  <si>
    <t>Törlesztés 2021</t>
  </si>
  <si>
    <t>Törlesztés 2022</t>
  </si>
  <si>
    <t>Bárka Színház támogatása</t>
  </si>
  <si>
    <t>Társasházi tulajdonosi képviselet díjazása áfa</t>
  </si>
  <si>
    <t>Vízóra szerelés és díjazása</t>
  </si>
  <si>
    <t>Vízóra szerelés és díjazása áfa</t>
  </si>
  <si>
    <t>Elidegenítés pénzügyi nyilvántartása</t>
  </si>
  <si>
    <t xml:space="preserve">Józsefvárosi Önkormányzat 2006.évi felhalmozási és felújítási tartalék </t>
  </si>
  <si>
    <t>előirányzata</t>
  </si>
  <si>
    <t>8. számú</t>
  </si>
  <si>
    <t>Józsefvárosi Önkormányzat hitel törlesztései, kamatai, visszatérítendő támogatások</t>
  </si>
  <si>
    <t>érték: eFt.</t>
  </si>
  <si>
    <t xml:space="preserve">Felhalmozási, felújítási kölcsönök, hitelek törlesztése, részletvételes vásárlás, </t>
  </si>
  <si>
    <t>Felhalmozásra nyújtott  kölcsönök visszafizetése</t>
  </si>
  <si>
    <t>Józsefvárosi Önkormányzat 2006.évi zárolt kiadási előirányzatai</t>
  </si>
  <si>
    <t xml:space="preserve">16.számú </t>
  </si>
  <si>
    <t>Mindösszesen</t>
  </si>
  <si>
    <t>Felügyeleti szerv támogatás</t>
  </si>
  <si>
    <t>Felhalmozási kölcsönök törlesztése, visszafizetése, felvétele</t>
  </si>
  <si>
    <t>érték: eFt</t>
  </si>
  <si>
    <t>Bevételek összesen</t>
  </si>
  <si>
    <t>Kiadások összesen</t>
  </si>
  <si>
    <t>öszesen</t>
  </si>
  <si>
    <t>1. számú</t>
  </si>
  <si>
    <t xml:space="preserve">MŰKÖDÉSI BEVÉTELEK </t>
  </si>
  <si>
    <t>FELHALMOZÁS, FELÚJÍTÁSI BEVÉTELEK</t>
  </si>
  <si>
    <t>Józsefvárosi Önkormányzat címrendje</t>
  </si>
  <si>
    <t xml:space="preserve">Polgármesteri Hivatal </t>
  </si>
  <si>
    <t>önkormányzati feladatok</t>
  </si>
  <si>
    <t>1. számú melléklet</t>
  </si>
  <si>
    <t>Intézményi karbantartási feladatok</t>
  </si>
  <si>
    <t>2007. év</t>
  </si>
  <si>
    <t xml:space="preserve">Vagyonkezelési Osztály:közterülettel kapcsolatos bevételtelek utáni áfa befizetés, utca névtáblák cseréje, </t>
  </si>
  <si>
    <t>Katica Óvoda- Bölcsőde épületének esőtető kivitelezés</t>
  </si>
  <si>
    <t>Felhalmozás támogatásértékű kiadások</t>
  </si>
  <si>
    <t xml:space="preserve">Szociális Intézmények </t>
  </si>
  <si>
    <t>40100-01</t>
  </si>
  <si>
    <t>40100-02</t>
  </si>
  <si>
    <t>40100-03</t>
  </si>
  <si>
    <t>40100-04</t>
  </si>
  <si>
    <t xml:space="preserve">Egészségügy </t>
  </si>
  <si>
    <t>Óvodai nevelés</t>
  </si>
  <si>
    <t>60100-01</t>
  </si>
  <si>
    <t>Tolnai L.u.19. óvoda kiváltása,a kt. 429/2005.(X.06.) sz. határozat módosította, ingatlanért megépül és elszámolás alapján a különbözetet kifizeti az Önkormányzat. A határozat nem tartalmazza mikor készül el, maximum mennyiért vásolja meg az óvodát. Igy a kötelezettségvállalás összege nem ismert. 2006. évi költségvetés nem tartalmazza.</t>
  </si>
  <si>
    <t>évenként inflációval emelt összegben 516/2005.(XII.15.) kt. határozat</t>
  </si>
  <si>
    <t xml:space="preserve">2006. évi telj. </t>
  </si>
  <si>
    <t>2007.évi telj.</t>
  </si>
  <si>
    <t>2008. év terv</t>
  </si>
  <si>
    <t>2009.év terv</t>
  </si>
  <si>
    <t>2010.év terv</t>
  </si>
  <si>
    <t>INTÉZMÉNYEK ÖSSZESEN</t>
  </si>
  <si>
    <t>teljesítés</t>
  </si>
  <si>
    <t>címrend</t>
  </si>
  <si>
    <t>Közbiztonsági szempontból veszélyes épüetek bontása</t>
  </si>
  <si>
    <t>becsült összeg</t>
  </si>
  <si>
    <t xml:space="preserve">Dobozi u. 41. lakóáz kiürítése </t>
  </si>
  <si>
    <t>Bacsó Béla u. Óvoda építése</t>
  </si>
  <si>
    <t>B E V É T E L E K</t>
  </si>
  <si>
    <t>Oktatási. közművelődési, ifjúsági és sport feladatok</t>
  </si>
  <si>
    <t>522/2004.(XII.20.) kt. határozat</t>
  </si>
  <si>
    <t>Józsefvárosi Önkormányzat 2006. évi felhalmozási, felhalmozásra átadott</t>
  </si>
  <si>
    <t>pénzeszközök, kölcsönök nyújtása és törlesztés előirányzata</t>
  </si>
  <si>
    <t>9.számú</t>
  </si>
  <si>
    <t>Józsefvárosi Önkormányzat 2006. évi felújítási, felújításra átadott pénzesz-</t>
  </si>
  <si>
    <t>közök, kölcsön nyújtás és kölcsön törlszetés előirányzatai feladatonként</t>
  </si>
  <si>
    <t>4 oldal</t>
  </si>
  <si>
    <t>10.számú</t>
  </si>
  <si>
    <t>Kisfalu Kft megbízásból végzett feladatainak 2006. évi előirányzata</t>
  </si>
  <si>
    <t>11.számú</t>
  </si>
  <si>
    <t xml:space="preserve">Rév 8RT bonyolításában Corvin Sétány Projekt 2006. évi bevételi és </t>
  </si>
  <si>
    <t>Felhalmozásra átvett pénzeszközök</t>
  </si>
  <si>
    <t>Igazgatási tevékenységek</t>
  </si>
  <si>
    <t>Szociális feladatok segélyek</t>
  </si>
  <si>
    <t>Gyermekvédelmi feladatok</t>
  </si>
  <si>
    <t>Gyámhivatali feladatok</t>
  </si>
  <si>
    <t>Okmányiroda és Ügyfélszolgálati Osztály tevékenységei</t>
  </si>
  <si>
    <t>Hivatal működtetése, informatikával együtt</t>
  </si>
  <si>
    <t xml:space="preserve">A havi egyensúly kiesést az átmenetileg szabad pénzeszköz finanszírozza. </t>
  </si>
  <si>
    <t>Működésre átadott pe.</t>
  </si>
  <si>
    <t>Címrend</t>
  </si>
  <si>
    <t>Összesen</t>
  </si>
  <si>
    <t>Társadalom szociálpolitikai és egyéb juttatás</t>
  </si>
  <si>
    <t>Módosított ei.</t>
  </si>
  <si>
    <t>Előirányzat csoport</t>
  </si>
  <si>
    <t xml:space="preserve">Kiemelt ei. </t>
  </si>
  <si>
    <t>MŰKÖDÉSI  KIADÁSOK</t>
  </si>
  <si>
    <t>FELHALMOZÁSI FELÚJÍTÁSI KIADÁSOK ÖSSZESEN</t>
  </si>
  <si>
    <t>Józsefvárosi Kulturális Központ</t>
  </si>
  <si>
    <t>Mind összesen</t>
  </si>
  <si>
    <t>FELHALMOZÁSI, FELÚJÍTÁSI KIADÁSOK</t>
  </si>
  <si>
    <t>MŰKÖDÉSI BEVÉTELEK</t>
  </si>
  <si>
    <t>FELHALMOZÁSI, FELÚJÍTÁSI BEVÉTELEK</t>
  </si>
  <si>
    <t>Felhalmozásra nyújtott kölcsönök és kölcsön  hitel törl.</t>
  </si>
  <si>
    <t>érték: eFt.-ban</t>
  </si>
  <si>
    <t>Az Önkormányzat állami támogatásáhot kapcsolódó mutatószámainak</t>
  </si>
  <si>
    <t>Működési kölcsön törlesztése, visszafiz, felvétele</t>
  </si>
  <si>
    <t>Önkormányzatok támogatása, felügyeleti szerv tám.</t>
  </si>
  <si>
    <t>Hitel, kölcsön szerződés szerinti összege és eredeti áll.</t>
  </si>
  <si>
    <t>Hitel, kölcsön lejárati éve</t>
  </si>
  <si>
    <t>Törlesztés 2006. év</t>
  </si>
  <si>
    <t>Törlesztés 2007. év</t>
  </si>
  <si>
    <t>Törlesztés 2008. év</t>
  </si>
  <si>
    <t>Törlesztés 2009. év</t>
  </si>
  <si>
    <t>Törlesztés 2010. év</t>
  </si>
  <si>
    <t>Törlesztés 2011. év</t>
  </si>
  <si>
    <t>Törlesztés 2012. év</t>
  </si>
  <si>
    <t>Kamat</t>
  </si>
  <si>
    <t>Gyermekjóléti Szolgálat, Gyermekek Átmeneti Otthona</t>
  </si>
  <si>
    <t>Költségvetés címrendje</t>
  </si>
  <si>
    <t xml:space="preserve">5 oldal </t>
  </si>
  <si>
    <t>2. számú</t>
  </si>
  <si>
    <t>Józsefvárosi Roma Ösztöndíj</t>
  </si>
  <si>
    <t>Személyi  juttatás</t>
  </si>
  <si>
    <t>Dologi kiadások, kamatfizetés</t>
  </si>
  <si>
    <t>Működési tartalék és céltartalék</t>
  </si>
  <si>
    <t>Felújításra nyújtott kölcsönök és kölcs. hitel törl.</t>
  </si>
  <si>
    <t xml:space="preserve">Működési saját és sajátos </t>
  </si>
  <si>
    <t>Szűz u. Naapköziotthonos Óvoda</t>
  </si>
  <si>
    <t>Felújításra nyújtott  kölcsön visszafizetése</t>
  </si>
  <si>
    <t>Őszirózsa Gondozó Szolgálat</t>
  </si>
  <si>
    <t>Működésre kölcsön nyújtása</t>
  </si>
  <si>
    <t>Működésre kölcsön nyújtás</t>
  </si>
  <si>
    <t>MIND ÖSSZESEN</t>
  </si>
  <si>
    <t>Nemzetközi kapcsolatok</t>
  </si>
  <si>
    <t>Közreműködői díj</t>
  </si>
  <si>
    <t>Közreműködői díj, ÁFA</t>
  </si>
  <si>
    <t xml:space="preserve">Karácsonyi díszkivilágítás </t>
  </si>
  <si>
    <t>Út karbantartás, útkár miatti kártérítés</t>
  </si>
  <si>
    <t>Gyermekekért Üdültetés Kht támogatása</t>
  </si>
  <si>
    <t>Vagyongazdálkodási Osztály Tulajdosi Jogokat Koordináló Csoport</t>
  </si>
  <si>
    <t>Józsefvárosi Egységes Gógypedapgógiai Módszertani Központ és Álatlános Iskola</t>
  </si>
  <si>
    <t>Közművelődési feladatok</t>
  </si>
  <si>
    <t>Sportfeladatok, sportlétesítmények működtetése</t>
  </si>
  <si>
    <t>Józsefvárosi Önkormányzat vagyonkimutatás tagolásának meghatározása</t>
  </si>
  <si>
    <t>2004. évi telj.</t>
  </si>
  <si>
    <t>Józsefvárosi Önkormányzat 2006.évi közvetett támogatásai</t>
  </si>
  <si>
    <t>19.számú</t>
  </si>
  <si>
    <t>Józsefvárosi Önkormányzat 2006-2007-2008.évi gördülő költségvetési terve</t>
  </si>
  <si>
    <t>2007.év</t>
  </si>
  <si>
    <t>Közterület-felügyelet</t>
  </si>
  <si>
    <t>Tolnai L. Ált. Isk.</t>
  </si>
  <si>
    <t>Dugonics A. Gimn.</t>
  </si>
  <si>
    <t>Vajda P. Ált. Isk.</t>
  </si>
  <si>
    <t>Práter Ált. Isk.</t>
  </si>
  <si>
    <t>Erdélyi  Ált. Isk.</t>
  </si>
  <si>
    <t>DEÁK Diák Ált. Iks.</t>
  </si>
  <si>
    <t>Nevelési Tanácsadó</t>
  </si>
  <si>
    <t>Százados Óvoda</t>
  </si>
  <si>
    <t>Megjegyzés</t>
  </si>
  <si>
    <t>Működési pénzforgalom nélküli bevétel</t>
  </si>
  <si>
    <t>Hitel</t>
  </si>
  <si>
    <t>Immateriális javak</t>
  </si>
  <si>
    <t xml:space="preserve"> hogy a központi költségvetés csökkenő tendecia mellett, de megközelítőleg az ideihez hasonló összegű lesz.</t>
  </si>
  <si>
    <t>A CSP és a Magdolna negyed adatait a RÉV 8RT adta meg.</t>
  </si>
  <si>
    <t>Kisebbségi Önkormányzatok költségvetései és Hivatalon belüli működtetés</t>
  </si>
  <si>
    <t>tartalékok</t>
  </si>
  <si>
    <t>HIVATAL ÖSSZESEN</t>
  </si>
  <si>
    <t>KOORKCIÓ ÖNKORMÁNYZAT ÁLLMI TÁMOGATÁSA+NORMATV SZJA</t>
  </si>
  <si>
    <t>Munkaadókat terhelő járulékok</t>
  </si>
  <si>
    <t>Polgármester Hivatal működési és felhalmozási bevételei adó, lakás-helyiség-ingatlan eladás és hasznosítás nélkül</t>
  </si>
  <si>
    <t>Közalkalmazottak, köztisztviselők és egyéb bérrendszer alá tartozó foglalkozásegészségügyi feladatok ellátása, fogászíti ellátás kivásárlása, privatizált orvosok eszközbeszerzése, stb.</t>
  </si>
  <si>
    <t>Egészségügyi Osztály feladatellátása</t>
  </si>
  <si>
    <t>Lakásügyi Osztály teljeskörű feladata</t>
  </si>
  <si>
    <t>Park és körneyzetvédelmi feladatok</t>
  </si>
  <si>
    <t>Köztisztasági feladatok</t>
  </si>
  <si>
    <t>Közterületi feladatok</t>
  </si>
  <si>
    <t>Józsefvárosi Önkormányzat 2006. évi költségvetési mérlege</t>
  </si>
  <si>
    <t>2 oldal</t>
  </si>
  <si>
    <t>Társasházak vissza és vissza nem térítendő felújítási támogatásai</t>
  </si>
  <si>
    <t>Középiskolai oktatás</t>
  </si>
  <si>
    <t>74100-01</t>
  </si>
  <si>
    <t>Kulturális ágazat</t>
  </si>
  <si>
    <t>Cím és alcím</t>
  </si>
  <si>
    <t>Felújítás támogatásértékű bevétel</t>
  </si>
  <si>
    <t>Felhalmozás támogatásértékű bevétel</t>
  </si>
  <si>
    <t>Román Kisebbségi Önkormányzat</t>
  </si>
  <si>
    <t>Német Kisebbségi Önkormányzat</t>
  </si>
  <si>
    <t>Ruszin Kisebbségi Önkormányzat</t>
  </si>
  <si>
    <t>Szlovák Kisebbségi Önkormányzat</t>
  </si>
  <si>
    <t>Görög Kisebbségi Önkormányzat</t>
  </si>
  <si>
    <t>Bolgár Kisebbségi Önkormányzat</t>
  </si>
  <si>
    <t>Lengyel Kisebbségi Önkormányzat</t>
  </si>
  <si>
    <t>Szerb Kisebbségi Önkormányzat</t>
  </si>
  <si>
    <t>Horvát Kisebbségi Önkormányzat</t>
  </si>
  <si>
    <t>Közterület-felügyeleti felaladatok</t>
  </si>
  <si>
    <t>Roncsautó elszállítási feladatok</t>
  </si>
  <si>
    <t>Kerékbilincselési feladatok</t>
  </si>
  <si>
    <t>Kerületőrségi feladatok</t>
  </si>
  <si>
    <t>Szociális Intézmények Gazdasági Hivatal</t>
  </si>
  <si>
    <t>Köztisztasági és parkgondozási feladatok feladatok</t>
  </si>
  <si>
    <t>Józsefvárosi Vagyonkezelő Kft. megbízásból végzett feladatainak</t>
  </si>
  <si>
    <t>2006. évi előirányzatai</t>
  </si>
  <si>
    <t>13.számú</t>
  </si>
  <si>
    <t>Roma Kisebbségi Önkormányzat</t>
  </si>
  <si>
    <t>Józsefvárosi Napok</t>
  </si>
  <si>
    <t>KIADÁS</t>
  </si>
  <si>
    <t>Vagyongazdálkodási Osztály Tulajdosi Jogokat Koordináló Csoporthoz tartozó szerződés alapján</t>
  </si>
  <si>
    <t>Józsefvárosi Kisfalu Kft. megbízásból végzett feladatai</t>
  </si>
  <si>
    <t>kiadási előirányzata</t>
  </si>
  <si>
    <t>12.számú</t>
  </si>
  <si>
    <t>2005. évi telj.</t>
  </si>
  <si>
    <t>parkfenntartás</t>
  </si>
  <si>
    <t>KORRIGÁLT ÖSSZESEN</t>
  </si>
  <si>
    <t>Szociális Intézmények összesen</t>
  </si>
  <si>
    <t>OTP RT. Önk.Fiók</t>
  </si>
  <si>
    <t>Lakóház felújítás</t>
  </si>
  <si>
    <t>1999.</t>
  </si>
  <si>
    <t>Térfigyelő rendszer</t>
  </si>
  <si>
    <t>2006.</t>
  </si>
  <si>
    <t>2000.</t>
  </si>
  <si>
    <t>2011.</t>
  </si>
  <si>
    <t>2001.</t>
  </si>
  <si>
    <t>Életveszély elhárítás</t>
  </si>
  <si>
    <t>Eü. Szolg. min. eszk.besz.</t>
  </si>
  <si>
    <t>2001.évi műemlék felúj.</t>
  </si>
  <si>
    <t>2002.</t>
  </si>
  <si>
    <t>Bókay u. 56. lakóház</t>
  </si>
  <si>
    <t xml:space="preserve">     Bonyolítás</t>
  </si>
  <si>
    <t>Vajdahunyad 44.,Futó 39., 41, Kisfaludy 36.</t>
  </si>
  <si>
    <t>Futó 33,35,37, Práter 27.</t>
  </si>
  <si>
    <t>Lakásprogram</t>
  </si>
  <si>
    <t>OTP.</t>
  </si>
  <si>
    <t xml:space="preserve">mozgáskorlátozottak bejutásához akadálymentesítés </t>
  </si>
  <si>
    <t>Józsefvárosi Önkormányzat több éves kötelezttségvállalásai</t>
  </si>
  <si>
    <t>17.számú</t>
  </si>
  <si>
    <t xml:space="preserve">Józsefvárosi Önkormányzat hitel törlesztései, kamatai, visszatérítendő </t>
  </si>
  <si>
    <t>támogatások</t>
  </si>
  <si>
    <t>18.számú</t>
  </si>
  <si>
    <t>Működésre átvett pénzeszközök</t>
  </si>
  <si>
    <t>60100-02</t>
  </si>
  <si>
    <t>60100-03</t>
  </si>
  <si>
    <t>60100-04</t>
  </si>
  <si>
    <t>60100-05</t>
  </si>
  <si>
    <t>60100-06</t>
  </si>
  <si>
    <t>60100-07</t>
  </si>
  <si>
    <t xml:space="preserve"> 521/2005.( XII.15.) kt. határozat ;közbeszerzés alatt évenkénti bontása nem ismert ,jelen érékben 2.150.000 e Ft,futamidő 20 év, várhatóan a fizetési kötelezettség 2008.évtől indul. A kt. 367-368/2005.( IX.08.) sz. határozat ugyan ebben a beruházásban és komsrtukcban döntött Vajda P.u..háziorvosi rendelő ( Orczy út 41.)és  a Baross u. 118. háziorvosi rendelő ( Magdolna u. 33.) kiváltásáról, azonban a várható költöztetések és egyéb járulékos költségekről nem, tehát döntés szükséges, hogy ezek a költségek mikor, mennyit és kit fog terhelni.</t>
  </si>
  <si>
    <t>ként részletezve</t>
  </si>
  <si>
    <t>14.szamú</t>
  </si>
  <si>
    <t>Józsefvárosi Önkormányzat 2006. évi céljellegű előirányzatai</t>
  </si>
  <si>
    <t>15.számú</t>
  </si>
  <si>
    <t>Holdingdíj</t>
  </si>
  <si>
    <t>Holdingdíj áfa</t>
  </si>
  <si>
    <t>Felügyelőbizottsági díjak támogatás</t>
  </si>
  <si>
    <t>Egyszeri támogatás feladatbővülés miatt helyiségek kialakítására, eszközök beszerzésére</t>
  </si>
  <si>
    <t>Fővárosi Önk. Lakásértékesítésből származó bevétel költségekkel csökkentett összegek átadása</t>
  </si>
  <si>
    <t xml:space="preserve">Közös ktg. felújítási alap </t>
  </si>
  <si>
    <t>Átadott pénzeszközök összesen:</t>
  </si>
  <si>
    <t>Kiadás összesen</t>
  </si>
  <si>
    <t>Faállománykataszter elkészítése</t>
  </si>
  <si>
    <t>Parkok, fasorok fenntartása</t>
  </si>
  <si>
    <t>Növényvédelem</t>
  </si>
  <si>
    <t>Útkarbantartás</t>
  </si>
  <si>
    <t>A dologi kiadásoknál számoltunk a Dugonics Iskola épület üzemeltetési költségének, és a lakóházműködtetés csökkenésével, valamint az inflációval.</t>
  </si>
  <si>
    <t>e rendelet melléklete évenként részletezve tartalmazza</t>
  </si>
  <si>
    <t>tervek hiányában a többi év költségvetési vonzata jelenleg nem ismert</t>
  </si>
  <si>
    <t>Pedagógiai szakmai szolgáltatás feladatok</t>
  </si>
  <si>
    <t>Szociális foglalkoztatási feladatok</t>
  </si>
  <si>
    <t>intézmények neve</t>
  </si>
  <si>
    <t>összes kiadási előirányzat</t>
  </si>
  <si>
    <t>Több éves kötelezettségvállalások számszerűsítése 2008. I. félév</t>
  </si>
  <si>
    <t>Egyéb feladatok ( helyi adók, támogatások, pénzmaradvány, stb.)</t>
  </si>
  <si>
    <t>Felügyeleti szervi támogatás</t>
  </si>
  <si>
    <t>útkarbantartás</t>
  </si>
  <si>
    <t>337/2005.(VII.05.) kt. határozat</t>
  </si>
  <si>
    <t>295/2005.VII.(05.) kt. határozat</t>
  </si>
  <si>
    <t>lakásvásárlás (részletvételes, váltós)</t>
  </si>
  <si>
    <t>Magdolna Negyed kivitelezés</t>
  </si>
  <si>
    <t>Felügyeleti támogatás</t>
  </si>
  <si>
    <t>Bláthy O. Óvoda</t>
  </si>
  <si>
    <t>Kun u. Óvoda</t>
  </si>
  <si>
    <t>Koszorú Óvoda</t>
  </si>
  <si>
    <t>Szigony u. Óvoda</t>
  </si>
  <si>
    <t>Szűz u. Óvoda</t>
  </si>
  <si>
    <t>Somogyi Óvoda</t>
  </si>
  <si>
    <t>Baross u. Óvoda</t>
  </si>
  <si>
    <t>Dankó u. Óvoda</t>
  </si>
  <si>
    <t>Felhalmozási saját és sajátos</t>
  </si>
  <si>
    <t>Felújításra átvett pénzeszközök</t>
  </si>
  <si>
    <t>Felhalmozási, felújítási pénzforgalom nélküli bevétel</t>
  </si>
  <si>
    <t>Működési támogatásértékű bevétel</t>
  </si>
  <si>
    <t>Építésigazgatási feladatok</t>
  </si>
  <si>
    <t>Szociális feladatellátás</t>
  </si>
  <si>
    <t>Vagyonkezelési feladatok</t>
  </si>
  <si>
    <t>Vagyon és lakásgazdálkodás</t>
  </si>
  <si>
    <t>Gazdasági Társaság által ellátott feladatok</t>
  </si>
  <si>
    <t>Egyéb feladatok</t>
  </si>
  <si>
    <t>Gazdasági Társaságok támogatása</t>
  </si>
  <si>
    <t xml:space="preserve">Kisebbségi Önkormányzatok </t>
  </si>
  <si>
    <t>Útfelújítás</t>
  </si>
  <si>
    <t>Lakásgazdálkodás,elidegenítés,  ifjú házasok lakásvásrlási támogatása, helyi támogatás</t>
  </si>
  <si>
    <t>Ellátottak pénzbeli juttatásai</t>
  </si>
  <si>
    <t>Vagyongazdálkodási Osztály Tulajdosi Jogokat Koordináló Csoporthoz tartozó közszolgáltatási szerződés alapján</t>
  </si>
  <si>
    <t>Lakóházműködtetés és felújítás, Józsefvárosi Vagyonkezelő Kft. megbízásból végzett feladatai</t>
  </si>
  <si>
    <t>Hatósági feladatok</t>
  </si>
  <si>
    <t xml:space="preserve">Hivatal működtetése </t>
  </si>
  <si>
    <t>10000-01</t>
  </si>
  <si>
    <t>10000-02</t>
  </si>
  <si>
    <t>Prognoztizált teljesülés az éves gazdálkodás során eltér</t>
  </si>
  <si>
    <t>2006.év a 6/2005.(II.25.) sz.rend. 2005. évi  költségvetés és végrehajtási szabályairól</t>
  </si>
  <si>
    <t>bankgarancia ( 35 millió+165 millió Ft értékben)</t>
  </si>
  <si>
    <t>2008. év</t>
  </si>
  <si>
    <t>2009.év</t>
  </si>
  <si>
    <t>összes állami támogatás normatív SZJA-val együtt</t>
  </si>
  <si>
    <t>20.számú</t>
  </si>
  <si>
    <t>Helyiségek felújítása értékesítés céljából</t>
  </si>
  <si>
    <t>60100-08</t>
  </si>
  <si>
    <t>60100-09</t>
  </si>
  <si>
    <t>60100-10</t>
  </si>
  <si>
    <t>hitel felvétel, felvett hitelek, kölcsönök törlesztése és kamatai</t>
  </si>
  <si>
    <t>ÁFA befizetés</t>
  </si>
  <si>
    <t>Corvin Sétány Projekt RÉV 8RT bonyolításában( hitel, kölcsönök és kamat törlesztés nélkül)</t>
  </si>
  <si>
    <t>Társasházak felújítási vissza és vissza nem térítendő támogatás, valamint fiatal házasok és helyi támogatás nem szerepel a tervben.</t>
  </si>
  <si>
    <t>Kiadások:</t>
  </si>
  <si>
    <t>Bevételek:</t>
  </si>
  <si>
    <t>Józsefvárosi Diákösztöndíj</t>
  </si>
  <si>
    <t>2006. évi költségvetés tartalmazza</t>
  </si>
  <si>
    <t>Intézményi és lakóház életveszély elhárítás, gázvezetékcsere</t>
  </si>
  <si>
    <t>Gyerek-Virág Óvoda korszerűsítés</t>
  </si>
  <si>
    <t>Felújítás - felhalmozás összesen:</t>
  </si>
  <si>
    <t>Oktatás minimális felszereltség, helyiségek kialakítása</t>
  </si>
  <si>
    <t>Útburkolat építés</t>
  </si>
  <si>
    <t>Értékesítés sikerdíjak áfa</t>
  </si>
  <si>
    <t>Értékesítés lakás árverés bonyolítási díja</t>
  </si>
  <si>
    <t>Értékesítés lakás árverés bonyolítási díja áfa</t>
  </si>
  <si>
    <t>Vagyonkezelési feladatok átalánydíja</t>
  </si>
  <si>
    <t>Vagyongazdálkodás, elidegenítés, vagyonnyivántartás</t>
  </si>
  <si>
    <t>Gazdálkodási Osztály feladatai</t>
  </si>
  <si>
    <t>Corvin Sétány Irodához tartozó</t>
  </si>
  <si>
    <t>307/2005(06.11.) kt. határozat, módosította az 51/2003. (XII.11.) számú határozatot, ennek alapjá került megtervezésre 2006. évben</t>
  </si>
  <si>
    <t>Hivatal alkalmazottainak bérei juttatásai, továbbképzése, vezetők reprezentációja,stb.</t>
  </si>
  <si>
    <t>Roma Szolgálat</t>
  </si>
  <si>
    <t>Személyügyi Osztályhoz tartozó</t>
  </si>
  <si>
    <t>részben önállóan gazdálkodó intézmény</t>
  </si>
  <si>
    <t>Teleki téri piac</t>
  </si>
  <si>
    <t>Házfelügyelői és takarítói feladatok</t>
  </si>
  <si>
    <t>Józsefvárosi Kuturális Központ</t>
  </si>
  <si>
    <t>Közművelődési intézmények összesen</t>
  </si>
  <si>
    <t>Szoc. Int. Gazd.Hiv.</t>
  </si>
  <si>
    <t>Gyermekjóléti Szlgálat Gyermekek Átmeneti Otthona</t>
  </si>
  <si>
    <t>érték:eFt.-ban</t>
  </si>
  <si>
    <t>KMOP-5.1.1/B-2008-0001</t>
  </si>
  <si>
    <t>VIII.hó</t>
  </si>
  <si>
    <t>Vagyongazdálkodási Osztály Tulajdosi Jogokat Koordináló Csoporthoz tartozó  helyi rendelet és a fővárosi pályázat kiírása alapján</t>
  </si>
  <si>
    <t>és normatíva összegeinek összehasonlítása 2002-2006.éves időszakra</t>
  </si>
  <si>
    <t xml:space="preserve">4. számú </t>
  </si>
  <si>
    <t>1-3. számú melléklet szöveges elemzése, indoklása</t>
  </si>
  <si>
    <t xml:space="preserve">5. számú </t>
  </si>
  <si>
    <t>2.</t>
  </si>
  <si>
    <t>Költségvetési és végrehajtási rendelet</t>
  </si>
  <si>
    <t>3 oldal</t>
  </si>
  <si>
    <t>6 oldal</t>
  </si>
  <si>
    <t>13 oldal</t>
  </si>
  <si>
    <t>terjedelme</t>
  </si>
  <si>
    <t>Mód. ei.</t>
  </si>
  <si>
    <t>Telj.</t>
  </si>
  <si>
    <t>Összesen:</t>
  </si>
  <si>
    <t>2006. évi költségvetésben tarvezett 2005. évi pénzmaradvány</t>
  </si>
  <si>
    <t>3/c számú</t>
  </si>
  <si>
    <t>2006. évi tervezett hitel feladatonkénti részletezése</t>
  </si>
  <si>
    <t>3/dszámú</t>
  </si>
  <si>
    <t xml:space="preserve">Polgármesteri Hivatal saját és sajátos bevételei (adók és kisebb bevételek, </t>
  </si>
  <si>
    <t>Losonci téri Általános Iskola</t>
  </si>
  <si>
    <t>Pénzforgalom nélküli bevétel</t>
  </si>
  <si>
    <t>K I A D Á S O K</t>
  </si>
  <si>
    <t>Eredeti előirányz</t>
  </si>
  <si>
    <t>FELHALMOZÁSI, FELÚJÍTÁSI BEVÉTELEK ÖSSZESEN</t>
  </si>
  <si>
    <t>Józsefvárosi Önkormányzat 2006. évi engedélyezett álláshelyei intézményen-</t>
  </si>
  <si>
    <t xml:space="preserve">Felhalmozási bevételek előző évekhez képest nagy arányú csökkenés eredménye, hogy az Önkormányzat értékesíthető vagyona is csökken. Az elmúlt években több olyan értékesítés is volt, mely valójában bevételt </t>
  </si>
  <si>
    <t>Nyári Táboroztatási feladatok</t>
  </si>
  <si>
    <t>Amerikai Kuckó feladatok</t>
  </si>
  <si>
    <t>előirányzat cssoport</t>
  </si>
  <si>
    <t>kiemelt előirányzatok</t>
  </si>
  <si>
    <t>megnevezése</t>
  </si>
  <si>
    <t>Működés</t>
  </si>
  <si>
    <t>Működési tartalék és céltartalékok</t>
  </si>
  <si>
    <t>Dologi kiadások kamatfizetés</t>
  </si>
  <si>
    <t>Teljesítés</t>
  </si>
  <si>
    <t>Tőketörlesztés kamata</t>
  </si>
  <si>
    <t>Helyiségértékesítés</t>
  </si>
  <si>
    <t>Felújítás támogatás-értékű kiadások</t>
  </si>
  <si>
    <t>Oktatás minimális felszereltség (tantermek,tornaszobák,szertárak, stb.)</t>
  </si>
  <si>
    <t>Corvin-Szigony Projekt</t>
  </si>
  <si>
    <t>Józsefvárosi Önkormányzat 2007. I. félévi bevételi és kiadásai előirányzatai és teljesítése</t>
  </si>
  <si>
    <t>Felújítás: csak útfelújítást tartalmaz</t>
  </si>
  <si>
    <t xml:space="preserve">FELHALMOZÁSI, FELÚJÍTÁSI KIADÁSOK </t>
  </si>
  <si>
    <t>BEVÉTELEK ÖSSZESEN</t>
  </si>
  <si>
    <t>képviselő-testülethez kötött feladatok</t>
  </si>
  <si>
    <t>Kisebbségi Önkormányzatok működtetése</t>
  </si>
  <si>
    <t>Működési saját bevételeknél a csökkenés tendeciának a folytatásával számoltunk a vagyonértékesítés és a növekvő térítési díj nélküli ellátás igénybevétel miatt. Az adó bevételek esetében SZJA és iparűzési feltételeztük,</t>
  </si>
  <si>
    <t>Az állami támogatás összegét a 2006. évi összegben állítottuk be, mivel ez is évről évre csökkenő tendenciát mutat.</t>
  </si>
  <si>
    <t>Práter Ének-Zene Tagozatos Általános Iskola</t>
  </si>
  <si>
    <t>Németh László Angol-Testnevelés Tagozatos Általános Iskola</t>
  </si>
  <si>
    <t>Somogyi Béla u. Általános Iskola</t>
  </si>
  <si>
    <t>Vajda Péter Ének-zene és Testnevelés Tagozatos Általános Iskola</t>
  </si>
  <si>
    <t>Hőszolgáltatás</t>
  </si>
  <si>
    <t>Képviselők,tisztségviselők ,külső bizottsági tagok díjazásai, költségtérítései, tisztségviselők , tanácsnokok saját keretei, frakciók keretei</t>
  </si>
  <si>
    <t>tisztségviselők bérei és juttatási is ide tartoznak</t>
  </si>
  <si>
    <t>CSP-vel együtt</t>
  </si>
  <si>
    <t>Polgári Védelmi feladatok, Védelmi Bizottság feladatai, működtetése</t>
  </si>
  <si>
    <t>Aranykoszorú és kerületi kirakatverseny díjazása</t>
  </si>
  <si>
    <t>Igazgatási Osztály tevékenységéhez tartozik</t>
  </si>
  <si>
    <t>Főépítész feladataihoz kapcsolódó tervek készítése és a tervtanács működtetése, tagjainak díjazása</t>
  </si>
  <si>
    <t>11602 cím Kisfalu Józsefvárosi Vagyongazdálkodó Kft 2008. I.-III. n. évi beszámoló</t>
  </si>
  <si>
    <t>Csobánc u. Napköziotthonos Óvoda</t>
  </si>
  <si>
    <t>Napsugár Napköziotthonos Óvoda</t>
  </si>
  <si>
    <t>11601-01 cím     Józsefvárosi Vagyonkezelő Kft. által végzett lakóház-működtetés, lakások bérbeadása  2008. I.-III. n. évi beszámoló</t>
  </si>
  <si>
    <t>A 500.000 e Ft-os fejlesztési hitel futamidejéről még nem döntött a képviselő-testület, most 20 éves futamidővel, kb. II. félévtől a felvétellel egy éves fizetési halasztással, kamat induló 8%, éveneként 0,5% -kal csökkenéssel , 3,5%-nál megállva számoltunk</t>
  </si>
  <si>
    <t>44/2006(II.09.) kt. határozat</t>
  </si>
  <si>
    <t>csatolva a projekt 2007-2011. évi tervezete</t>
  </si>
  <si>
    <t>Művészeti oktatás</t>
  </si>
  <si>
    <t>Közbiztonsági szempontból veszélyes épületek bontása</t>
  </si>
  <si>
    <t>Lakóházak kémény felújítása</t>
  </si>
  <si>
    <t>Szemünk fénye program</t>
  </si>
  <si>
    <t>Szociáli fogl. Tev. Tám.</t>
  </si>
  <si>
    <t>lakáspótlás Nagytemplom 17.</t>
  </si>
  <si>
    <t>lakáspótlás Nagytemplom 18.</t>
  </si>
  <si>
    <t xml:space="preserve">összesen </t>
  </si>
  <si>
    <t>hitel törlesztés és kamat összesen</t>
  </si>
  <si>
    <t xml:space="preserve">Felhalmozásra, felújításra felvett kölcsönök </t>
  </si>
  <si>
    <t>A kölcsön nyújtás törélesztésénél a csökkenéseket indokolja, hogy kiadás vonatkozásában a tervmár nem tartalmaz a továbbiakban kölcsön nyújtást.</t>
  </si>
  <si>
    <t>Telek és egyéb terület bérleti díja, díjhátralékok megtérülése ÁFA</t>
  </si>
  <si>
    <t>Víz-csatorna megtérülés, ÁFA</t>
  </si>
  <si>
    <t>Szemétdíj megtérülése</t>
  </si>
  <si>
    <t>Szemétdíj megtérülése, ÁFA</t>
  </si>
  <si>
    <t>Fűtésszolgáltatás megtérülése</t>
  </si>
  <si>
    <t>Fűtésszolgáltatás megtérülése, ÁFA</t>
  </si>
  <si>
    <t>Egyéb  bevételek, késedelmi kamatok</t>
  </si>
  <si>
    <t>Kezelési díjak</t>
  </si>
  <si>
    <t>Kezelési díjak, ÁFA</t>
  </si>
  <si>
    <t>Szolgáltatási díj, ÁFA</t>
  </si>
  <si>
    <t>Sikerdíjak ( lakbér, telek, hátralékok )</t>
  </si>
  <si>
    <t>Sikerdíjak ( lakbér, telek, hátralékok ), ÁFA</t>
  </si>
  <si>
    <t>Adminisztratív fe. Átalánydíja</t>
  </si>
  <si>
    <t>Adminisztratív fe. Átalánydíja ÁFA</t>
  </si>
  <si>
    <t>Kéménykarbantartás és egyéb karb. bonyolítási díja</t>
  </si>
  <si>
    <t>Kéménykarbantartás és egyéb karb. bonyolítási díja ÁFA</t>
  </si>
  <si>
    <t>Gyorsszolgálati hibaelhárítás</t>
  </si>
  <si>
    <t>Gyorsszolgálati hibaelhárítás ÁFA</t>
  </si>
  <si>
    <t>Karbantartás</t>
  </si>
  <si>
    <t>Karbantartás ÁFA</t>
  </si>
  <si>
    <t>Rendkívüli karbantartás</t>
  </si>
  <si>
    <t>Rendkívüli karbantartás ÁFA</t>
  </si>
  <si>
    <t>Kéménykarbantartás</t>
  </si>
  <si>
    <t>Kéménykarbantartás ÁFA</t>
  </si>
  <si>
    <t>Fűtésszolgáltatás ÁFA</t>
  </si>
  <si>
    <t>Áram ÁFA</t>
  </si>
  <si>
    <t>Víz-csatornadíj ÁFA</t>
  </si>
  <si>
    <t>Szemét és kéményseprés</t>
  </si>
  <si>
    <t>Szemét és kéményseprés ÁFA</t>
  </si>
  <si>
    <t>Egyéb üzemeltetési költségek</t>
  </si>
  <si>
    <t>Egyéb üzemeltetési költségek ÁFA</t>
  </si>
  <si>
    <t xml:space="preserve">Működési célra átadott pénzeszköz </t>
  </si>
  <si>
    <t>Vajdahunyad 48.sz. ingatlan tulajdonjogáért csere parkoló</t>
  </si>
  <si>
    <t>parkefnntartás</t>
  </si>
  <si>
    <t>Mód. előirányz</t>
  </si>
  <si>
    <t>Szolgáltatási díj</t>
  </si>
  <si>
    <t>Díjazások összesen:</t>
  </si>
  <si>
    <t>Józsefvárosi Nevelési Tanácsadó</t>
  </si>
  <si>
    <t>2006. évi hitel 20 éves futamidővel számolva 7%-kal indulva 3,5%nál megállva számoltunk</t>
  </si>
  <si>
    <t>RÉV 8 RT bonyolításában egyéb feladatok, rehabilitációk</t>
  </si>
  <si>
    <t>Szociális Foglalkoztató</t>
  </si>
  <si>
    <t>Családsegítő Szolgálat</t>
  </si>
  <si>
    <t>sorszám</t>
  </si>
  <si>
    <t>összesen</t>
  </si>
  <si>
    <t>megjegyzés</t>
  </si>
  <si>
    <t>Sorszám</t>
  </si>
  <si>
    <t>KIADÁSOK</t>
  </si>
  <si>
    <t>Személyi juttatás</t>
  </si>
  <si>
    <t>Munkaadót terhelő járulékok</t>
  </si>
  <si>
    <t>Dologi kiadások</t>
  </si>
  <si>
    <t>KIADÁSOK ÖSSZESEN</t>
  </si>
  <si>
    <t>Felújítás</t>
  </si>
  <si>
    <t>Felhalmozás</t>
  </si>
  <si>
    <t>Áram</t>
  </si>
  <si>
    <t>megnevezés</t>
  </si>
  <si>
    <t>Józsefvárosi Zeneiskola</t>
  </si>
  <si>
    <t>Egyesített Bölcsődék</t>
  </si>
  <si>
    <t>Közszolgálati intézmények épületébe mozgássérültek közlekedésének akadálymentesítésére</t>
  </si>
  <si>
    <t>Józsefvárosi Bárka Színház Kht. támogatása</t>
  </si>
  <si>
    <t>Törlesztés 2020</t>
  </si>
  <si>
    <t xml:space="preserve">Központi Stromatológiai Intézet </t>
  </si>
  <si>
    <t xml:space="preserve"> 542/2005.(XII.15.) kt. határozat</t>
  </si>
  <si>
    <t>Szociális és Egészségügyi Intézmények összesen</t>
  </si>
  <si>
    <t>7.számú</t>
  </si>
  <si>
    <t xml:space="preserve">          Ezer Ft</t>
  </si>
  <si>
    <t>Sorsz</t>
  </si>
  <si>
    <t>Ered. előirányz.</t>
  </si>
  <si>
    <t>Teljesítés %</t>
  </si>
  <si>
    <t>Fűtésszolgáltatás</t>
  </si>
  <si>
    <t>Víz-csatorna megtérülés</t>
  </si>
  <si>
    <t>Bevételek összesen:</t>
  </si>
  <si>
    <t>Zeneiskola</t>
  </si>
  <si>
    <t>Oktatási Közművelődési Ifjúsági és Sport Osztály  feladata</t>
  </si>
  <si>
    <t>Oktatáshoz kapcsolódó feladatok</t>
  </si>
  <si>
    <t>Küzművelődési feladatok</t>
  </si>
  <si>
    <t>Ifjúsági és sport feladatok</t>
  </si>
  <si>
    <t>index2006/2005.év</t>
  </si>
  <si>
    <t>Polgármesteri Hivatal hivatali feladatok</t>
  </si>
  <si>
    <t>Polgármesteri Hivatal önkormányzati feladatok</t>
  </si>
  <si>
    <t>11601-02 cím     Józsefvárosi Vagyonkezelő Kft. által végzett feladatok  2008. I.-III. n.  évi beszámoló</t>
  </si>
  <si>
    <t>Magdolna negyed RÉV 8 Rt bonyolításában</t>
  </si>
  <si>
    <t>Beruházások, felújítások( épületek, közterület, út)</t>
  </si>
  <si>
    <t>Pedagógus Szálló működtetése</t>
  </si>
  <si>
    <t>Szervezési Osztály feladata</t>
  </si>
  <si>
    <t>Jegyzői Kabinethez tervezve</t>
  </si>
  <si>
    <t>HACCP rendszer kiépítése intézményeknél</t>
  </si>
  <si>
    <t>Hitelintézet</t>
  </si>
  <si>
    <t>Jellege</t>
  </si>
  <si>
    <t>Szerződés kelte</t>
  </si>
  <si>
    <t>Lakás és helyiség bérleti díj hátralék eladása</t>
  </si>
  <si>
    <t>Egyéb bevétel</t>
  </si>
  <si>
    <t>Kiadások</t>
  </si>
  <si>
    <t>Közös költség</t>
  </si>
  <si>
    <t>Közös költség átutalás díjazása</t>
  </si>
  <si>
    <t>Közös költség átutalás díjazása áfa</t>
  </si>
  <si>
    <t>Társasházi tulajdonosi képviselet díjazása</t>
  </si>
  <si>
    <t>Felhalmozásra átadott pénzeszközök</t>
  </si>
  <si>
    <t>Felújítások</t>
  </si>
  <si>
    <t>adóbevételei</t>
  </si>
  <si>
    <t>3/b számú</t>
  </si>
  <si>
    <t>összes önkormányzati támogatás aránya</t>
  </si>
  <si>
    <t>összes saját és átvett pe. bevételi előirányzatok aránya</t>
  </si>
  <si>
    <t>Somogyi Béla Ált. Isk.</t>
  </si>
  <si>
    <t>Losonci Téri Ált. Isk.</t>
  </si>
  <si>
    <t>Jókai Mór Ált. Isk.</t>
  </si>
  <si>
    <t>Németh L. Ált Isk.</t>
  </si>
  <si>
    <t>Felhalmozások</t>
  </si>
  <si>
    <t>Felújításra nyújtott kölcsönök és kölcsön, hitel törlesztés</t>
  </si>
  <si>
    <t xml:space="preserve">Felhalmozásra nyújtott kölcsönök és kölcsön hitel törlesztés </t>
  </si>
  <si>
    <t>Felújítási, felhalmozási tartalékok</t>
  </si>
  <si>
    <t>Működési saját és sajátos</t>
  </si>
  <si>
    <t>Működési támogatás értékű kiadás</t>
  </si>
  <si>
    <t>Működésre átadott pénzeszkö- zök</t>
  </si>
  <si>
    <t>Működésre átadott pénzeszközök</t>
  </si>
  <si>
    <t>Felhalmozásra nyújtott kölcsönökés kölcsön, hitel törlesztés</t>
  </si>
  <si>
    <t>költségvetésből kimaradt tételek</t>
  </si>
  <si>
    <t>Elidegenítés pénzügyi nyilvántartása áfa</t>
  </si>
  <si>
    <t>Helyiségbérbeadás díjazása átalány</t>
  </si>
  <si>
    <t>Vagyonkezelési Osztály feladataihoz tartozó</t>
  </si>
  <si>
    <t>Tátika Óvoda</t>
  </si>
  <si>
    <t>Csobánc Óvoda</t>
  </si>
  <si>
    <t>Tolnai L. u. 19. Óvoda</t>
  </si>
  <si>
    <t>Tolnai L. u. 7-9.Óvoda</t>
  </si>
  <si>
    <t>Oktatás-nevelés és háttérintézmény összesen</t>
  </si>
  <si>
    <t>MŰKÖDÉSI KIADÁSOK ÖSSZESEN</t>
  </si>
  <si>
    <t>FELHALMOZÁSI, FELÚJÍTÁSI KIADÁSOK ÖSSZESEN</t>
  </si>
  <si>
    <t>MŰKÖDÉSI BEVÉTELEK ÖSSZESEN</t>
  </si>
  <si>
    <t xml:space="preserve">MŰKÖDÉSI KIADÁSOK </t>
  </si>
  <si>
    <t>Előterjesztés és határozati javasat</t>
  </si>
  <si>
    <t>1.számú</t>
  </si>
  <si>
    <t>2006. évi költségvetés elemzése</t>
  </si>
  <si>
    <t>1 oldal</t>
  </si>
  <si>
    <t>2.számú</t>
  </si>
  <si>
    <t>KIADÁS ÖSSZESEN</t>
  </si>
  <si>
    <t>BEVÉTEL ÉS KIADÁS KÜLÖNBÖZETE</t>
  </si>
  <si>
    <t>Társadalom és szociálpolitikai juttatás</t>
  </si>
  <si>
    <t>Kiemelt előirányzat megnevezése</t>
  </si>
  <si>
    <t>Mindösszesen:</t>
  </si>
  <si>
    <t>PR tevékenységek, Józsefvárosi Újság</t>
  </si>
  <si>
    <t>I.hó</t>
  </si>
  <si>
    <t>II.hó</t>
  </si>
  <si>
    <t>III.hó</t>
  </si>
  <si>
    <t>IV.hó</t>
  </si>
  <si>
    <t>V.hó</t>
  </si>
  <si>
    <t>VI.hó</t>
  </si>
  <si>
    <t>VII.hó</t>
  </si>
  <si>
    <t>Józsefvárosi Önkormányzat költségvetési előirányzatinak teljesítési ütemterve</t>
  </si>
  <si>
    <t>21.számú</t>
  </si>
  <si>
    <t>Telek és egyéb terület bérleti díja, díjhátralékok megtérülése</t>
  </si>
  <si>
    <t>Helyi rendelet alapján kitüntetésekhez jutalom, rendezvények, köztisztviselői, pedagógus, szociális munka, Semmelweis napi rendezvények, közmeghallgatás, becsületkereszt, munkáltatói kölcsön,stb.</t>
  </si>
  <si>
    <t>Önkormányzatok támogatása, felügyeleti szerv támogatása</t>
  </si>
  <si>
    <t>Magdolna Negyed beruházás befejezése után közösségi ház  működtetése</t>
  </si>
  <si>
    <t>a működtetésre vonatkozóan nincs döntés</t>
  </si>
  <si>
    <t>Kártérítések, ügyvédi díjak, könyvvizsgálat, vagyonbiztosítás, intézményi épíületekbe felszerelt kamerák riasztási költségei, vagyonértékelés , munkáltató kölcsön nyújtás,stb.</t>
  </si>
  <si>
    <t>Tagsági díjak, alapítványok, civil szervezetek támogatása</t>
  </si>
  <si>
    <t>Szociális feladatok kivásárlása, Szigony Alapítvány</t>
  </si>
  <si>
    <t>Szociális Osztályhoz tartozó</t>
  </si>
  <si>
    <t>Hivatali feladatok</t>
  </si>
  <si>
    <t xml:space="preserve">kamat  </t>
  </si>
  <si>
    <t>2012.</t>
  </si>
  <si>
    <t>VOLKSBANK</t>
  </si>
  <si>
    <t>Fővárostól</t>
  </si>
  <si>
    <t>Feladat megnevezése</t>
  </si>
  <si>
    <t xml:space="preserve"> </t>
  </si>
  <si>
    <t>eredeti ei.</t>
  </si>
  <si>
    <t xml:space="preserve">Ifjúsági Információs Iroda </t>
  </si>
  <si>
    <t>Józsefvárosi Egészségügyi Szolgálat</t>
  </si>
  <si>
    <t>Közhasznúak foglalkoztatása, közmunka program, közcélú foglalkoztatás</t>
  </si>
  <si>
    <t>Helyiségbérbeadás sikerdíja</t>
  </si>
  <si>
    <t>Helyiségbérbeadás sikerdíja áfa</t>
  </si>
  <si>
    <t>Elidegenítés átalánydíj</t>
  </si>
  <si>
    <t>Elidegenítés átalánydíj áfa</t>
  </si>
  <si>
    <t>Értékesítés sikerdíjak</t>
  </si>
  <si>
    <t>Szivárvány Napköziotthonos Óvoda</t>
  </si>
  <si>
    <t>Hétszínvirág Napköziotthonos Óvoda</t>
  </si>
  <si>
    <t>Koszorú Napköziotthonos Óvoda</t>
  </si>
  <si>
    <t>Mesepalota Napköziotthonos Óvoda</t>
  </si>
  <si>
    <t>Pitypang Napköziotthonos Óvoda</t>
  </si>
  <si>
    <t>Katica Óvoda-Bölcsőde</t>
  </si>
  <si>
    <t>Dugonics András Gimnázium</t>
  </si>
  <si>
    <t>Deák Diák Általános Iskola</t>
  </si>
  <si>
    <t>Erdélyi u. Általános Iskola</t>
  </si>
  <si>
    <t>Jókai Mór Általános Iskola</t>
  </si>
  <si>
    <t>BEVÉTELEK</t>
  </si>
  <si>
    <t>feladat megnevezése</t>
  </si>
  <si>
    <t>CSP pályázati összegeire és a pályázatos kölcsönökre testületi döntés szükséges a program megvalósítása érdekében</t>
  </si>
  <si>
    <t>A becsült összegek a 900 milliós 2006.évi új hitelt is tartalmazzák</t>
  </si>
  <si>
    <t>2005.évi bérkiadás és 2005-2006.évi segélyezésekhez kötött támogatások nélkül</t>
  </si>
  <si>
    <t>sport normatívával együtt</t>
  </si>
  <si>
    <t xml:space="preserve">önkormányzat saját forrásából támogatás </t>
  </si>
  <si>
    <t>Tartalékok</t>
  </si>
  <si>
    <t>Működési kölcsön törlesztése visszafizetése, felvétele</t>
  </si>
  <si>
    <t>Működési hitel</t>
  </si>
  <si>
    <t>Felújítási kölcsön törlesztése, visszafizetése, felvétele</t>
  </si>
  <si>
    <t>Felhalmozási  kölcsönök törlesztése, visszafizetése, felvétele</t>
  </si>
  <si>
    <t>Felhalmozási, felújítási hitel</t>
  </si>
  <si>
    <t>CSP+Magdolna Negyed</t>
  </si>
  <si>
    <t>Intézmények, Polgármesteri Hivatal</t>
  </si>
  <si>
    <t>2009. év</t>
  </si>
  <si>
    <t>2010. év</t>
  </si>
  <si>
    <t>2011. év</t>
  </si>
  <si>
    <t xml:space="preserve">Felújításra nyújtott kölcsönök </t>
  </si>
  <si>
    <t xml:space="preserve">Felhalmozásra nyújtott kölcsönök </t>
  </si>
  <si>
    <t xml:space="preserve">Megjegyzés: </t>
  </si>
  <si>
    <t>Corvin Sétány</t>
  </si>
  <si>
    <t>2005.év</t>
  </si>
  <si>
    <t>2006.év</t>
  </si>
  <si>
    <t>index 2006/2005.év</t>
  </si>
  <si>
    <t xml:space="preserve">2005.év </t>
  </si>
  <si>
    <t>összes kiadási előirányzathoz viszonyított arány</t>
  </si>
  <si>
    <t>összes önkormányzati támogatás előirányzata</t>
  </si>
  <si>
    <t>Helyiségbérbeadás díjazása átalány áfa</t>
  </si>
  <si>
    <t>Vagyonkezelési feladatok átalánydíja áfa</t>
  </si>
  <si>
    <t>Kincskereső Napköziotthonos Óvoda</t>
  </si>
  <si>
    <t>Tolnai u.7-9.Napköziotthonos Óvoda</t>
  </si>
  <si>
    <t>Tolnai u. 19. Napköziotthonos Óvoda</t>
  </si>
  <si>
    <t>Dologi kiadások összesen:</t>
  </si>
  <si>
    <t>-</t>
  </si>
  <si>
    <t xml:space="preserve"> - </t>
  </si>
  <si>
    <t>Felhalmozás: mozgáskorlátozottak, oktatás minimális, óvoda vásárlás, és a működtetéshez minimálisan szükséges eszközök vásárlását tartalmazza.</t>
  </si>
  <si>
    <t xml:space="preserve">nem hozott ( értékesítés összege azonos a vele járó költségekkel). </t>
  </si>
  <si>
    <t>Teleki Téri Piac</t>
  </si>
  <si>
    <t>Józsefvárosi Közbiztonságáért Kht. támogatása</t>
  </si>
  <si>
    <t>Házfelügyelői és takarítói feladatok ÁFA</t>
  </si>
  <si>
    <t>Bevételek</t>
  </si>
  <si>
    <t>Helyiségbérleti díjbevétel</t>
  </si>
  <si>
    <t>Helyiségbérleti díjbevétel áfa</t>
  </si>
  <si>
    <t>Víz-csatornadíj megtérülés</t>
  </si>
  <si>
    <t>Víz-csatornadíj megtérülés áfa</t>
  </si>
  <si>
    <t>Szemétdíj megtérülés</t>
  </si>
  <si>
    <t>Szemétdíj megtérülés áfa</t>
  </si>
  <si>
    <t>Lakásértékesítés</t>
  </si>
  <si>
    <t>valamint külön nem megjelenő bevételk nélkül)</t>
  </si>
  <si>
    <t>Józsefvárosi Önkormányzat 2006. évi bevételi előirányzatai</t>
  </si>
  <si>
    <t>3/a számú</t>
  </si>
  <si>
    <t xml:space="preserve">Józsefvárosi Önkormányzat 2006. évi önkormányzati támogaogatás és </t>
  </si>
  <si>
    <t>hatósági ellenőrzések, állategészségügy stb.</t>
  </si>
  <si>
    <t>Megnevezés</t>
  </si>
  <si>
    <t>A tervben pénzmradvánnyal a 2006. évi terv miatt nem számoltunk, hiszen a bevételek teljesítése bizonytalan, a gazdálkodás során a költségvetési egyensúly megtartására hathatós intézkedésekre van szükség már 2006. évben is.</t>
  </si>
  <si>
    <t>Lámpázás, forgalomtechnikai eszközök</t>
  </si>
  <si>
    <t>Dologi kiadás összesen:</t>
  </si>
  <si>
    <t>Víz-csatornadíj</t>
  </si>
  <si>
    <t>Józsefvárosi Önkormányzat 2006. évi kiadási előirányzatai</t>
  </si>
  <si>
    <t xml:space="preserve">Józsefvárosi Önkormányzat 2006.évi bevételi és kiadási előirányzatai </t>
  </si>
  <si>
    <t>Sorsz.</t>
  </si>
  <si>
    <t>01</t>
  </si>
  <si>
    <t>02</t>
  </si>
  <si>
    <t>Rendszeres szociális segély az Szt.37/B.§(1)bek. d) szerint</t>
  </si>
  <si>
    <t>03</t>
  </si>
  <si>
    <t>04</t>
  </si>
  <si>
    <t>Önkorm. által folyósított ellátás kereső tevékenység mellett</t>
  </si>
  <si>
    <t>05</t>
  </si>
  <si>
    <t>Rendelkezésre állási támogatás</t>
  </si>
  <si>
    <t>06</t>
  </si>
  <si>
    <t>07</t>
  </si>
  <si>
    <t>08</t>
  </si>
  <si>
    <t>Lakásfenntartási támogatás (normatív)</t>
  </si>
  <si>
    <t>09</t>
  </si>
  <si>
    <t>Adósságkezelési szolg.részesülők lakásfenntartási támogatása</t>
  </si>
  <si>
    <t>10</t>
  </si>
  <si>
    <t>Lakásfenntartási támogatás (helyi megállapítás)</t>
  </si>
  <si>
    <t>11</t>
  </si>
  <si>
    <t>12</t>
  </si>
  <si>
    <t>13</t>
  </si>
  <si>
    <t>14</t>
  </si>
  <si>
    <t>15</t>
  </si>
  <si>
    <t>16</t>
  </si>
  <si>
    <t>Rendszeres gyermekvédelmi kedvezményben részesül. támogatása</t>
  </si>
  <si>
    <t>17</t>
  </si>
  <si>
    <t>18</t>
  </si>
  <si>
    <t>19</t>
  </si>
  <si>
    <t>Rendkívüli gyermekvédelmi támogatás (helyi megállapítás)</t>
  </si>
  <si>
    <t>20</t>
  </si>
  <si>
    <t>Egyéb, az önkormányzat rendeletében megállapított juttatás</t>
  </si>
  <si>
    <t>21</t>
  </si>
  <si>
    <t>Rászorultságtól függ.pénz. szoc,gyerm.véd.ellát.(01+..+20)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</si>
  <si>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</si>
  <si>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</si>
  <si>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</si>
  <si>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</si>
  <si>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</si>
  <si>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</si>
  <si>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</si>
  <si>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</si>
  <si>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</si>
  <si>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</si>
  <si>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</si>
  <si>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Rendkívüli gyermekvédelmi támogatás</t>
  </si>
  <si>
    <t>33</t>
  </si>
  <si>
    <t>34</t>
  </si>
  <si>
    <t>Természetben nyújtott szociális ellátások össz.(22+...+33)</t>
  </si>
  <si>
    <t>35</t>
  </si>
  <si>
    <t>Önk. által foly. szoc.,gyermvédelmi ellátások össz.(21+34)</t>
  </si>
  <si>
    <t>36</t>
  </si>
  <si>
    <t>37</t>
  </si>
  <si>
    <t>38</t>
  </si>
  <si>
    <t>Önkormányzatok által folyósított ellátások össz. (35+36+37)</t>
  </si>
  <si>
    <t>39</t>
  </si>
  <si>
    <t>Táj.adat (2.űr 49,56 s.ból)önk.ált. megvalósított közc.munka</t>
  </si>
  <si>
    <t>Személyi juttatások (02/49)</t>
  </si>
  <si>
    <t>Munkaadókat terhelő járulék (02/57)</t>
  </si>
  <si>
    <t>Dologi kiadások és egyéb folyó kiadások (03/67-03/63)</t>
  </si>
  <si>
    <t>Kamatkiadások (03/63)</t>
  </si>
  <si>
    <t>Irányító szerv alá tartozó költségvetési szervnek folyósított működési támogatás (04/01)</t>
  </si>
  <si>
    <t>Támogatásértékű működési kiadás (04/13)</t>
  </si>
  <si>
    <t>Működési célú garancia és kezességvállalásból származó kifizetés államháztartáson belülre (04/14)</t>
  </si>
  <si>
    <t>Működési célú pénzeszközátadás államháztartáson kívülre (04/65)</t>
  </si>
  <si>
    <t>Működési célú garancia és kezességvállalásból származó kifizetés államháztartáson kívülre (04/66)</t>
  </si>
  <si>
    <t>Előző évi működési célú előirányzat-maradvány, pénzmaradvány átadása (04/47)</t>
  </si>
  <si>
    <t>Társadalom-, szociálpolitikai és egyéb juttatás, támogatás (04/94)</t>
  </si>
  <si>
    <t>Ellátottak pénzbeli juttatásai (04/100)</t>
  </si>
  <si>
    <t>Működési költségvetés (01+ ... +12)</t>
  </si>
  <si>
    <t>Intézményi beruházási kiadások (05/13+05/27)</t>
  </si>
  <si>
    <t>Felújítás (05/06)</t>
  </si>
  <si>
    <t>Felügyelet alá tartozó költségvetési szervnek folyósított felhalmozási támogatás (04/02)</t>
  </si>
  <si>
    <t>Támogatásértékű felhalmozási kiadás (04/36)</t>
  </si>
  <si>
    <t>Felhalmozási célú garancia- és kezességvállalásból származó kifizetés államháztartáson belülre (04/37)</t>
  </si>
  <si>
    <t>Felhalmozási célú pénzeszközátadás államháztartáson kívülre (04/86)</t>
  </si>
  <si>
    <t>Felhalmozási célú garancia- és kezességvállalásból származó  kifizetés államháztartáson kívülre (04/87)</t>
  </si>
  <si>
    <t>Előző évi felhalmozási célú előirányzat-maradvány, pénzmaradvány átadása (04/55)</t>
  </si>
  <si>
    <t>Egyéb intézményi felhalmozási kiadások (05/26+05/30+05/31+05/34)</t>
  </si>
  <si>
    <t>Központi beruházási kiadások (05/21+05/28)</t>
  </si>
  <si>
    <t>Lakástámogatás (05/23)</t>
  </si>
  <si>
    <t>Lakásépítés (05/25+05/29)</t>
  </si>
  <si>
    <t>Felhalmozási kiadások (14+...+25)</t>
  </si>
  <si>
    <t>Támogatási kölcsön(ök) nyújtása, törlesztése (06/61)</t>
  </si>
  <si>
    <t>Pénzforgalom nélküli kiadások (06/62+06/63+06/64+06/65)</t>
  </si>
  <si>
    <t>Költségvetési kiadások összesen (13+26+…+28)</t>
  </si>
  <si>
    <t>Alap- és vállalkozási tevékenység közötti elszámolások (06/66)</t>
  </si>
  <si>
    <t>Finanszírozás kiadásai (06/95+06/112+06/123+06/127)</t>
  </si>
  <si>
    <t>KIADÁSOK ÖSSZESEN (29+30+31)</t>
  </si>
  <si>
    <t>Működési költségvetés bevételei (07/38+09/18+09/43+09/44+09/53+16/26)</t>
  </si>
  <si>
    <t>Felhalmozási bevételek (08/34+09/41+09/61+16/36+11/06)</t>
  </si>
  <si>
    <t>Támogatási kölcsönök igénybevétele, visszatérülése (10/60)</t>
  </si>
  <si>
    <t>Költségvetési támogatás (09/05 vagy 09/06 vagy 11/27-11/06)</t>
  </si>
  <si>
    <t>Pénzforgalom nélküli bevételek (10/61+10/62+10/63+10/64)</t>
  </si>
  <si>
    <t>Költségvetési bevételek összesen (33+…+37)</t>
  </si>
  <si>
    <t>Alap- és vállalkozási tevékenység közötti elszámolások (10/65)</t>
  </si>
  <si>
    <t>40</t>
  </si>
  <si>
    <t>Finanszírozás bevételei (10/94+10/111+10/122+10/126)</t>
  </si>
  <si>
    <t>41</t>
  </si>
  <si>
    <t>BEVÉTELEK ÖSSZESEN (38+39+40)</t>
  </si>
  <si>
    <t/>
  </si>
  <si>
    <t>Pénzkészlet a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</si>
  <si>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</si>
  <si>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</si>
  <si>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</si>
  <si>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</si>
  <si>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</si>
  <si>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(+)</t>
  </si>
  <si>
    <t>Kiadások (-)</t>
  </si>
  <si>
    <t>Pénzkészlet a tárgyidőszak végén</t>
  </si>
  <si>
    <t>Pénzkészlet összesen (08+09+10+11) (12=05+06-07)</t>
  </si>
  <si>
    <t>Bírói letétek bevétele</t>
  </si>
  <si>
    <t>Letéti bevételek összesen (02+03+04+05)</t>
  </si>
  <si>
    <t>Hozambevétel átutalása a költségvetési elszámolási (előirányzat-felhasználási keret ) számlára</t>
  </si>
  <si>
    <t>Letéti kiadások összesen (07+08+09+10)</t>
  </si>
  <si>
    <t>Letéti számla egyenlege a tárgyidőszak végén (01+06-11)</t>
  </si>
  <si>
    <t>31 - A normatív hozzájárulások elszámolása és a mutatószámok, feladatmutatók alakulása</t>
  </si>
  <si>
    <t>1010001 Telep.önk.felad. -telep.-üzem,ig. -lakos.szám sz.</t>
  </si>
  <si>
    <t>1020001 Körzeti igazgatás. -okm.irod.műk.és gyámügyi ig. -alap-hozzájárulás</t>
  </si>
  <si>
    <t>1020002 Körzeti igazgatás- okmányiroda működési kiadásai</t>
  </si>
  <si>
    <t>1020004 Körzeti igazgatás- gyámügyi igazgatási feladatok</t>
  </si>
  <si>
    <t>1020005 Körzeti igazgatás- építésügyi ig. felad. -térs.normatív hozzájárulás</t>
  </si>
  <si>
    <t>1020006 Körzeti igazgatás- építésügyi ig. felad. -kiegészítő hozzájárulás</t>
  </si>
  <si>
    <t>1100001 Pénzbeli szociális juttatások</t>
  </si>
  <si>
    <t>1110105 Szoc. alapszol.-családsegítés 70001-110000 fő,műk.eng</t>
  </si>
  <si>
    <t>1110106 Szoc. alapszol.-gyermekjóléti 70001-110000 fő,műk.eng</t>
  </si>
  <si>
    <t>1110301 Szoc. alapszolg.-otthonközeli ell.-szoc.étkezés és házi segítségnyújt.</t>
  </si>
  <si>
    <t>1110302 Szoc. alapszolg.-otthonközeli ell.-szoc.étkezés és nappali intézm.ell.</t>
  </si>
  <si>
    <t>1110303 Szoc. alapszolg.-otthonközeli ellátás-szociális étkeztetés</t>
  </si>
  <si>
    <t>1110304 Szoc. alapszolg.-otthonközeli ellátás-házi segítségnyújtás</t>
  </si>
  <si>
    <t>1110305 Szoc. alapszolg.-otthonközeli ell.- időskorúak nappali intéz. ellátása</t>
  </si>
  <si>
    <t>1110311 Szoc. alapszolg.-nappali int.-fogyatékos személyek ellátása</t>
  </si>
  <si>
    <t>1110317 Szoc. alapszolg.-nappali int.-Szenvedélybetegek</t>
  </si>
  <si>
    <t>1120205 Szoc., bentlakás-átlagos-átmeneti elh., hajléktalanok ápoló-gond.ell.</t>
  </si>
  <si>
    <t>1140101 Gyermekek napközben - bölcsődei ellátás</t>
  </si>
  <si>
    <t>1140106 Gyermekek napközben - ingyenes intézményi étkeztetés</t>
  </si>
  <si>
    <t>1151102 Óvoda- 8 hó- &gt; 8 óra</t>
  </si>
  <si>
    <t>1151202 Óvoda- 4 hó- &gt; 8 óra</t>
  </si>
  <si>
    <t>1152101 Ált. iskola- 8 hó- 1-2. évfolyam</t>
  </si>
  <si>
    <t>1152102 Ált. iskola- 8 hó- 3. évfolyam</t>
  </si>
  <si>
    <t>1152103 Ált. iskola- 8 hó- 4. évfolyam és minden feljlesztő isk.</t>
  </si>
  <si>
    <t>1152105 Ált. iskola- 8 hó- 5-6. évfolyam</t>
  </si>
  <si>
    <t>1152106 Ált. iskola- 8 hó- 7. évfolyam</t>
  </si>
  <si>
    <t>1152107 Ált. iskola- 8 hó- 8. évfolyam</t>
  </si>
  <si>
    <t>1152201 Ált. iskola- 4 hó- 1-2. évfolyam</t>
  </si>
  <si>
    <t>1152202 Ált. iskola- 4 hó- 3. évfolyam</t>
  </si>
  <si>
    <t>1152203 Ált. iskola- 4 hó- 4. évfolyam és minden feljlesztő isk.</t>
  </si>
  <si>
    <t>1152205 Ált. iskola- 4 hó- 5-6. évfolyam</t>
  </si>
  <si>
    <t>1152206 Ált. iskola- 4 hó- 7. évfolyam</t>
  </si>
  <si>
    <t>1152207 Ált. iskola- 4 hó- 8. évfolyam</t>
  </si>
  <si>
    <t>1153101 Középfokú iskola- 8 hó- 9-10. évfolyam gimnázium</t>
  </si>
  <si>
    <t>1153104 ÖSSZESEN -Középfokú iskola 9-10 évfolyam 8 hó</t>
  </si>
  <si>
    <t>1153105 Középfokú iskola- 8 hó- 11-13. évfolyam gimnázium</t>
  </si>
  <si>
    <t>1153107 ÖSSZESEN -Középfokú iskola 11-13 évfolyam 8 hó</t>
  </si>
  <si>
    <t>1153108 Középfokú iskola- 8 hó- 11-13. évfolyam gimnázium</t>
  </si>
  <si>
    <t>1153110 ÖSSZESEN -Középfokú iskola 11-13 évfolyam 8 hó</t>
  </si>
  <si>
    <t>1153201 Középfokú iskola- 4 hó- 9-10. évfolyam gimnázium</t>
  </si>
  <si>
    <t>1153204 ÖSSZESEN -Középfokú iskola 9-10 évfolyam 4 hó</t>
  </si>
  <si>
    <t>1153205 Középfokú iskola- 4 hó- 11. évfolyam gimnázium</t>
  </si>
  <si>
    <t>1153207 ÖSSZESEN -Középfokú iskola 11. évfolyam 4 hó</t>
  </si>
  <si>
    <t>1153208 Középfokú iskola- 4 hó- 12. évfolyam gimnázium</t>
  </si>
  <si>
    <t>1153210 ÖSSZESEN -Középfokú iskola 12. évfolyam 4 hó</t>
  </si>
  <si>
    <t>1155101 Alapf. művészetokt- 8 hó- zeneműv.- minősített int.</t>
  </si>
  <si>
    <t>1155103 ÖSSZESEN -Alapfokú művészetoktatás zene 8 hó</t>
  </si>
  <si>
    <t>1155104 Alapf. műv.okt- 8 hó- képző-,egyéb műv, zeneműv.csop- minősített int.</t>
  </si>
  <si>
    <t>1155106 ÖSSZESEN -Alapfokú művészetoktatás képző 8 hó</t>
  </si>
  <si>
    <t>1155201 Alapf. művészetokt- 4 hó- zeneműv. ág- minősített int.</t>
  </si>
  <si>
    <t>1155203 ÖSSZESEN -Alapfokú művészetoktatás zene 4 hó</t>
  </si>
  <si>
    <t>1155204 Alapf. műv.okt- 4 hó- képző-,egyéb műv, zeneműv.csop- minősített int.</t>
  </si>
  <si>
    <t>1155206 ÖSSZESEN -Alapfokú művészetoktatás képző 4 hó</t>
  </si>
  <si>
    <t>1157101 Napközis fogl.- 8 hó- 1-4. évf. napközis fogl.</t>
  </si>
  <si>
    <t>1157102 Napközis fogl.- 8 hó- 5-8. évf. napközis/tanulószobai fogl.</t>
  </si>
  <si>
    <t>1157103 Napközis fogl.- 8 hó- 1-3. évf. iskolaotthonos okt.</t>
  </si>
  <si>
    <t>1157104 Napközis fogl.- 8 hó- 4. évf. iskolaotthonos okt.</t>
  </si>
  <si>
    <t>1157201 Napközis fogl.- 4 hó- 1-4. évf. napközis fogl.</t>
  </si>
  <si>
    <t>1157202 Napközis fogl.- 4 hó- 5-8. évf. napközis/tanulószobai fogl.</t>
  </si>
  <si>
    <t>1157203 Napközis fogl.- 4 hó- 1-3. évf. iskolaotthonos okt.</t>
  </si>
  <si>
    <t>1157204 Napközis fogl.- 4 hó- 4. évf. iskolaotthonos okt.</t>
  </si>
  <si>
    <t>1162101 Sajátos nev.ig.- 8 hó- magántan.- ált. iskola</t>
  </si>
  <si>
    <t>1162103 ÖSSZESEN -Sajátos nev.ig.- 8 hó- magántan.</t>
  </si>
  <si>
    <t>1162104 Sajátos nev.ig.- 4 hó- magántan.- ált. iskola</t>
  </si>
  <si>
    <t>1162106 ÖSSZESEN -Sajátos nev.ig.- 4 hó- magántan.</t>
  </si>
  <si>
    <t>1162301 Sajátos nev.ig.- 8 hó- testi, érzékszervi- óvoda</t>
  </si>
  <si>
    <t>1162302 Sajátos nev.ig.- 8 hó- testi, érzékszervi- ált. iskola</t>
  </si>
  <si>
    <t>1162305 ÖSSZESEN -Sajátos nev.ig.- 8 hó- testi, érzékszervi</t>
  </si>
  <si>
    <t>1162306 Sajátos nev.ig.- 4 hó- testi, érzékszervi- óvoda</t>
  </si>
  <si>
    <t>1162307 Sajátos nev.ig.- 4 hó- testi, érzékszervi- ált. iskola</t>
  </si>
  <si>
    <t>1162310 ÖSSZESEN -Sajátos nev.ig.- 4 hó- testi, érzékszervi</t>
  </si>
  <si>
    <t>1162401 Sajátos nev.ig.- 8 hó- beszéd,enyhe,organikus- óvoda</t>
  </si>
  <si>
    <t>1162402 Sajátos nev.ig.- 8 hó- beszéd,enyhe,organikus- ált.isk.</t>
  </si>
  <si>
    <t>1162403 Sajátos nev.ig.- 8 hó- beszéd,enyhe,organikus- közép-,szakisk</t>
  </si>
  <si>
    <t>1162404 ÖSSZESEN -Sajátos nev.ig.- 8 hó- beszéd,enyhe,organikus</t>
  </si>
  <si>
    <t>1162405 Sajátos nev.ig.- 4 hó- beszéd,enyhe,organikus- óvoda</t>
  </si>
  <si>
    <t>1162406 Sajátos nev.ig.- 4 hó- beszéd,enyhe,organikus- ált.isk.</t>
  </si>
  <si>
    <t>1162407 Sajátos nev.ig.- 4 hó- beszéd,enyhe,organikus- közép-,szakisk</t>
  </si>
  <si>
    <t>1162408 ÖSSZESEN -Sajátos nev.ig.- 4 hó- beszéd,enyhe,organikus</t>
  </si>
  <si>
    <t>1162502 Sajátos nev.ig.- 8 hó- viselkedésfejl. nem organikus ok- ált.isk.</t>
  </si>
  <si>
    <t>1162504 ÖSSZESEN -Sajátos nev.ig.- 8 hó- viselkedésfejl. nem org</t>
  </si>
  <si>
    <t>1162505 Sajátos nev.ig.- 4 hó- viselkedésfejl. nem organikus ok- óvoda</t>
  </si>
  <si>
    <t>1162506 Sajátos nev.ig.- 4 hó- viselkedésfejl. nem organikus ok- ált.isk.</t>
  </si>
  <si>
    <t>1162508 ÖSSZESEN -Sajátos nev.ig.- 4 hó- viselkedésfejl. nem org</t>
  </si>
  <si>
    <t>1163201 Nem magyarul- 8 hó- kizárólag magyarul folyó nev., oktat.- óvoda</t>
  </si>
  <si>
    <t>1163202 Nem magyarul- 8 hó- kizárólag magyarul folyó nev., oktat.- ált. iskola</t>
  </si>
  <si>
    <t>1163206 ÖSSZESEN -Nem magyarul- 8 hó- kizárólag magyarul folyó nev., oktat.</t>
  </si>
  <si>
    <t>1163207 Nem magyarul- 4 hó- kizárólag magyarul folyó nev., oktat.- óvoda</t>
  </si>
  <si>
    <t>1163208 Nem magyarul- 4 hó- kizárólag magyarul folyó nev., oktat.- ált. iskola</t>
  </si>
  <si>
    <t>1163212 ÖSSZESEN -Nem magyarul- 4 hó- kizárólag magyarul folyó nev., oktat.</t>
  </si>
  <si>
    <t>1164106 Nemzetiségi-, két tanítási nyelvű okt.- 8 hó- ált. iskola</t>
  </si>
  <si>
    <t>1164110 ÖSSZESEN -Nemzetiségi-, két tanítási nyelvű okt.- 8 hó</t>
  </si>
  <si>
    <t>1164116 Nemzetiségi-, két tanítási nyelvű okt.- 8 hó- ált. iskola-1.évf.</t>
  </si>
  <si>
    <t>1164117 Nemzetiségi-, két tanítási nyelvű okt.- 8 hó- ált. iskola-2-4.évf.</t>
  </si>
  <si>
    <t>1164126 ÖSSZESEN -Nemzetiségi-, két tanítási nyelvű okt.- 8 hó</t>
  </si>
  <si>
    <t>1165401 Egyes pedagógiai- 8 hó- ped.módszerek- műv.okt. zeneműv. ág.</t>
  </si>
  <si>
    <t>1165402 Egyes pedagógiai- 8 hó- ped.módszerek- műv.okt.egyéb műv.ág,zene.csop.</t>
  </si>
  <si>
    <t>1165403 Egyes pedagógiai- 4 hó- ped.módszerek- műv.okt. zeneműv. ág.</t>
  </si>
  <si>
    <t>1165404 Egyes pedagógiai- 4 hó- ped.módszerek- műv.okt.egyéb műv.ág,zene.csop.</t>
  </si>
  <si>
    <t>1166101 Hozzájár.egyes- 8 hó- bejáró - gimnázium</t>
  </si>
  <si>
    <t>1166104 ÖSSZESEN -Hozzájár.egyes- 8 hó- bejáró</t>
  </si>
  <si>
    <t>1166105 Hozzájár.egyes- 4 hó- bejáró - gimnázium</t>
  </si>
  <si>
    <t>1166108 ÖSSZESEN -Hozzájár.egyes- 4 hó- bejáró</t>
  </si>
  <si>
    <t>1170101 Szoc.jutt.- 12 hó- kedv. étkeztetés- óvoda-rendszeres gyermekv.kedv</t>
  </si>
  <si>
    <t>1170102 Szoc.jutt.- 12 hó- kedv. étkeztetés- óvoda - &gt;3 gyermek</t>
  </si>
  <si>
    <t>1170103 Szoc.jutt.- 12 hó- kedv. étkeztetés- óvoda-tartósan beteg v.fogyatékos</t>
  </si>
  <si>
    <t>1170104 Szoc.jutt.-12 hó-kedv.étkeztetés-ált.iskola-rendsz.gyv.kedv.-1-4.évf.</t>
  </si>
  <si>
    <t>1170105 Szoc.jutt.-12 hó-kedv.étkeztetés-ált.iskola-rendsz.gyv.kedv.-5-6.évf.</t>
  </si>
  <si>
    <t>1170106 Szoc.jutt.-12 hó-kedv.étkeztetés-ált.iskola-rendsz.gyv.kedv.-7.évf.</t>
  </si>
  <si>
    <t>1170107 Szoc.jutt.-12 hó-kedv.étkeztetés-ált.iskola-rendsz.gyv.kedv.-8.évf.</t>
  </si>
  <si>
    <t>1170108 Szoc.jutt.-12 hó-kedv.étkeztetés-ált.iskola-rendsz.gyv.kedv.-&gt;3gyermek</t>
  </si>
  <si>
    <t>1170109 Szoc.jutt.-12 hó-kedv.étkeztetés-ált.iskola-rsz.gyv.kedv.-beteg,fogy.</t>
  </si>
  <si>
    <t>1170110 Szoc.jutt.- 12 hó- kedv. étkeztetés- gimnázium-rendsz. gyermekv.kedv</t>
  </si>
  <si>
    <t>1170122 ÖSSZESEN -Szoc.jutt.- 12 hó- kedv. étkeztetés</t>
  </si>
  <si>
    <t>1170123 Szoc.jutt.- 12 hó- kedv. étkeztetés- r.gyv.tám.-kieg. 5-6.évf</t>
  </si>
  <si>
    <t>1170124 Szoc.jutt.- 12 hó- kedv. étkeztetés-r.gyv.tám.-kieg. 7.évf</t>
  </si>
  <si>
    <t>1170201 Szoc.jutt.- 12 hó- tankönyv- ingyenes tankönyvell.</t>
  </si>
  <si>
    <t>1170202 Szoc.jutt.- 12 hó- tankönyv- általános hozzájárulás</t>
  </si>
  <si>
    <t>.</t>
  </si>
  <si>
    <t>Költségvetési törvény alapján feladatátvétellel/feladatátadással korrigált mutatószám</t>
  </si>
  <si>
    <t>Költségvetési törvény alapján feladatátvétellel/feladatátadással korrigált hozzájárulás</t>
  </si>
  <si>
    <t>Évközi változás - ápr.30. -  mutatószám</t>
  </si>
  <si>
    <t>Évközi változás - ápr.30. -  hozzájárulás</t>
  </si>
  <si>
    <t>Évközi változás - júl.31. -  mutatószám</t>
  </si>
  <si>
    <t>Évközi változás - júl.31. -  hozzájárulás</t>
  </si>
  <si>
    <t>Évközi változás - okt.15. -  mutatószám</t>
  </si>
  <si>
    <t>Évközi változás - okt.15. -  hozzájárulás</t>
  </si>
  <si>
    <t>Tényleges    mutatószám</t>
  </si>
  <si>
    <t>Tényleges    állami       hozzájárulás</t>
  </si>
  <si>
    <t>Évvégi eltérés - dec.31. - mutatószám (12=10-2-4-6-8)</t>
  </si>
  <si>
    <t>Évvégi eltérés - dec.31. - hozzájárulás (13=11-3-5-7-9)</t>
  </si>
  <si>
    <t>Kiegészítő támogatás nemzetiségi, nevelési, oktatási feladatokhoz</t>
  </si>
  <si>
    <t>Könyvtári és közművelődési érdekeltségnövelő támogatás, múzeumok szakmai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</si>
  <si>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</si>
  <si>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</si>
  <si>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jogi személyiségű társulásaik európai uniós fejlesztési pályázatai saját forrás kiegészítésének támogatása</t>
  </si>
  <si>
    <t>Helyi közösségi közlekedés normatív támogatása</t>
  </si>
  <si>
    <t>Alapfokú művészetoktatás támogatása</t>
  </si>
  <si>
    <t>A bölcsödék és közoktatási intézmények infrastrukturális fejlesztése, valamint közösségi buszok beszerzése</t>
  </si>
  <si>
    <t>Gyermekszegénység elleni program keretében nyári étkeztetés biztosítása</t>
  </si>
  <si>
    <t>Az Új Tudás-Műveltség Program keretében a pedagógusok anyagi ösztönzését szolgáló támogatások</t>
  </si>
  <si>
    <t>Központosított előirányzatok összesen: (01+ ... + 21)</t>
  </si>
  <si>
    <t>Egyes jövedelempótló ellátások és az önkormányzat által szervezett közcélú foglalkoztatás támogatása</t>
  </si>
  <si>
    <t>Az I-II. kategóriába besorolt színházak, bábszínházak fenntartói ösztönző részhozzájárulása</t>
  </si>
  <si>
    <t>Az I-II. kategóriába besorolt színházak, bábszínházak művészeti ösztönző részhozzájárulása</t>
  </si>
  <si>
    <t>A III. kategóriába besorolt balett és táncegyüttesek költségvetési támogatása</t>
  </si>
  <si>
    <t>Az IV. kategóriába besorolt színházak, bábszínházak költségvetési támogatása</t>
  </si>
  <si>
    <t>Az V. kategóriába besorolt szabadtéri színházak, nemzeti és etnikai kisebbségi színházak pályázati támogatása</t>
  </si>
  <si>
    <t>Az I. kategóriába besorolt zenekarok központi költségvetési támogatása</t>
  </si>
  <si>
    <t>Az I. kategóriába besorolt énekkarok központi költségvetési támogatása</t>
  </si>
  <si>
    <t>Helyi önkormányzatok által fenntartott, illetve támogatott előadó-művészeti szervezetek támogatása összesen (24+……+30)</t>
  </si>
  <si>
    <t>A leghátrányosabb helyzetű kistérségek felzárkóztatásának támogatása</t>
  </si>
  <si>
    <t>Üdülőhelyi feladatok kiegészítő támogatása</t>
  </si>
  <si>
    <t>2010. május-júniusi rendkívüli időjárásban megsemmisült lakóingatlanok helyreállításának támogatása</t>
  </si>
  <si>
    <t>5011211 ÖSSZESEN -Kieg. tám.- 4 hó- pedagógus szakv., továbbképz.</t>
  </si>
  <si>
    <t>5020201 Szociális továbbképzés és szakvizsga támogatása</t>
  </si>
  <si>
    <t>Az önkormányzat, többcélú kistérségi társulás által 2009. évben fel nem használt, de feladattal terhelt összeg. (2010. évi)</t>
  </si>
  <si>
    <t>Eltérés (fel nem használt) (3=2-1)</t>
  </si>
  <si>
    <t>Települési és területi kisebbségi önkormányzatok működésének  támogatása</t>
  </si>
  <si>
    <t>A 2008. évi jövedelem-differenciálódás mérséklésnél beszámítással érintett önkormányzatok támogatása</t>
  </si>
  <si>
    <t>Települési önkormányzati belterületi közutak felújításának, korszerűsítésének támogatása</t>
  </si>
  <si>
    <t>Belterületi utak szilárd burkolattal való ellátása</t>
  </si>
  <si>
    <t>A bölcsődék és közoktatási intézmények infrastrukturális fejlesztése, valamint közösségi buszok beszerzése</t>
  </si>
  <si>
    <t>Komprehenzív iskola-modellek támogatása</t>
  </si>
  <si>
    <t>Iskolai gyakorlati oktatás a szakközépiskola tizenegy-tizenkettedik évfolyamán</t>
  </si>
  <si>
    <t>Ösztönző támogatás kistelepülések közoktatási feladatainak társulásban történő ellátásához</t>
  </si>
  <si>
    <t>Központosított előirányzatok összesen: (01+ ... + 31)</t>
  </si>
  <si>
    <t>Egyes jövedelempótló ellátások és az önkormányzat által szervezett közcélú foglalkoztatás támogatások kiegészítése</t>
  </si>
  <si>
    <t>Szociális ellátásokkal kapcsolatos egyéb támogatások összesen (33+…+34)</t>
  </si>
  <si>
    <t>Művészeti tevékenység kiadásaihoz való hozzájárulás</t>
  </si>
  <si>
    <t>Bábszínházak művészeti tevékenységének kiadásaihoz való hozzájárulás</t>
  </si>
  <si>
    <t>42</t>
  </si>
  <si>
    <t>Az önkormányzatok által támogatott magánszínházak pályázati támogatása</t>
  </si>
  <si>
    <t>43</t>
  </si>
  <si>
    <t>Helyi önkormányzatok színházi támogatása összesen (36+……+38)</t>
  </si>
  <si>
    <t>44</t>
  </si>
  <si>
    <t>Roma Kulturális Központ létrehozása</t>
  </si>
  <si>
    <t>45</t>
  </si>
  <si>
    <t>46</t>
  </si>
  <si>
    <t>Kormányhatározat által létrehozott fejlesztési célú jogcímek (2175/2008 (XII. 17.) és 2177/2008 (XII. 18.) 2184/2008. (XII. 23.) Korm. hat.)</t>
  </si>
  <si>
    <t>Személyhez kapcsolódó költségtérítések és hozzájárulások</t>
  </si>
  <si>
    <t>Szociális jellegű juttatások</t>
  </si>
  <si>
    <t>Teljes munkaidőben foglalkoztatottak különféle nem rendszeres juttatásai</t>
  </si>
  <si>
    <t>Nem rendszeres juttatások összesen (02+......+07)</t>
  </si>
  <si>
    <t>Személyi juttatások össszesen   (01+08+09)</t>
  </si>
  <si>
    <t>Nyitólétszám (fő)</t>
  </si>
  <si>
    <t>Munkajogi nyitólétszám (fő)</t>
  </si>
  <si>
    <t>Költségvetési engedélyezett létszámkeret (álláshely) fő</t>
  </si>
  <si>
    <t>Zárólétszám (fő)</t>
  </si>
  <si>
    <t>Munkajogi zárólétszám (fő)</t>
  </si>
  <si>
    <t>Üres álláshelyek száma január 1-jén</t>
  </si>
  <si>
    <t>Átlagos statisztikai állományi létszám (fő)</t>
  </si>
  <si>
    <t>ebből:</t>
  </si>
  <si>
    <t>Tartalékos állományúak</t>
  </si>
  <si>
    <t>Katonai és rendvédelmi tanintézetek hallgatói</t>
  </si>
  <si>
    <t>Egyéb foglalkoztatottak</t>
  </si>
  <si>
    <t xml:space="preserve">56291210201 Óvodai intézményi étkeztetés - Alaptevékenység (szakmai) - Feladatmutató - ellátást igénylők száma </t>
  </si>
  <si>
    <t xml:space="preserve">56291210301 Óvodai intézményi étkeztetés - Alaptevékenység (szakmai) - Teljesítménymutató - ellátottak száma </t>
  </si>
  <si>
    <t xml:space="preserve">56291310201 Iskolai intézményi étkeztetés - Alaptevékenység (szakmai) - Feladatmutató - ellátást igénylők száma </t>
  </si>
  <si>
    <t xml:space="preserve">56291310301 Iskolai intézményi étkeztetés - Alaptevékenység (szakmai) - Teljesítménymutató - ellátottak száma </t>
  </si>
  <si>
    <t xml:space="preserve">56291710201 Munkahelyi étkeztetés - Alaptevékenység (szakmai) - Feladatmutató - ellátást igénylők száma </t>
  </si>
  <si>
    <t xml:space="preserve">56291710301 Munkahelyi étkeztetés - Alaptevékenység (szakmai) - Teljesítménymutató - ellátottak száma </t>
  </si>
  <si>
    <t>68200220301 Nem lakóingatlan bérbeadása, üzemeltetése - Alaptevékenység (szabad kap.) - Teljesítménymutató - bérbeadott, üzemeltetett hasznos alapterület havi átlaga (m2)</t>
  </si>
  <si>
    <t>84242110201 Közterület rendjének fenntartása - Alaptevékenység (szakmai) - Feladatmutató - közterületen elkövetett szabálysértések száma (db)</t>
  </si>
  <si>
    <t>84242110301 Közterület rendjének fenntartása - Alaptevékenység (szakmai) - Teljesítménymutató - elfogások száma (db)</t>
  </si>
  <si>
    <t xml:space="preserve">85101110101 Óvodai nevelés, ellátás - Alaptevékenység (szakmai) - Kapacitásmutató - férőhelyek száma </t>
  </si>
  <si>
    <t xml:space="preserve">85101110102 Óvodai nevelés, ellátás - Alaptevékenység (szakmai) - Kapacitásmutató - óvodapedagógusok száma </t>
  </si>
  <si>
    <t xml:space="preserve">85101110201 Óvodai nevelés, ellátás - Alaptevékenység (szakmai) - Feladatmutató - ellátást igénylők száma </t>
  </si>
  <si>
    <t xml:space="preserve">85101110301 Óvodai nevelés, ellátás - Alaptevékenység (szakmai) - Teljesítménymutató - ellátottak száma </t>
  </si>
  <si>
    <t xml:space="preserve">85101210201 Sajátos nevelési igényű gyermekek óvodai nevelése, ellátása - Alaptevékenység (szakmai) - Feladatmutató - sajátos nevelési igényű ellátottak száma </t>
  </si>
  <si>
    <t xml:space="preserve">85101310201 Nemzeti és etnikai kisebbségi óvodai nevelés, ellátás - Alaptevékenység (szakmai) - Feladatmutató - nemzeti kisebbségi ellátottak száma </t>
  </si>
  <si>
    <t xml:space="preserve">85201110101 Általános iskolai tanulók nappali rendszerű nevelése, oktatása (1-4. évfolyam) - Alaptevékenység (szakmai) - Kapacitásmutató - férőhelyek száma </t>
  </si>
  <si>
    <t xml:space="preserve">85201110102 Általános iskolai tanulók nappali rendszerű nevelése, oktatása (1-4. évfolyam) - Alaptevékenység (szakmai) - Kapacitásmutató - pedagógusok száma </t>
  </si>
  <si>
    <t xml:space="preserve">85201110201 Általános iskolai tanulók nappali rendszerű nevelése, oktatása (1-4. évfolyam) - Alaptevékenység (szakmai) - Feladatmutató - tanulók száma </t>
  </si>
  <si>
    <t xml:space="preserve">85201210201 Sajátos nevelési igényű általános iskolai tanulók nappali rendszerű nevelése, oktatása (1-4 évfolyam) - Alaptevékenység (szakmai) - Feladatmutató - sajátos nevelési igényű tanulók száma </t>
  </si>
  <si>
    <t xml:space="preserve">85201310201 Nemzeti és etnikai kisebbségi tanulók nappali rendszerű általános iskolai nevelése, oktatása (1-4 évfolyam) - Alaptevékenység (szakmai) - Feladatmutató - nemzeti és etnikai kisebbségi tanulók száma </t>
  </si>
  <si>
    <t xml:space="preserve">85202110101 Általános iskolai tanulók nappali rendszerű nevelése, oktatása (5?8. évfolyam) - Alaptevékenység (szakmai) - Kapacitásmutató - férőhelyek száma </t>
  </si>
  <si>
    <t xml:space="preserve">85202110102 Általános iskolai tanulók nappali rendszerű nevelése, oktatása (5?8. évfolyam) - Alaptevékenység (szakmai) - Kapacitásmutató - pedagógusok száma </t>
  </si>
  <si>
    <t xml:space="preserve">85202110201 Általános iskolai tanulók nappali rendszerű nevelése, oktatása (5?8. évfolyam) - Alaptevékenység (szakmai) - Feladatmutató - tanulók száma </t>
  </si>
  <si>
    <t xml:space="preserve">85202210201 Sajátos nevelési igényű általános iskolai tanulók nappali rendszerű nevelése, oktatása (5?8. évfolyam) - Alaptevékenység (szakmai) - Feladatmutató - sajátos nevelési igényű tanulók száma </t>
  </si>
  <si>
    <t xml:space="preserve">85202310201 Nemzeti és etnikai kisebbségi tanulók nappali rendszerű általános iskolai nevelése, oktatása (5?8. évfolyam) - Alaptevékenység (szakmai) - Feladatmutató - nemzeti és etnikai kisebbségi tanulók száma </t>
  </si>
  <si>
    <t xml:space="preserve">85202410101 Általános iskolai felnőttoktatás (5?8. évfolyam) - Alaptevékenység (szakmai) - Kapacitásmutató - férőhelyek száma </t>
  </si>
  <si>
    <t xml:space="preserve">85202410102 Általános iskolai felnőttoktatás (5?8. évfolyam) - Alaptevékenység (szakmai) - Kapacitásmutató - pedagógusok száma </t>
  </si>
  <si>
    <t xml:space="preserve">85202410201 Általános iskolai felnőttoktatás (5?8. évfolyam) - Alaptevékenység (szakmai) - Feladatmutató - tanulók száma </t>
  </si>
  <si>
    <t xml:space="preserve">85203110101 Alapfokú művészetoktatás zeneművészeti ágban - Alaptevékenység (szakmai) - Kapacitásmutató - férőhelyek száma </t>
  </si>
  <si>
    <t xml:space="preserve">85203110102 Alapfokú művészetoktatás zeneművészeti ágban - Alaptevékenység (szakmai) - Kapacitásmutató - pedagógusok száma </t>
  </si>
  <si>
    <t xml:space="preserve">85203110201 Alapfokú művészetoktatás zeneművészeti ágban - Alaptevékenység (szakmai) - Feladatmutató - tanulók száma </t>
  </si>
  <si>
    <t xml:space="preserve">85311110101 Nappali rendszerű gimnáziumi oktatás (9?12/13. évfolyam) - Alaptevékenység (szakmai) - Kapacitásmutató - férőhelyek száma </t>
  </si>
  <si>
    <t xml:space="preserve">85311110102 Nappali rendszerű gimnáziumi oktatás (9?12/13. évfolyam) - Alaptevékenység (szakmai) - Kapacitásmutató - pedagógusok száma </t>
  </si>
  <si>
    <t xml:space="preserve">85311110201 Nappali rendszerű gimnáziumi oktatás (9?12/13. évfolyam) - Alaptevékenység (szakmai) - Feladatmutató - tanulók száma </t>
  </si>
  <si>
    <t xml:space="preserve">85311210201 Sajátos nevelési igényű tanulók nappali rendszerű gimnáziumi oktatása (9?12/13. évfolyam) - Alaptevékenység (szakmai) - Feladatmutató - sajátos nevelési igényű tanulók száma </t>
  </si>
  <si>
    <t xml:space="preserve">85311410101 Gimnáziumi felnőttoktatás (9?12/13. évfolyam) - Alaptevékenység (szakmai) - Kapacitásmutató - férőhelyek száma </t>
  </si>
  <si>
    <t xml:space="preserve">85311410102 Gimnáziumi felnőttoktatás (9?12/13. évfolyam) - Alaptevékenység (szakmai) - Kapacitásmutató - pedagógusok száma </t>
  </si>
  <si>
    <t xml:space="preserve">85591110101 Általános iskolai napközi otthoni nevelés - Alaptevékenység (szakmai) - Kapacitásmutató - férőhelyek száma </t>
  </si>
  <si>
    <t xml:space="preserve">85591110301 Általános iskolai napközi otthoni nevelés - Alaptevékenység (szakmai) - Teljesítménymutató - ellátásban részesülő tanulók száma </t>
  </si>
  <si>
    <t xml:space="preserve">85591210301 Sajátos nevelési igényű tanulók napközi otthoni nevelése - Alaptevékenység (szakmai) - Teljesítménymutató - sajátos nevelési igényű tanulók száma </t>
  </si>
  <si>
    <t xml:space="preserve">85591310301 Nemzeti és etnikai kisebbségi tanulók napközi otthoni nevelése - Alaptevékenység (szakmai) - Teljesítménymutató - nemzeti és etnikai kisebbségi tanulók száma </t>
  </si>
  <si>
    <t xml:space="preserve">85591410101 Általános iskolai tanulószobai nevelés - Alaptevékenység (szakmai) - Kapacitásmutató - férőhelyek száma </t>
  </si>
  <si>
    <t xml:space="preserve">85591410301 Általános iskolai tanulószobai nevelés - Alaptevékenység (szakmai) - Teljesítménymutató - ellátásban részesülő tanulók száma </t>
  </si>
  <si>
    <t xml:space="preserve">85591510301 Sajátos nevelési igényű tanulók általános iskolai tanulószobai nevelése - Alaptevékenység (szakmai) - Teljesítménymutató - sajátos nevelési igényű tanulók száma </t>
  </si>
  <si>
    <t>47</t>
  </si>
  <si>
    <t xml:space="preserve">85591610301 Nemzeti és etnikai kisebbségi tanulók általános iskolai tanulószobai nevelése - Alaptevékenység (szakmai) - Teljesítménymutató - nemzeti és etnikai kisebbségi tanulók száma </t>
  </si>
  <si>
    <t>48</t>
  </si>
  <si>
    <t xml:space="preserve">85601110301 Pedagógiai szakszolgáltató tevékenység - Alaptevékenység (szakmai) - Teljesítménymutató - a szakszolgáltatást igénybe vevők száma </t>
  </si>
  <si>
    <t>49</t>
  </si>
  <si>
    <t xml:space="preserve">85602010301 Pedagógiai szakmai szolgáltatások - Alaptevékenység (szakmai) - Teljesítménymutató - a szolgáltatást igénybe vevők száma </t>
  </si>
  <si>
    <t>50</t>
  </si>
  <si>
    <t xml:space="preserve">86210110201 Háziorvosi alapellátás - Alaptevékenység (szakmai) - Feladatmutató - lejelentett kártyák száma </t>
  </si>
  <si>
    <t>51</t>
  </si>
  <si>
    <t xml:space="preserve">86210210101 Háziorvosi ügyeleti ellátás - Alaptevékenység (szakmai) - Kapacitásmutató - ellátandó lakosság számas </t>
  </si>
  <si>
    <t>52</t>
  </si>
  <si>
    <t xml:space="preserve">86221110101 Járóbetegek gyógyító szakellátása - Alaptevékenység (szakmai) - Kapacitásmutató - szerződött heti óraszám </t>
  </si>
  <si>
    <t>53</t>
  </si>
  <si>
    <t xml:space="preserve">86221310101 Járóbetegek gyógyító gondozása - Alaptevékenység (szakmai) - Kapacitásmutató - szerződött heti óraszám </t>
  </si>
  <si>
    <t>54</t>
  </si>
  <si>
    <t xml:space="preserve">86223210201 Foglalkozás-egészségügyi szakellátás - Alaptevékenység (szakmai) - Feladatmutató - a szerződött mnkáltatónál a foglalkoztatottak száma </t>
  </si>
  <si>
    <t>55</t>
  </si>
  <si>
    <t xml:space="preserve">86223210301 Foglalkozás-egészségügyi szakellátás - Alaptevékenység (szakmai) - Teljesítménymutató - rendelésen megjelentek száma </t>
  </si>
  <si>
    <t>56</t>
  </si>
  <si>
    <t xml:space="preserve">87301210201 Időskorúak átmeneti ellátása - Alaptevékenység (szakmai) - Feladatmutató - ellátást igénylők száma </t>
  </si>
  <si>
    <t>57</t>
  </si>
  <si>
    <t xml:space="preserve">87301210301 Időskorúak átmeneti ellátása - Alaptevékenység (szakmai) - Teljesítménymutató - ellátottak száma </t>
  </si>
  <si>
    <t>58</t>
  </si>
  <si>
    <t xml:space="preserve">87901810101 Gyermekek átmeneti otthonában elhelyezettek ellátása - Alaptevékenység (szakmai) - Kapacitásmutató - férőhelyek száma a tárgyév december 31-én </t>
  </si>
  <si>
    <t>59</t>
  </si>
  <si>
    <t xml:space="preserve">87901810201 Gyermekek átmeneti otthonában elhelyezettek ellátása - Alaptevékenység (szakmai) - Feladatmutató - a tárgyév során a gyermekek átmeneti otthonában elhelyezett új gyermekek száma </t>
  </si>
  <si>
    <t>60</t>
  </si>
  <si>
    <t xml:space="preserve">87903910101 Egyéb szociális ellátás bentlakással - Alaptevékenység (szakmai) - Kapacitásmutató - férőhelyek száma </t>
  </si>
  <si>
    <t>61</t>
  </si>
  <si>
    <t xml:space="preserve">87903910201 Egyéb szociális ellátás bentlakással - Alaptevékenység (szakmai) - Feladatmutató - ellátást igénylők száma </t>
  </si>
  <si>
    <t>62</t>
  </si>
  <si>
    <t xml:space="preserve">87903910301 Egyéb szociális ellátás bentlakással - Alaptevékenység (szakmai) - Teljesítménymutató - ellátottak száma </t>
  </si>
  <si>
    <t>63</t>
  </si>
  <si>
    <t xml:space="preserve">88101110101 Idősek nappali ellátása - Alaptevékenység (szakmai) - Kapacitásmutató - férőhelyek száma </t>
  </si>
  <si>
    <t>64</t>
  </si>
  <si>
    <t xml:space="preserve">88101110201 Idősek nappali ellátása - Alaptevékenység (szakmai) - Feladatmutató - ellátást igénylők száma </t>
  </si>
  <si>
    <t>65</t>
  </si>
  <si>
    <t xml:space="preserve">88101110301 Idősek nappali ellátása - Alaptevékenység (szakmai) - Teljesítménymutató - ellátottak száma </t>
  </si>
  <si>
    <t>66</t>
  </si>
  <si>
    <t xml:space="preserve">88101310101 Fogyatékossággal élők nappali ellátása - Alaptevékenység (szakmai) - Kapacitásmutató - férőhelyek száma </t>
  </si>
  <si>
    <t>67</t>
  </si>
  <si>
    <t xml:space="preserve">88101310201 Fogyatékossággal élők nappali ellátása - Alaptevékenység (szakmai) - Feladatmutató - ellátást igénylők száma </t>
  </si>
  <si>
    <t>68</t>
  </si>
  <si>
    <t xml:space="preserve">88101310301 Fogyatékossággal élők nappali ellátása - Alaptevékenység (szakmai) - Teljesítménymutató - ellátottak száma </t>
  </si>
  <si>
    <t>69</t>
  </si>
  <si>
    <t xml:space="preserve">88910110101 Bölcsődei ellátás - Alaptevékenység (szakmai) - Kapacitásmutató - férőhelyek száma tárgyév december 31-én </t>
  </si>
  <si>
    <t>70</t>
  </si>
  <si>
    <t xml:space="preserve">88910110201 Bölcsődei ellátás - Alaptevékenység (szakmai) - Feladatmutató - az ellátást igénylők száma tárgyév során összesen </t>
  </si>
  <si>
    <t>71</t>
  </si>
  <si>
    <t xml:space="preserve">88910110301 Bölcsődei ellátás - Alaptevékenység (szakmai) - Teljesítménymutató - az ellátottak száma éves átlagban </t>
  </si>
  <si>
    <t>72</t>
  </si>
  <si>
    <t xml:space="preserve">88991210201 Szenvedélybetegek nappali ellátása - Alaptevékenység (szakmai) - Feladatmutató - ellátást igénylők száma </t>
  </si>
  <si>
    <t>73</t>
  </si>
  <si>
    <t xml:space="preserve">88991210301 Szenvedélybetegek nappali ellátása - Alaptevékenység (szakmai) - Teljesítménymutató - ellátottak száma </t>
  </si>
  <si>
    <t>74</t>
  </si>
  <si>
    <t xml:space="preserve">88992110201 Szociális étkeztetés - Alaptevékenység (szakmai) - Feladatmutató - ellátást igénylők száma </t>
  </si>
  <si>
    <t>75</t>
  </si>
  <si>
    <t xml:space="preserve">88992110301 Szociális étkeztetés - Alaptevékenység (szakmai) - Teljesítménymutató - ellátottak száma </t>
  </si>
  <si>
    <t>76</t>
  </si>
  <si>
    <t xml:space="preserve">88992210201 Házi segítségnyújtás - Alaptevékenység (szakmai) - Feladatmutató - ellátást igénylők száma </t>
  </si>
  <si>
    <t>77</t>
  </si>
  <si>
    <t xml:space="preserve">88992210301 Házi segítségnyújtás - Alaptevékenység (szakmai) - Teljesítménymutató - ellátottak száma </t>
  </si>
  <si>
    <t>78</t>
  </si>
  <si>
    <t>88992310301 Jelzőrendszeres házi segítségnyújtás - Alaptevékenység (szakmai) - Teljesítménymutató - adott évben előfordult riasztások száma (db)</t>
  </si>
  <si>
    <t>79</t>
  </si>
  <si>
    <t xml:space="preserve">88992410201 Családsegítés - Alaptevékenység (szakmai) - Feladatmutató - ellátást igénylők száma </t>
  </si>
  <si>
    <t>80</t>
  </si>
  <si>
    <t xml:space="preserve">88992410301 Családsegítés - Alaptevékenység (szakmai) - Teljesítménymutató - ellátottak száma </t>
  </si>
  <si>
    <t>Tárgyévi nyitó állomány (Előző évi záró állomány)</t>
  </si>
  <si>
    <t>Bruttó növekedés - Beszerzés, létesítés</t>
  </si>
  <si>
    <t>Bruttó növekedés - Felújítás</t>
  </si>
  <si>
    <t>Bruttó növekedés - Beszerzés, felújítás előzetesen felszámított ÁFÁ-ja</t>
  </si>
  <si>
    <t>Bruttó növekedés - Tárgyévi pénzforgalmi növekedések összeseb (02+03+04)</t>
  </si>
  <si>
    <t>Bruttó növekedés - Saját kivitelezéső beruházás (felújítás) aktivált értéke</t>
  </si>
  <si>
    <t>Bruttó növekedés - Előző év(ek) beruházásából aktivált érték</t>
  </si>
  <si>
    <t>Bruttó növekedés - Térítésmentes átvétel</t>
  </si>
  <si>
    <t>Bruttó növekedés - Alapítás, átszervezés miatti átvétel</t>
  </si>
  <si>
    <t>Bruttó növekedés - Egyéb növekedés</t>
  </si>
  <si>
    <t>Bruttó növekedés - Tárgyévi pénzforgalom nélküli növekedések összesen (06+...+10)</t>
  </si>
  <si>
    <t>Bruttó növekedés - Összes növekedés (05+11)</t>
  </si>
  <si>
    <t>Bruttó csökkenés - Értékesítés</t>
  </si>
  <si>
    <t>Bruttó csökkenés - 02-04-ből nem aktivált beruházás, felújítás és ÁFA összege</t>
  </si>
  <si>
    <t>Bruttó csökkenés - 02-04-ből a beruházási előleg összege</t>
  </si>
  <si>
    <t>Bruttó csökkenés - Selejtezés, megsemmisülés</t>
  </si>
  <si>
    <t>Bruttó csökkenés - Térítésmentes átadás</t>
  </si>
  <si>
    <t>Bruttó csökkenés - Alapítás, átszervezés miatti átadás</t>
  </si>
  <si>
    <t>Bruttó csökkenés - Egyéb csökkenés</t>
  </si>
  <si>
    <t>Bruttó csökkenés - Összes csökkenés (13+...+19)</t>
  </si>
  <si>
    <t>Terv szerinti értékcsökkenés nyitó állománya</t>
  </si>
  <si>
    <t>Terv szerinti értékcsökkenés állományának Növekedése</t>
  </si>
  <si>
    <t>Terv szerinti értékcsökkenés állományának Csökkenése</t>
  </si>
  <si>
    <t>Terv szerinti értékcsökkenés záró állománya (22+23-24)</t>
  </si>
  <si>
    <t>Terven felüli értékcsökkenés nyitó állománya</t>
  </si>
  <si>
    <t>Terven felüli értékcsökkenés állományának Növekedése</t>
  </si>
  <si>
    <t>Terven felüli értékcsökkenés állományának Csökkenése</t>
  </si>
  <si>
    <t>Terven felüli értékcsökkenés visszaírása (27.sorból)</t>
  </si>
  <si>
    <t>Terven felüli értékcsökkenés záró állománya (26+27-28)</t>
  </si>
  <si>
    <t>Értékcsökkenés összesen (25+30)</t>
  </si>
  <si>
    <t>Teljesen (0-ig) leírt eszközök bruttó értéke</t>
  </si>
  <si>
    <t>Hosszú lejáratra, forintban kapott kölcsönök</t>
  </si>
  <si>
    <t>Hosszú lejáratra, devizában kapott kölcsönök (03+04+05)</t>
  </si>
  <si>
    <t>ebből: euróban kapott kölcsön</t>
  </si>
  <si>
    <t>ebből: svájci frankban kapott kölcsön</t>
  </si>
  <si>
    <t>ebből: egyéb devizában kapott kölcsön</t>
  </si>
  <si>
    <t>Tartozások fejlesztési célú, forintban kibocsátott kötvényből</t>
  </si>
  <si>
    <t>Tartozások fejlesztési célú, devizában kibocsátott kötvényből (08+09+10)</t>
  </si>
  <si>
    <t>ebből: euróban kibocsátott kötvény</t>
  </si>
  <si>
    <t>ebből: svájci frankban kibocsátott kötvény</t>
  </si>
  <si>
    <t>ebből: egyéb devizában kibocsátott kötvény</t>
  </si>
  <si>
    <t>Tartozások működési célú, forintban kibocsátott kötvényből</t>
  </si>
  <si>
    <t>Tartozások működési célú, devizában kibocsátott kötvényből (13+14+15)</t>
  </si>
  <si>
    <t>Forintban felvett beruházási és fejlesztési hitelek</t>
  </si>
  <si>
    <t>Devizában felvett beruházási és fejlesztési hitelek (18+19+20)</t>
  </si>
  <si>
    <t>ebből: euróban felvett hitel</t>
  </si>
  <si>
    <t>ebből: svájci frankban felvett hitel</t>
  </si>
  <si>
    <t>ebből: egyéb devizában felvett hitel</t>
  </si>
  <si>
    <t>Egyéb hosszú lejáratú, forintban fennálló kötelezettségek</t>
  </si>
  <si>
    <t>ebből: euróban fennálló kötelezettségek</t>
  </si>
  <si>
    <t>ebből: svájci frankban fennálló kötelezettségek</t>
  </si>
  <si>
    <t>ebből: egyéb devizában fennálló kötelezettségek</t>
  </si>
  <si>
    <t>Hosszú lejáratú, forintban fennálló kötelezettségek évenkénti törlesztő részletei összesen (01+06+11+16+21+26)</t>
  </si>
  <si>
    <t>Hosszú lejáratú, devizában fennálló kötelezettségek évenkénti törlesztő részletei összesen (02+07+12+17+22+27)</t>
  </si>
  <si>
    <t>ebből: euróban fennálló kötelezettségek évenkénti törlesztő részletei összesen (03+08+13+18+23+28)</t>
  </si>
  <si>
    <t>ebből: svájci frankban fennálló kötelezettségek évenkénti törlesztő részletei összesen (04+09+14+19+24+29)</t>
  </si>
  <si>
    <t>ebből: egyéb devizában fennálló kötelezettségek évenkénti törlesztő részletei összesen (05+10+15+20+25+30)</t>
  </si>
  <si>
    <t>Befektetett eszközök összesen (01+...+06)</t>
  </si>
  <si>
    <t>- ebből: Egyszerűsített értékelési eljárás alatt követelés</t>
  </si>
  <si>
    <t>Egyéb részesedések</t>
  </si>
  <si>
    <t>Forgóeszközök összesen (08+09+10+12+...+15)</t>
  </si>
  <si>
    <t>Eszközök összesen (07+16)</t>
  </si>
  <si>
    <t>Intézményi működési bevételekkel kapcsolatos követelések</t>
  </si>
  <si>
    <t>Önk.sajátos működési bevételeivel kapcsolatos követelések</t>
  </si>
  <si>
    <t>04-ből:- gépjárműadóval kapcsolatos követelések</t>
  </si>
  <si>
    <t>04-ből:- helyi adókkal kapcsolatos követelések</t>
  </si>
  <si>
    <t>Befektetett eszközökkel kapcsolatos követelések</t>
  </si>
  <si>
    <t>Egyéb rövid lejáratú követelések</t>
  </si>
  <si>
    <t>Követelések összesen (01+...+04+07+08+09)</t>
  </si>
  <si>
    <t>Hosszú lejáratú kötelezettségek(02+..+07)</t>
  </si>
  <si>
    <t>- hosszú lejáratra kapott kölcsönök</t>
  </si>
  <si>
    <t>- tartozás fejlesztési célú kötvénykibocsátásból</t>
  </si>
  <si>
    <t>- tartozás működési célú kötvénykibocsátásból</t>
  </si>
  <si>
    <t>- beruházási és fejlesztési hitelek</t>
  </si>
  <si>
    <t>- működési célú hosszú lejáratú hitelek</t>
  </si>
  <si>
    <t>- egyéb hosszú lejáratú kötelezettségek</t>
  </si>
  <si>
    <t>Rövid lejáratú kötelezettségek (09+10+11+16)</t>
  </si>
  <si>
    <t>- Rövid lejáratú kölcsönök</t>
  </si>
  <si>
    <t>- Rövid lejáratú hitelek</t>
  </si>
  <si>
    <t>- ebből: likvid hitelek és működési célú kötvénykibocsátás</t>
  </si>
  <si>
    <t>- Kötelezettségek áruszállításból és szolgál.  (12+...+15)</t>
  </si>
  <si>
    <t>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</si>
  <si>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</si>
  <si>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</si>
  <si>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</si>
  <si>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- Egyéb rövid lejáratú kötelezettségek (17+..+34)</t>
  </si>
  <si>
    <t>- váltótartozások miatt</t>
  </si>
  <si>
    <t>- munkavállalókkal szembeni kötelezettségek miatt</t>
  </si>
  <si>
    <t>- költségvetéssel szembeni kötelezettségek miatt</t>
  </si>
  <si>
    <t>- iparűzési adó feltöltés miatt</t>
  </si>
  <si>
    <t>- helyi adó túlfizetés miatt</t>
  </si>
  <si>
    <t>- nemzetközi támogatási programok miatt</t>
  </si>
  <si>
    <t>- támogatási program előlege miatt</t>
  </si>
  <si>
    <t>- szabálytalan kifizetések miatt</t>
  </si>
  <si>
    <t>- garancia és kezességvállalás miatt</t>
  </si>
  <si>
    <t>- hosszú lejáratú kölcs. következő évi törlesztő részlet</t>
  </si>
  <si>
    <t>- felhalm.célú kötv.kibocs. következő évi törl. részlete</t>
  </si>
  <si>
    <t>- műk.célú kötvénykib. következő évi törlesztő részlete</t>
  </si>
  <si>
    <t>- beruh., fejl. hitelek következő évi törlesztő részlete</t>
  </si>
  <si>
    <t>- műk.célú, hosszú lejár hit. köv. évi törlesztő részlet</t>
  </si>
  <si>
    <t>- egyéb hosszú lejáratú köt. köv. évi törlesztő részlete</t>
  </si>
  <si>
    <t>- tárgyévi ktgv.-t terhelő egyéb rövid lej.kötelezettség</t>
  </si>
  <si>
    <t>- tárgyévet köv. évet  terhelő egyéb rövid lejáratú köt.</t>
  </si>
  <si>
    <t>- különféle egyéb kötelezettségek miatti tartozás</t>
  </si>
  <si>
    <t>Kötelezettségek összesen          (01+08)</t>
  </si>
  <si>
    <t>Immateriális javak összesen (01+02)</t>
  </si>
  <si>
    <t>Ingatlanok (ingatlanokhoz kapcsolódó vagyoni értékű jog is)</t>
  </si>
  <si>
    <t>Tárgyi eszközök összesen (04+05+06+07)</t>
  </si>
  <si>
    <t>Tartós tulajdoni részesedést jelentő befektetések</t>
  </si>
  <si>
    <t>Befektetett eszközök összesen (03+08+10+11)</t>
  </si>
  <si>
    <t>1. Intézményi beruházási kiadások</t>
  </si>
  <si>
    <t>2. Felújítás</t>
  </si>
  <si>
    <t>3. Központi beruházás</t>
  </si>
  <si>
    <t>4. Lakástámogatás</t>
  </si>
  <si>
    <t>5. Lakásépítés</t>
  </si>
  <si>
    <t>6. Állami készletek, tartalékok</t>
  </si>
  <si>
    <t>7. Beruházás, felújítás általános forgalmi adója</t>
  </si>
  <si>
    <t>Felhalmozási kiadások (01+...+07)</t>
  </si>
  <si>
    <t>1. Tartósan adott kölcsönök (visszterhesen átadott pénzeszközök)</t>
  </si>
  <si>
    <t>3.1. Támogatásértékű működési kiadások</t>
  </si>
  <si>
    <t>3.2. Garancia- és kezességvállalásból származó kifizetések államháztartáson belülre</t>
  </si>
  <si>
    <t>3.3. Támogatásértékű felhalmozási kiadások</t>
  </si>
  <si>
    <t>3. Támogatásértékű kiadások (11+...+13)</t>
  </si>
  <si>
    <t>4. Előző évi előirányzatmaradvány, pénzmaradvány átadása</t>
  </si>
  <si>
    <t>5.1. Működési célú államháztartáson kívüli végleges pénzeszközátadás</t>
  </si>
  <si>
    <t>5.2. Garancia- és kezességvállalásból származó kifizetések államháztartáson kívül</t>
  </si>
  <si>
    <t>5.3. Felhalmozási célú államháztartáson kívüli végleges pénzeszközátadás</t>
  </si>
  <si>
    <t>5. Államháztartáson kívüli végleges pénzeszközátadás (16+17+18)</t>
  </si>
  <si>
    <t>7. Ellátottak pénzbeli juttatásai</t>
  </si>
  <si>
    <t>Pénzeszközátadások (09+10+14+15+19+20+21)</t>
  </si>
  <si>
    <t>Működési kiadások (23+...+25)</t>
  </si>
  <si>
    <t>1. Hosszú lejáratú hitel, kapott kölcsön, kötvénykibocsátás kiadásai</t>
  </si>
  <si>
    <t>2. Rövid lejáratú hitel, kapott kölcsön, kötvénykibocsátás kiadásai (kivéve likvid hitelek és működési kötvénykibocsátások kiadásai)</t>
  </si>
  <si>
    <t>Hitelek, kapott kölcsönök, kötvénykibocsátás kiadásai (27+28)</t>
  </si>
  <si>
    <t>1. Tartós részesedések vásárlása</t>
  </si>
  <si>
    <t>2. Tartós hitelviszonyt megtestesítő értékpapírok vásárlása</t>
  </si>
  <si>
    <t>Pénzügyi befektetések, értékpapírok kiadásai (30+31)</t>
  </si>
  <si>
    <t>Kiadások összesen (08+22+26+29+32)</t>
  </si>
  <si>
    <t>Önkormányzatok által folyósított ellátások részletezése  2011. év</t>
  </si>
  <si>
    <t>Előirányzat változások az alábbi hatáskörökben</t>
  </si>
  <si>
    <t>Ei. változás</t>
  </si>
  <si>
    <t>Kormány</t>
  </si>
  <si>
    <t>Felügyeleti</t>
  </si>
  <si>
    <t>Intézményi</t>
  </si>
  <si>
    <t>Országgy.</t>
  </si>
  <si>
    <t>Költségvetési előirányzatok egyeztetése 2011. év</t>
  </si>
  <si>
    <t>Pénzforgalom egyeztetése</t>
  </si>
  <si>
    <t>Öszeg</t>
  </si>
  <si>
    <t>Letéti számlák pénzforgalma  2011. év</t>
  </si>
  <si>
    <t xml:space="preserve">Központosított előirányzatok és egyéb kötött </t>
  </si>
  <si>
    <t>felhasználású támogatások elszámolása</t>
  </si>
  <si>
    <t>Sorszám   kiemelt ei.sz.)</t>
  </si>
  <si>
    <t>Az önkormányzat által</t>
  </si>
  <si>
    <t>Központosított előirányzatok megnevezése</t>
  </si>
  <si>
    <t>az adott célra ténylegesen felhasznált összeg</t>
  </si>
  <si>
    <t>feladattal terhelt, de fel nem használt összeg</t>
  </si>
  <si>
    <t>Eltérés   (4+5)-3</t>
  </si>
  <si>
    <t>2011.  év</t>
  </si>
  <si>
    <t>Sorsz. Kiemelt ei szerint</t>
  </si>
  <si>
    <t>Előző évi kötelezettséggel terhelt állami támogatások elszámolása</t>
  </si>
  <si>
    <t>4 = 2 - 3</t>
  </si>
  <si>
    <t xml:space="preserve">Előző évi központosított előirányzatok és egyéb kötött </t>
  </si>
  <si>
    <t>felhasználású támogatások előirányzat maradványainak elszámolása</t>
  </si>
  <si>
    <t>2010.-ben fel nem használt feladattal terhelt</t>
  </si>
  <si>
    <t>érték. eFt.-ban</t>
  </si>
  <si>
    <t>Költségvetési szerveknél foglalkoztatottak létszáma és személyi juttatásai 2011. év</t>
  </si>
  <si>
    <t>Fegyv.rendv.sz.áll nem tart.</t>
  </si>
  <si>
    <t>száma</t>
  </si>
  <si>
    <t>Feladatmutatók állománya 2011.  év</t>
  </si>
  <si>
    <t>Nyitó állomány</t>
  </si>
  <si>
    <t>Záró állomány</t>
  </si>
  <si>
    <t>Átlag állomány</t>
  </si>
  <si>
    <t>A normatív állami hozzájárulások  elszámolása és a mutatószámok, feladatmutatók alakulása</t>
  </si>
  <si>
    <t>Gépek, berend.felszerelések</t>
  </si>
  <si>
    <t>Állami készlet tartalék</t>
  </si>
  <si>
    <t>Átadott eszközök</t>
  </si>
  <si>
    <t>Ingatlanok vagy.ért.jogok</t>
  </si>
  <si>
    <t xml:space="preserve">Immateriális javak, tárgyi eszközök és üzemeltetésre, kezelésre átadott koncesszióba adott, vagyonkezelésbe vett eszközök állományának alakulása </t>
  </si>
  <si>
    <t>1 évben</t>
  </si>
  <si>
    <t>2 évben</t>
  </si>
  <si>
    <t>3 évben</t>
  </si>
  <si>
    <t>4 évben</t>
  </si>
  <si>
    <t>5 évben</t>
  </si>
  <si>
    <t>6 és ezt köv.években</t>
  </si>
  <si>
    <t>éven túli hosszú lejár.köt.össz.</t>
  </si>
  <si>
    <t>Az Önkormányzatok és a többcélú kistérségi társulások adósságállományának évenkénti alakulása 2011. évi</t>
  </si>
  <si>
    <t>Nyitó adatok</t>
  </si>
  <si>
    <t>Záró adatok</t>
  </si>
  <si>
    <t>Bekerülési érték</t>
  </si>
  <si>
    <t>Elszámolt értékvesztés</t>
  </si>
  <si>
    <t>Tárgyévben visszaírt értékvesztés</t>
  </si>
  <si>
    <t>Értékvesztés záró értéke</t>
  </si>
  <si>
    <t>Befektetett eszközök, készletek, követelések és értékpapírok állományának és értékvesztésének alakulása 2011. év</t>
  </si>
  <si>
    <t>Év végi értékelésből adódó különbözet és ársorolás</t>
  </si>
  <si>
    <t>Pénzügyi teljesítés</t>
  </si>
  <si>
    <t>Tárgyév eleji állomány</t>
  </si>
  <si>
    <t>Előző évek</t>
  </si>
  <si>
    <t>Tárgyévi</t>
  </si>
  <si>
    <t>Előző évi követelésre</t>
  </si>
  <si>
    <t>Tárgyévi követelésre</t>
  </si>
  <si>
    <t>Követelések részletezése 2011. év</t>
  </si>
  <si>
    <t>Év végi értékelésből adódó különbözet és átsorolás</t>
  </si>
  <si>
    <t>Kötelezettség záró állomány</t>
  </si>
  <si>
    <t>Állomány az előző évekről</t>
  </si>
  <si>
    <t>Összesen kötelezettség</t>
  </si>
  <si>
    <t>Pénzforgalom nélküli tranzakció</t>
  </si>
  <si>
    <t>Előző évei kötelez.-re</t>
  </si>
  <si>
    <t>Tárgyévi kötelez.-re</t>
  </si>
  <si>
    <t>Kötelezettségek   részletezése 2011. év</t>
  </si>
  <si>
    <t>Immateriális javak, tárgyi eszközök, tartós tulajdoni részesedést jelentő befektetések és üzemeltetésre, kezelésre átadott,</t>
  </si>
  <si>
    <t>Értékhelyesbítés</t>
  </si>
  <si>
    <t>Nyitó értéke</t>
  </si>
  <si>
    <t>Tárgy évi növek.</t>
  </si>
  <si>
    <t>Tárgy évi csökk.</t>
  </si>
  <si>
    <t>Záró értéke</t>
  </si>
  <si>
    <t>koncesszióba adott, vagyonkezelésbe vett eszközök értékhelyesbítésének alakulása  2011. év</t>
  </si>
  <si>
    <t>I n t é z m é n y i     e l ő i r á n y z a t o k     k ö t e l e z e t t s é g      v á l l a l á s á n a k    a l a k u l á s a   2011. év</t>
  </si>
  <si>
    <t>2011. december 31.-én</t>
  </si>
  <si>
    <t>Üzletrész könyvszerinti értéke 2011. dec. 31-én</t>
  </si>
  <si>
    <t xml:space="preserve"> Bárka Józsefvárosi Színházi- és Kulturális Nonprofit Kft    Budapest</t>
  </si>
  <si>
    <t xml:space="preserve"> Kisfalu Józsefvárosi Vagyongazdálkodó KFT   Budapest</t>
  </si>
  <si>
    <t>érték:          e Ft-ban</t>
  </si>
  <si>
    <t>Teljes munkaidőben fogl.</t>
  </si>
  <si>
    <t>Rész munkaidőben fogl.</t>
  </si>
  <si>
    <t>Korrekciók      +   -</t>
  </si>
  <si>
    <t>KMOP-4.5.2-09-2009-0023</t>
  </si>
  <si>
    <t>TÁMOP-5.2.5/A-10/1/2010-0005</t>
  </si>
  <si>
    <t>TÁMOP-5.2.2-8/1-2008</t>
  </si>
  <si>
    <t>Comenius 09/0128-C/2012</t>
  </si>
  <si>
    <t>Comenius 10/0242-C5086/</t>
  </si>
  <si>
    <t>Comenius 11/0029-C/1172</t>
  </si>
  <si>
    <t>Comenius 502145-LLO-1-2009-1</t>
  </si>
  <si>
    <t>Comenius 09/0128-C/2157</t>
  </si>
  <si>
    <t>Pár-Beszéd NCTA-2009/2-SO6619</t>
  </si>
  <si>
    <t>Comenius 09/0128-C/1202</t>
  </si>
  <si>
    <t>KMOP-5.2.2/B-2f-2009-0004</t>
  </si>
  <si>
    <t>EU-s támogatással megvalósult kötelezettség vállalások alakulása 2011. év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</si>
</sst>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0.0"/>
    <numFmt numFmtId="175" formatCode="0.0%"/>
    <numFmt numFmtId="176" formatCode="#,##0.00\ &quot;Ft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\ ;[Red]\-#,##0\ "/>
    <numFmt numFmtId="184" formatCode="#,##0;[Red]#,##0"/>
    <numFmt numFmtId="185" formatCode="#,##0\ &quot;Ft&quot;"/>
    <numFmt numFmtId="186" formatCode="_-* #,##0\ _F_t_-;\-* #,##0\ _F_t_-;_-* &quot;-&quot;??\ _F_t_-;_-@_-"/>
    <numFmt numFmtId="187" formatCode="[$-40E]yyyy\.\ mmmm\ d\."/>
    <numFmt numFmtId="188" formatCode="#,##0.000"/>
    <numFmt numFmtId="189" formatCode="#,##0.0000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2"/>
      <name val="Times New Roman CE"/>
      <family val="0"/>
    </font>
    <font>
      <b/>
      <i/>
      <sz val="12"/>
      <name val="Times New Roman CE"/>
      <family val="0"/>
    </font>
    <font>
      <sz val="12"/>
      <name val="Arial"/>
      <family val="2"/>
    </font>
    <font>
      <b/>
      <sz val="14"/>
      <name val="Times New Roman CE"/>
      <family val="0"/>
    </font>
    <font>
      <b/>
      <sz val="12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12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3" fontId="12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/>
    </xf>
    <xf numFmtId="0" fontId="13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12" fillId="0" borderId="14" xfId="0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1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1" fontId="15" fillId="0" borderId="12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2" fillId="0" borderId="13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2" fontId="12" fillId="0" borderId="17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2" fontId="11" fillId="0" borderId="14" xfId="0" applyNumberFormat="1" applyFont="1" applyBorder="1" applyAlignment="1">
      <alignment vertical="center" wrapText="1"/>
    </xf>
    <xf numFmtId="2" fontId="12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justify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 vertical="center" wrapText="1"/>
    </xf>
    <xf numFmtId="3" fontId="12" fillId="0" borderId="18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5" fillId="0" borderId="14" xfId="0" applyFont="1" applyBorder="1" applyAlignment="1">
      <alignment horizontal="center" wrapText="1"/>
    </xf>
    <xf numFmtId="3" fontId="15" fillId="0" borderId="14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3" fontId="7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74" fontId="11" fillId="0" borderId="14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174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4" xfId="0" applyFont="1" applyBorder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21" fillId="0" borderId="14" xfId="0" applyFont="1" applyBorder="1" applyAlignment="1">
      <alignment horizontal="left" indent="1"/>
    </xf>
    <xf numFmtId="3" fontId="12" fillId="0" borderId="23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indent="1"/>
    </xf>
    <xf numFmtId="0" fontId="0" fillId="0" borderId="14" xfId="0" applyBorder="1" applyAlignment="1">
      <alignment/>
    </xf>
    <xf numFmtId="0" fontId="17" fillId="0" borderId="14" xfId="0" applyFont="1" applyBorder="1" applyAlignment="1">
      <alignment horizontal="left" indent="1"/>
    </xf>
    <xf numFmtId="0" fontId="11" fillId="0" borderId="19" xfId="0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173" fontId="11" fillId="0" borderId="14" xfId="0" applyNumberFormat="1" applyFont="1" applyBorder="1" applyAlignment="1">
      <alignment horizontal="right"/>
    </xf>
    <xf numFmtId="0" fontId="12" fillId="0" borderId="23" xfId="0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23" xfId="0" applyFont="1" applyBorder="1" applyAlignment="1">
      <alignment/>
    </xf>
    <xf numFmtId="0" fontId="24" fillId="0" borderId="0" xfId="0" applyFont="1" applyAlignment="1">
      <alignment horizontal="center"/>
    </xf>
    <xf numFmtId="17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4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left" indent="1"/>
    </xf>
    <xf numFmtId="0" fontId="25" fillId="0" borderId="0" xfId="0" applyFont="1" applyAlignment="1">
      <alignment/>
    </xf>
    <xf numFmtId="0" fontId="11" fillId="0" borderId="14" xfId="0" applyFont="1" applyBorder="1" applyAlignment="1">
      <alignment wrapText="1"/>
    </xf>
    <xf numFmtId="0" fontId="11" fillId="0" borderId="30" xfId="0" applyFont="1" applyBorder="1" applyAlignment="1">
      <alignment/>
    </xf>
    <xf numFmtId="0" fontId="12" fillId="0" borderId="23" xfId="0" applyFont="1" applyBorder="1" applyAlignment="1">
      <alignment horizontal="left" indent="1"/>
    </xf>
    <xf numFmtId="3" fontId="11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1" fillId="0" borderId="31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174" fontId="26" fillId="0" borderId="0" xfId="0" applyNumberFormat="1" applyFont="1" applyAlignment="1">
      <alignment horizontal="right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174" fontId="23" fillId="0" borderId="36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174" fontId="23" fillId="0" borderId="0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wrapText="1" indent="1"/>
    </xf>
    <xf numFmtId="3" fontId="11" fillId="0" borderId="19" xfId="0" applyNumberFormat="1" applyFont="1" applyBorder="1" applyAlignment="1">
      <alignment/>
    </xf>
    <xf numFmtId="0" fontId="11" fillId="0" borderId="42" xfId="0" applyFont="1" applyBorder="1" applyAlignment="1">
      <alignment horizontal="center"/>
    </xf>
    <xf numFmtId="0" fontId="23" fillId="0" borderId="0" xfId="0" applyFont="1" applyAlignment="1">
      <alignment/>
    </xf>
    <xf numFmtId="3" fontId="11" fillId="0" borderId="11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0" fontId="23" fillId="0" borderId="35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5" fillId="0" borderId="44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5" fillId="0" borderId="3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4" fillId="0" borderId="45" xfId="0" applyFont="1" applyBorder="1" applyAlignment="1">
      <alignment horizontal="left" wrapText="1"/>
    </xf>
    <xf numFmtId="0" fontId="25" fillId="0" borderId="44" xfId="0" applyFont="1" applyBorder="1" applyAlignment="1">
      <alignment horizontal="left" wrapText="1" indent="1"/>
    </xf>
    <xf numFmtId="0" fontId="25" fillId="0" borderId="27" xfId="0" applyFont="1" applyBorder="1" applyAlignment="1">
      <alignment horizontal="left" wrapText="1" indent="1"/>
    </xf>
    <xf numFmtId="0" fontId="24" fillId="0" borderId="27" xfId="0" applyFont="1" applyBorder="1" applyAlignment="1">
      <alignment horizontal="left" indent="1"/>
    </xf>
    <xf numFmtId="0" fontId="24" fillId="0" borderId="27" xfId="0" applyFont="1" applyBorder="1" applyAlignment="1">
      <alignment horizontal="left" wrapText="1" indent="1"/>
    </xf>
    <xf numFmtId="0" fontId="25" fillId="0" borderId="27" xfId="0" applyFont="1" applyBorder="1" applyAlignment="1">
      <alignment horizontal="left" wrapText="1" indent="1"/>
    </xf>
    <xf numFmtId="0" fontId="25" fillId="0" borderId="30" xfId="0" applyFont="1" applyBorder="1" applyAlignment="1">
      <alignment horizontal="left" wrapText="1" indent="1"/>
    </xf>
    <xf numFmtId="0" fontId="24" fillId="0" borderId="38" xfId="0" applyFont="1" applyBorder="1" applyAlignment="1">
      <alignment horizontal="left" wrapText="1" indent="1"/>
    </xf>
    <xf numFmtId="3" fontId="11" fillId="0" borderId="44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174" fontId="11" fillId="0" borderId="48" xfId="0" applyNumberFormat="1" applyFont="1" applyBorder="1" applyAlignment="1">
      <alignment horizontal="right"/>
    </xf>
    <xf numFmtId="174" fontId="11" fillId="0" borderId="20" xfId="0" applyNumberFormat="1" applyFont="1" applyBorder="1" applyAlignment="1">
      <alignment horizontal="right"/>
    </xf>
    <xf numFmtId="174" fontId="12" fillId="0" borderId="20" xfId="0" applyNumberFormat="1" applyFont="1" applyBorder="1" applyAlignment="1">
      <alignment horizontal="right"/>
    </xf>
    <xf numFmtId="174" fontId="11" fillId="0" borderId="49" xfId="0" applyNumberFormat="1" applyFont="1" applyBorder="1" applyAlignment="1">
      <alignment horizontal="right"/>
    </xf>
    <xf numFmtId="174" fontId="12" fillId="0" borderId="50" xfId="0" applyNumberFormat="1" applyFont="1" applyBorder="1" applyAlignment="1">
      <alignment horizontal="right"/>
    </xf>
    <xf numFmtId="174" fontId="11" fillId="0" borderId="36" xfId="0" applyNumberFormat="1" applyFont="1" applyBorder="1" applyAlignment="1">
      <alignment horizontal="right"/>
    </xf>
    <xf numFmtId="174" fontId="11" fillId="0" borderId="51" xfId="0" applyNumberFormat="1" applyFont="1" applyBorder="1" applyAlignment="1">
      <alignment horizontal="right"/>
    </xf>
    <xf numFmtId="0" fontId="25" fillId="0" borderId="14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3" fontId="11" fillId="0" borderId="52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54" xfId="0" applyNumberFormat="1" applyFont="1" applyBorder="1" applyAlignment="1">
      <alignment horizontal="right"/>
    </xf>
    <xf numFmtId="3" fontId="12" fillId="0" borderId="45" xfId="0" applyNumberFormat="1" applyFont="1" applyBorder="1" applyAlignment="1">
      <alignment horizontal="right"/>
    </xf>
    <xf numFmtId="0" fontId="26" fillId="0" borderId="40" xfId="0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174" fontId="12" fillId="0" borderId="15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center"/>
    </xf>
    <xf numFmtId="0" fontId="12" fillId="0" borderId="16" xfId="0" applyFont="1" applyBorder="1" applyAlignment="1">
      <alignment horizontal="left" indent="1"/>
    </xf>
    <xf numFmtId="3" fontId="12" fillId="0" borderId="42" xfId="0" applyNumberFormat="1" applyFont="1" applyBorder="1" applyAlignment="1">
      <alignment horizontal="right"/>
    </xf>
    <xf numFmtId="173" fontId="12" fillId="0" borderId="14" xfId="0" applyNumberFormat="1" applyFont="1" applyBorder="1" applyAlignment="1">
      <alignment horizontal="right"/>
    </xf>
    <xf numFmtId="173" fontId="12" fillId="0" borderId="42" xfId="0" applyNumberFormat="1" applyFont="1" applyBorder="1" applyAlignment="1">
      <alignment horizontal="right"/>
    </xf>
    <xf numFmtId="0" fontId="17" fillId="0" borderId="42" xfId="0" applyFont="1" applyBorder="1" applyAlignment="1">
      <alignment horizontal="left" indent="1"/>
    </xf>
    <xf numFmtId="0" fontId="26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30" fillId="0" borderId="0" xfId="0" applyFont="1" applyAlignment="1">
      <alignment/>
    </xf>
    <xf numFmtId="174" fontId="12" fillId="0" borderId="57" xfId="0" applyNumberFormat="1" applyFont="1" applyBorder="1" applyAlignment="1">
      <alignment horizontal="right"/>
    </xf>
    <xf numFmtId="0" fontId="13" fillId="0" borderId="32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wrapText="1" indent="1"/>
    </xf>
    <xf numFmtId="0" fontId="13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wrapText="1" indent="1"/>
    </xf>
    <xf numFmtId="0" fontId="12" fillId="0" borderId="27" xfId="0" applyFont="1" applyBorder="1" applyAlignment="1">
      <alignment horizontal="left" wrapText="1" indent="1"/>
    </xf>
    <xf numFmtId="0" fontId="13" fillId="0" borderId="58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wrapText="1" indent="1"/>
    </xf>
    <xf numFmtId="0" fontId="13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wrapText="1" indent="1"/>
    </xf>
    <xf numFmtId="174" fontId="23" fillId="0" borderId="5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indent="1"/>
    </xf>
    <xf numFmtId="0" fontId="24" fillId="0" borderId="30" xfId="0" applyFont="1" applyBorder="1" applyAlignment="1">
      <alignment/>
    </xf>
    <xf numFmtId="0" fontId="24" fillId="0" borderId="30" xfId="0" applyFont="1" applyBorder="1" applyAlignment="1">
      <alignment horizontal="center"/>
    </xf>
    <xf numFmtId="0" fontId="27" fillId="0" borderId="0" xfId="0" applyFont="1" applyAlignment="1">
      <alignment/>
    </xf>
    <xf numFmtId="0" fontId="11" fillId="0" borderId="15" xfId="0" applyFont="1" applyBorder="1" applyAlignment="1">
      <alignment/>
    </xf>
    <xf numFmtId="3" fontId="25" fillId="0" borderId="14" xfId="0" applyNumberFormat="1" applyFont="1" applyBorder="1" applyAlignment="1">
      <alignment horizontal="right" vertical="center" wrapText="1"/>
    </xf>
    <xf numFmtId="3" fontId="25" fillId="0" borderId="20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left" vertical="center" wrapText="1" indent="1"/>
    </xf>
    <xf numFmtId="3" fontId="17" fillId="0" borderId="3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Continuous"/>
    </xf>
    <xf numFmtId="0" fontId="32" fillId="0" borderId="0" xfId="0" applyFont="1" applyAlignment="1">
      <alignment horizontal="centerContinuous"/>
    </xf>
    <xf numFmtId="3" fontId="22" fillId="0" borderId="59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0" fontId="22" fillId="0" borderId="39" xfId="0" applyFont="1" applyBorder="1" applyAlignment="1">
      <alignment/>
    </xf>
    <xf numFmtId="0" fontId="17" fillId="0" borderId="14" xfId="0" applyFont="1" applyBorder="1" applyAlignment="1">
      <alignment horizontal="left" vertical="center" wrapText="1" indent="1"/>
    </xf>
    <xf numFmtId="0" fontId="22" fillId="0" borderId="14" xfId="0" applyFont="1" applyBorder="1" applyAlignment="1" applyProtection="1">
      <alignment horizontal="left" indent="1"/>
      <protection locked="0"/>
    </xf>
    <xf numFmtId="3" fontId="11" fillId="0" borderId="55" xfId="0" applyNumberFormat="1" applyFont="1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2" fillId="0" borderId="11" xfId="0" applyFont="1" applyBorder="1" applyAlignment="1">
      <alignment/>
    </xf>
    <xf numFmtId="3" fontId="22" fillId="0" borderId="12" xfId="0" applyNumberFormat="1" applyFont="1" applyBorder="1" applyAlignment="1">
      <alignment/>
    </xf>
    <xf numFmtId="4" fontId="22" fillId="0" borderId="63" xfId="0" applyNumberFormat="1" applyFont="1" applyBorder="1" applyAlignment="1">
      <alignment/>
    </xf>
    <xf numFmtId="4" fontId="22" fillId="0" borderId="59" xfId="0" applyNumberFormat="1" applyFont="1" applyBorder="1" applyAlignment="1">
      <alignment/>
    </xf>
    <xf numFmtId="0" fontId="11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/>
    </xf>
    <xf numFmtId="3" fontId="14" fillId="0" borderId="66" xfId="0" applyNumberFormat="1" applyFont="1" applyBorder="1" applyAlignment="1">
      <alignment/>
    </xf>
    <xf numFmtId="0" fontId="17" fillId="0" borderId="21" xfId="0" applyFont="1" applyBorder="1" applyAlignment="1">
      <alignment/>
    </xf>
    <xf numFmtId="3" fontId="22" fillId="0" borderId="19" xfId="0" applyNumberFormat="1" applyFont="1" applyBorder="1" applyAlignment="1">
      <alignment/>
    </xf>
    <xf numFmtId="0" fontId="22" fillId="0" borderId="11" xfId="0" applyFont="1" applyBorder="1" applyAlignment="1">
      <alignment shrinkToFit="1"/>
    </xf>
    <xf numFmtId="0" fontId="22" fillId="0" borderId="52" xfId="0" applyFont="1" applyBorder="1" applyAlignment="1">
      <alignment horizontal="left" vertical="center"/>
    </xf>
    <xf numFmtId="0" fontId="11" fillId="0" borderId="64" xfId="0" applyFont="1" applyBorder="1" applyAlignment="1">
      <alignment horizontal="right" vertical="center"/>
    </xf>
    <xf numFmtId="0" fontId="11" fillId="0" borderId="67" xfId="0" applyFont="1" applyBorder="1" applyAlignment="1">
      <alignment/>
    </xf>
    <xf numFmtId="0" fontId="12" fillId="0" borderId="0" xfId="0" applyFont="1" applyAlignment="1">
      <alignment horizontal="right"/>
    </xf>
    <xf numFmtId="0" fontId="17" fillId="0" borderId="38" xfId="0" applyFont="1" applyBorder="1" applyAlignment="1">
      <alignment horizontal="left" indent="1"/>
    </xf>
    <xf numFmtId="0" fontId="1" fillId="0" borderId="56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68" xfId="0" applyFont="1" applyBorder="1" applyAlignment="1">
      <alignment/>
    </xf>
    <xf numFmtId="3" fontId="22" fillId="0" borderId="49" xfId="0" applyNumberFormat="1" applyFont="1" applyBorder="1" applyAlignment="1">
      <alignment/>
    </xf>
    <xf numFmtId="0" fontId="17" fillId="0" borderId="56" xfId="0" applyFont="1" applyBorder="1" applyAlignment="1">
      <alignment/>
    </xf>
    <xf numFmtId="3" fontId="17" fillId="0" borderId="19" xfId="0" applyNumberFormat="1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 indent="1"/>
    </xf>
    <xf numFmtId="0" fontId="1" fillId="0" borderId="6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3" fontId="25" fillId="0" borderId="14" xfId="0" applyNumberFormat="1" applyFont="1" applyBorder="1" applyAlignment="1">
      <alignment horizontal="right" vertical="top" wrapText="1"/>
    </xf>
    <xf numFmtId="0" fontId="24" fillId="0" borderId="14" xfId="0" applyFont="1" applyBorder="1" applyAlignment="1">
      <alignment horizontal="left" vertical="top" wrapText="1"/>
    </xf>
    <xf numFmtId="3" fontId="24" fillId="0" borderId="14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horizontal="center" vertical="top" wrapText="1"/>
    </xf>
    <xf numFmtId="3" fontId="25" fillId="0" borderId="20" xfId="0" applyNumberFormat="1" applyFont="1" applyBorder="1" applyAlignment="1">
      <alignment horizontal="right" vertical="top" wrapText="1"/>
    </xf>
    <xf numFmtId="0" fontId="24" fillId="0" borderId="21" xfId="0" applyFont="1" applyBorder="1" applyAlignment="1">
      <alignment horizontal="center" vertical="top" wrapText="1"/>
    </xf>
    <xf numFmtId="3" fontId="24" fillId="0" borderId="20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 vertical="top" wrapText="1"/>
    </xf>
    <xf numFmtId="3" fontId="24" fillId="0" borderId="23" xfId="0" applyNumberFormat="1" applyFont="1" applyBorder="1" applyAlignment="1">
      <alignment horizontal="right" vertical="top" wrapText="1"/>
    </xf>
    <xf numFmtId="3" fontId="24" fillId="0" borderId="70" xfId="0" applyNumberFormat="1" applyFont="1" applyBorder="1" applyAlignment="1">
      <alignment horizontal="right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left" vertical="top" wrapText="1"/>
    </xf>
    <xf numFmtId="3" fontId="25" fillId="0" borderId="19" xfId="0" applyNumberFormat="1" applyFont="1" applyBorder="1" applyAlignment="1">
      <alignment horizontal="right" vertical="top" wrapText="1"/>
    </xf>
    <xf numFmtId="3" fontId="25" fillId="0" borderId="49" xfId="0" applyNumberFormat="1" applyFont="1" applyBorder="1" applyAlignment="1">
      <alignment horizontal="righ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top" wrapText="1"/>
    </xf>
    <xf numFmtId="3" fontId="25" fillId="0" borderId="27" xfId="0" applyNumberFormat="1" applyFont="1" applyBorder="1" applyAlignment="1">
      <alignment horizontal="right" vertical="top" wrapText="1"/>
    </xf>
    <xf numFmtId="3" fontId="25" fillId="0" borderId="68" xfId="0" applyNumberFormat="1" applyFont="1" applyBorder="1" applyAlignment="1">
      <alignment horizontal="right" vertical="top" wrapText="1"/>
    </xf>
    <xf numFmtId="0" fontId="24" fillId="0" borderId="56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left" vertical="top" wrapText="1"/>
    </xf>
    <xf numFmtId="3" fontId="24" fillId="0" borderId="38" xfId="0" applyNumberFormat="1" applyFont="1" applyBorder="1" applyAlignment="1">
      <alignment horizontal="right" vertical="top" wrapText="1"/>
    </xf>
    <xf numFmtId="3" fontId="24" fillId="0" borderId="50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53" xfId="0" applyFont="1" applyBorder="1" applyAlignment="1">
      <alignment horizontal="left" vertical="top" wrapText="1"/>
    </xf>
    <xf numFmtId="0" fontId="24" fillId="0" borderId="71" xfId="0" applyFont="1" applyBorder="1" applyAlignment="1">
      <alignment horizontal="left" vertical="top" wrapText="1"/>
    </xf>
    <xf numFmtId="0" fontId="25" fillId="0" borderId="72" xfId="0" applyFont="1" applyBorder="1" applyAlignment="1">
      <alignment horizontal="left" vertical="top" wrapText="1"/>
    </xf>
    <xf numFmtId="0" fontId="25" fillId="0" borderId="59" xfId="0" applyFont="1" applyBorder="1" applyAlignment="1">
      <alignment horizontal="center" vertical="top" wrapText="1"/>
    </xf>
    <xf numFmtId="0" fontId="25" fillId="0" borderId="6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73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top" wrapText="1"/>
    </xf>
    <xf numFmtId="3" fontId="25" fillId="0" borderId="23" xfId="0" applyNumberFormat="1" applyFont="1" applyBorder="1" applyAlignment="1">
      <alignment horizontal="right" vertical="top" wrapText="1"/>
    </xf>
    <xf numFmtId="3" fontId="25" fillId="0" borderId="70" xfId="0" applyNumberFormat="1" applyFont="1" applyBorder="1" applyAlignment="1">
      <alignment horizontal="right" vertical="top" wrapText="1"/>
    </xf>
    <xf numFmtId="0" fontId="22" fillId="0" borderId="3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68" xfId="0" applyFont="1" applyBorder="1" applyAlignment="1">
      <alignment/>
    </xf>
    <xf numFmtId="0" fontId="22" fillId="0" borderId="56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/>
    </xf>
    <xf numFmtId="0" fontId="25" fillId="0" borderId="74" xfId="0" applyFont="1" applyBorder="1" applyAlignment="1">
      <alignment horizontal="left" vertical="top" wrapText="1"/>
    </xf>
    <xf numFmtId="0" fontId="22" fillId="0" borderId="15" xfId="0" applyFont="1" applyBorder="1" applyAlignment="1">
      <alignment/>
    </xf>
    <xf numFmtId="0" fontId="22" fillId="0" borderId="73" xfId="0" applyFont="1" applyBorder="1" applyAlignment="1">
      <alignment/>
    </xf>
    <xf numFmtId="0" fontId="25" fillId="0" borderId="69" xfId="0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4" fillId="32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3" fontId="24" fillId="0" borderId="50" xfId="0" applyNumberFormat="1" applyFont="1" applyBorder="1" applyAlignment="1">
      <alignment horizontal="right" vertical="center" wrapText="1"/>
    </xf>
    <xf numFmtId="0" fontId="0" fillId="0" borderId="68" xfId="0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23" fillId="32" borderId="44" xfId="0" applyFont="1" applyFill="1" applyBorder="1" applyAlignment="1">
      <alignment horizontal="center" vertical="center" wrapText="1"/>
    </xf>
    <xf numFmtId="0" fontId="23" fillId="32" borderId="48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63" xfId="0" applyFont="1" applyFill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right" vertical="top" wrapText="1"/>
    </xf>
    <xf numFmtId="3" fontId="25" fillId="0" borderId="74" xfId="0" applyNumberFormat="1" applyFont="1" applyBorder="1" applyAlignment="1">
      <alignment horizontal="right" vertical="top" wrapText="1"/>
    </xf>
    <xf numFmtId="0" fontId="25" fillId="0" borderId="59" xfId="0" applyFont="1" applyBorder="1" applyAlignment="1">
      <alignment horizontal="left" vertical="top" wrapText="1"/>
    </xf>
    <xf numFmtId="0" fontId="25" fillId="0" borderId="69" xfId="0" applyFont="1" applyBorder="1" applyAlignment="1">
      <alignment horizontal="left" vertical="top" wrapText="1"/>
    </xf>
    <xf numFmtId="3" fontId="25" fillId="0" borderId="59" xfId="0" applyNumberFormat="1" applyFont="1" applyBorder="1" applyAlignment="1">
      <alignment horizontal="right" vertical="top" wrapText="1"/>
    </xf>
    <xf numFmtId="3" fontId="25" fillId="0" borderId="69" xfId="0" applyNumberFormat="1" applyFont="1" applyBorder="1" applyAlignment="1">
      <alignment horizontal="right" vertical="top" wrapText="1"/>
    </xf>
    <xf numFmtId="0" fontId="35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7" fillId="0" borderId="66" xfId="0" applyFont="1" applyBorder="1" applyAlignment="1">
      <alignment/>
    </xf>
    <xf numFmtId="0" fontId="12" fillId="0" borderId="66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3" fontId="25" fillId="0" borderId="46" xfId="0" applyNumberFormat="1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horizontal="right" vertical="top" wrapText="1"/>
    </xf>
    <xf numFmtId="3" fontId="25" fillId="0" borderId="54" xfId="0" applyNumberFormat="1" applyFont="1" applyBorder="1" applyAlignment="1">
      <alignment horizontal="right" vertical="top" wrapText="1"/>
    </xf>
    <xf numFmtId="0" fontId="25" fillId="0" borderId="56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left" vertical="top" wrapText="1"/>
    </xf>
    <xf numFmtId="3" fontId="25" fillId="0" borderId="38" xfId="0" applyNumberFormat="1" applyFont="1" applyBorder="1" applyAlignment="1">
      <alignment horizontal="right" vertical="top" wrapText="1"/>
    </xf>
    <xf numFmtId="3" fontId="25" fillId="0" borderId="50" xfId="0" applyNumberFormat="1" applyFont="1" applyBorder="1" applyAlignment="1">
      <alignment horizontal="right" vertical="top" wrapText="1"/>
    </xf>
    <xf numFmtId="0" fontId="11" fillId="0" borderId="65" xfId="0" applyFont="1" applyBorder="1" applyAlignment="1">
      <alignment horizontal="center"/>
    </xf>
    <xf numFmtId="0" fontId="12" fillId="0" borderId="6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59" xfId="0" applyBorder="1" applyAlignment="1">
      <alignment/>
    </xf>
    <xf numFmtId="0" fontId="0" fillId="0" borderId="69" xfId="0" applyBorder="1" applyAlignment="1">
      <alignment/>
    </xf>
    <xf numFmtId="0" fontId="25" fillId="0" borderId="32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left" vertical="top" wrapText="1"/>
    </xf>
    <xf numFmtId="3" fontId="25" fillId="0" borderId="44" xfId="0" applyNumberFormat="1" applyFont="1" applyBorder="1" applyAlignment="1">
      <alignment horizontal="right" vertical="top" wrapText="1"/>
    </xf>
    <xf numFmtId="3" fontId="25" fillId="0" borderId="48" xfId="0" applyNumberFormat="1" applyFont="1" applyBorder="1" applyAlignment="1">
      <alignment horizontal="right" vertical="top" wrapText="1"/>
    </xf>
    <xf numFmtId="0" fontId="2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/>
    </xf>
    <xf numFmtId="0" fontId="22" fillId="0" borderId="50" xfId="0" applyFont="1" applyBorder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2" fillId="0" borderId="76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77" xfId="0" applyFont="1" applyBorder="1" applyAlignment="1">
      <alignment horizontal="left" vertical="top" wrapText="1"/>
    </xf>
    <xf numFmtId="3" fontId="25" fillId="0" borderId="72" xfId="0" applyNumberFormat="1" applyFont="1" applyBorder="1" applyAlignment="1">
      <alignment horizontal="right" vertical="top" wrapText="1"/>
    </xf>
    <xf numFmtId="0" fontId="12" fillId="0" borderId="56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3" fontId="25" fillId="0" borderId="37" xfId="0" applyNumberFormat="1" applyFont="1" applyBorder="1" applyAlignment="1">
      <alignment horizontal="right" vertical="top" wrapText="1"/>
    </xf>
    <xf numFmtId="3" fontId="25" fillId="0" borderId="21" xfId="0" applyNumberFormat="1" applyFont="1" applyBorder="1" applyAlignment="1">
      <alignment horizontal="right" vertical="top" wrapText="1"/>
    </xf>
    <xf numFmtId="3" fontId="25" fillId="0" borderId="22" xfId="0" applyNumberFormat="1" applyFont="1" applyBorder="1" applyAlignment="1">
      <alignment horizontal="right" vertical="top" wrapText="1"/>
    </xf>
    <xf numFmtId="0" fontId="12" fillId="0" borderId="78" xfId="0" applyFont="1" applyBorder="1" applyAlignment="1">
      <alignment horizontal="center" vertical="center" wrapText="1"/>
    </xf>
    <xf numFmtId="0" fontId="17" fillId="0" borderId="33" xfId="0" applyFont="1" applyBorder="1" applyAlignment="1">
      <alignment/>
    </xf>
    <xf numFmtId="0" fontId="12" fillId="0" borderId="62" xfId="0" applyFont="1" applyBorder="1" applyAlignment="1">
      <alignment/>
    </xf>
    <xf numFmtId="0" fontId="12" fillId="0" borderId="62" xfId="0" applyFont="1" applyBorder="1" applyAlignment="1">
      <alignment horizontal="center"/>
    </xf>
    <xf numFmtId="3" fontId="25" fillId="0" borderId="79" xfId="0" applyNumberFormat="1" applyFont="1" applyBorder="1" applyAlignment="1">
      <alignment horizontal="right" vertical="top" wrapText="1"/>
    </xf>
    <xf numFmtId="3" fontId="25" fillId="0" borderId="80" xfId="0" applyNumberFormat="1" applyFont="1" applyBorder="1" applyAlignment="1">
      <alignment horizontal="right" vertical="top" wrapText="1"/>
    </xf>
    <xf numFmtId="3" fontId="25" fillId="0" borderId="81" xfId="0" applyNumberFormat="1" applyFont="1" applyBorder="1" applyAlignment="1">
      <alignment horizontal="right" vertical="top" wrapText="1"/>
    </xf>
    <xf numFmtId="0" fontId="12" fillId="0" borderId="25" xfId="0" applyFont="1" applyBorder="1" applyAlignment="1">
      <alignment/>
    </xf>
    <xf numFmtId="0" fontId="11" fillId="0" borderId="56" xfId="0" applyFont="1" applyBorder="1" applyAlignment="1">
      <alignment/>
    </xf>
    <xf numFmtId="0" fontId="14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left" vertical="top" wrapText="1"/>
    </xf>
    <xf numFmtId="3" fontId="24" fillId="0" borderId="27" xfId="0" applyNumberFormat="1" applyFont="1" applyBorder="1" applyAlignment="1">
      <alignment horizontal="right" vertical="top" wrapText="1"/>
    </xf>
    <xf numFmtId="3" fontId="24" fillId="0" borderId="68" xfId="0" applyNumberFormat="1" applyFont="1" applyBorder="1" applyAlignment="1">
      <alignment horizontal="right" vertical="top" wrapText="1"/>
    </xf>
    <xf numFmtId="0" fontId="24" fillId="0" borderId="58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left" vertical="top" wrapText="1"/>
    </xf>
    <xf numFmtId="3" fontId="24" fillId="0" borderId="30" xfId="0" applyNumberFormat="1" applyFont="1" applyBorder="1" applyAlignment="1">
      <alignment horizontal="right" vertical="top" wrapText="1"/>
    </xf>
    <xf numFmtId="3" fontId="24" fillId="0" borderId="51" xfId="0" applyNumberFormat="1" applyFont="1" applyBorder="1" applyAlignment="1">
      <alignment horizontal="right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left" vertical="top" wrapText="1"/>
    </xf>
    <xf numFmtId="3" fontId="25" fillId="0" borderId="45" xfId="0" applyNumberFormat="1" applyFont="1" applyBorder="1" applyAlignment="1">
      <alignment horizontal="right" vertical="top" wrapText="1"/>
    </xf>
    <xf numFmtId="3" fontId="25" fillId="0" borderId="57" xfId="0" applyNumberFormat="1" applyFont="1" applyBorder="1" applyAlignment="1">
      <alignment horizontal="right" vertical="top" wrapText="1"/>
    </xf>
    <xf numFmtId="0" fontId="17" fillId="0" borderId="3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4" xfId="0" applyFont="1" applyBorder="1" applyAlignment="1">
      <alignment/>
    </xf>
    <xf numFmtId="0" fontId="17" fillId="0" borderId="23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79" xfId="0" applyFont="1" applyBorder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top" wrapText="1"/>
    </xf>
    <xf numFmtId="0" fontId="25" fillId="0" borderId="6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24" fillId="0" borderId="7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5" fillId="32" borderId="14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/>
    </xf>
    <xf numFmtId="0" fontId="24" fillId="32" borderId="14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top" wrapText="1"/>
    </xf>
    <xf numFmtId="0" fontId="0" fillId="32" borderId="14" xfId="0" applyFont="1" applyFill="1" applyBorder="1" applyAlignment="1">
      <alignment/>
    </xf>
    <xf numFmtId="0" fontId="11" fillId="0" borderId="50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3" fontId="24" fillId="0" borderId="38" xfId="0" applyNumberFormat="1" applyFont="1" applyBorder="1" applyAlignment="1">
      <alignment horizontal="left" vertical="center" wrapText="1"/>
    </xf>
    <xf numFmtId="3" fontId="24" fillId="0" borderId="50" xfId="0" applyNumberFormat="1" applyFont="1" applyBorder="1" applyAlignment="1">
      <alignment horizontal="left" vertical="center" wrapText="1"/>
    </xf>
    <xf numFmtId="0" fontId="33" fillId="0" borderId="0" xfId="63" applyFont="1" applyAlignment="1">
      <alignment/>
      <protection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2" fillId="0" borderId="8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0" fillId="0" borderId="72" xfId="0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/>
    </xf>
    <xf numFmtId="0" fontId="11" fillId="0" borderId="63" xfId="0" applyFont="1" applyBorder="1" applyAlignment="1">
      <alignment/>
    </xf>
    <xf numFmtId="0" fontId="11" fillId="0" borderId="59" xfId="0" applyFont="1" applyBorder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28" fillId="0" borderId="65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5" fillId="32" borderId="0" xfId="0" applyFont="1" applyFill="1" applyAlignment="1">
      <alignment horizontal="center" vertical="top" wrapText="1"/>
    </xf>
    <xf numFmtId="0" fontId="0" fillId="32" borderId="0" xfId="0" applyFont="1" applyFill="1" applyAlignment="1">
      <alignment/>
    </xf>
    <xf numFmtId="0" fontId="33" fillId="0" borderId="0" xfId="63" applyFont="1" applyAlignment="1">
      <alignment horizontal="center"/>
      <protection/>
    </xf>
    <xf numFmtId="0" fontId="33" fillId="0" borderId="0" xfId="63" applyFont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2" fillId="0" borderId="85" xfId="0" applyFont="1" applyBorder="1" applyAlignment="1">
      <alignment horizontal="center" vertical="center" wrapText="1"/>
    </xf>
    <xf numFmtId="0" fontId="12" fillId="0" borderId="83" xfId="0" applyFon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12" fillId="0" borderId="4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10" xfId="0" applyBorder="1" applyAlignment="1">
      <alignment/>
    </xf>
    <xf numFmtId="0" fontId="12" fillId="0" borderId="62" xfId="0" applyFont="1" applyBorder="1" applyAlignment="1">
      <alignment horizontal="center" vertical="center" wrapText="1"/>
    </xf>
    <xf numFmtId="0" fontId="12" fillId="0" borderId="86" xfId="0" applyFont="1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0" fontId="12" fillId="0" borderId="75" xfId="0" applyFont="1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34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12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22" fillId="0" borderId="60" xfId="0" applyFont="1" applyBorder="1" applyAlignment="1">
      <alignment/>
    </xf>
    <xf numFmtId="0" fontId="0" fillId="0" borderId="87" xfId="0" applyBorder="1" applyAlignment="1">
      <alignment/>
    </xf>
    <xf numFmtId="0" fontId="17" fillId="0" borderId="3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/>
    </xf>
    <xf numFmtId="0" fontId="1" fillId="0" borderId="41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1" fillId="0" borderId="58" xfId="0" applyFont="1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/>
    </xf>
    <xf numFmtId="0" fontId="1" fillId="0" borderId="88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2" fillId="0" borderId="3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4" xfId="62"/>
    <cellStyle name="Normál 5" xfId="63"/>
    <cellStyle name="Normál 6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3.00390625" style="136" customWidth="1"/>
    <col min="2" max="8" width="9.140625" style="136" customWidth="1"/>
    <col min="9" max="10" width="6.00390625" style="136" customWidth="1"/>
    <col min="11" max="11" width="6.28125" style="136" customWidth="1"/>
    <col min="12" max="16384" width="9.140625" style="136" customWidth="1"/>
  </cols>
  <sheetData>
    <row r="1" spans="3:9" ht="15.75" customHeight="1">
      <c r="C1" s="521" t="s">
        <v>198</v>
      </c>
      <c r="D1" s="521"/>
      <c r="E1" s="521"/>
      <c r="F1" s="521"/>
      <c r="G1" s="521"/>
      <c r="H1" s="521"/>
      <c r="I1" s="521"/>
    </row>
    <row r="2" spans="3:9" ht="15.75">
      <c r="C2" s="521"/>
      <c r="D2" s="521"/>
      <c r="E2" s="521"/>
      <c r="F2" s="521"/>
      <c r="G2" s="521"/>
      <c r="H2" s="521"/>
      <c r="I2" s="521"/>
    </row>
    <row r="3" spans="3:9" ht="15.75">
      <c r="C3" s="521"/>
      <c r="D3" s="521"/>
      <c r="E3" s="521"/>
      <c r="F3" s="521"/>
      <c r="G3" s="521"/>
      <c r="H3" s="521"/>
      <c r="I3" s="521"/>
    </row>
    <row r="4" spans="3:9" ht="15.75">
      <c r="C4" s="522" t="s">
        <v>199</v>
      </c>
      <c r="D4" s="522"/>
      <c r="E4" s="522"/>
      <c r="F4" s="522"/>
      <c r="G4" s="522"/>
      <c r="H4" s="522"/>
      <c r="I4" s="522"/>
    </row>
    <row r="5" spans="3:7" ht="15.75">
      <c r="C5" s="137"/>
      <c r="D5" s="137"/>
      <c r="E5" s="137"/>
      <c r="F5" s="137"/>
      <c r="G5" s="137"/>
    </row>
    <row r="6" spans="3:12" ht="15.75">
      <c r="C6" s="522" t="s">
        <v>200</v>
      </c>
      <c r="D6" s="522"/>
      <c r="E6" s="522"/>
      <c r="F6" s="522"/>
      <c r="G6" s="522"/>
      <c r="H6" s="522"/>
      <c r="I6" s="522"/>
      <c r="K6" s="520" t="s">
        <v>602</v>
      </c>
      <c r="L6" s="520"/>
    </row>
    <row r="8" spans="1:12" s="137" customFormat="1" ht="15.75">
      <c r="A8" s="137" t="s">
        <v>201</v>
      </c>
      <c r="B8" s="137" t="s">
        <v>798</v>
      </c>
      <c r="K8" s="522"/>
      <c r="L8" s="522"/>
    </row>
    <row r="9" ht="15.75">
      <c r="B9" s="136" t="s">
        <v>202</v>
      </c>
    </row>
    <row r="10" spans="2:12" ht="15.75">
      <c r="B10" s="136" t="s">
        <v>799</v>
      </c>
      <c r="C10" s="136" t="s">
        <v>800</v>
      </c>
      <c r="K10" s="520" t="s">
        <v>801</v>
      </c>
      <c r="L10" s="520"/>
    </row>
    <row r="11" spans="2:12" ht="15.75">
      <c r="B11" s="136" t="s">
        <v>802</v>
      </c>
      <c r="C11" s="136" t="s">
        <v>203</v>
      </c>
      <c r="K11" s="520" t="s">
        <v>801</v>
      </c>
      <c r="L11" s="520"/>
    </row>
    <row r="12" spans="2:3" ht="15.75">
      <c r="B12" s="136" t="s">
        <v>204</v>
      </c>
      <c r="C12" s="136" t="s">
        <v>344</v>
      </c>
    </row>
    <row r="13" spans="3:12" ht="15.75">
      <c r="C13" s="136" t="s">
        <v>593</v>
      </c>
      <c r="K13" s="520" t="s">
        <v>801</v>
      </c>
      <c r="L13" s="520"/>
    </row>
    <row r="14" spans="2:12" ht="15.75">
      <c r="B14" s="136" t="s">
        <v>594</v>
      </c>
      <c r="C14" s="136" t="s">
        <v>595</v>
      </c>
      <c r="K14" s="520" t="s">
        <v>599</v>
      </c>
      <c r="L14" s="520"/>
    </row>
    <row r="15" spans="2:12" ht="15.75">
      <c r="B15" s="136" t="s">
        <v>596</v>
      </c>
      <c r="C15" s="136" t="s">
        <v>785</v>
      </c>
      <c r="K15" s="520" t="s">
        <v>600</v>
      </c>
      <c r="L15" s="520"/>
    </row>
    <row r="16" spans="1:12" ht="15.75">
      <c r="A16" s="137" t="s">
        <v>597</v>
      </c>
      <c r="B16" s="137" t="s">
        <v>598</v>
      </c>
      <c r="C16" s="137"/>
      <c r="D16" s="137"/>
      <c r="E16" s="137"/>
      <c r="K16" s="520" t="s">
        <v>601</v>
      </c>
      <c r="L16" s="520"/>
    </row>
    <row r="17" ht="15.75">
      <c r="B17" s="136" t="s">
        <v>202</v>
      </c>
    </row>
    <row r="18" spans="2:12" ht="15.75">
      <c r="B18" s="136" t="s">
        <v>273</v>
      </c>
      <c r="C18" s="136" t="s">
        <v>358</v>
      </c>
      <c r="K18" s="520" t="s">
        <v>359</v>
      </c>
      <c r="L18" s="520"/>
    </row>
    <row r="19" spans="2:12" ht="15.75">
      <c r="B19" s="136" t="s">
        <v>360</v>
      </c>
      <c r="C19" s="136" t="s">
        <v>416</v>
      </c>
      <c r="K19" s="520" t="s">
        <v>417</v>
      </c>
      <c r="L19" s="520"/>
    </row>
    <row r="20" spans="2:12" ht="15.75">
      <c r="B20" s="136" t="s">
        <v>204</v>
      </c>
      <c r="C20" s="136" t="s">
        <v>903</v>
      </c>
      <c r="K20" s="520" t="s">
        <v>801</v>
      </c>
      <c r="L20" s="520"/>
    </row>
    <row r="21" spans="2:3" ht="15.75">
      <c r="B21" s="136" t="s">
        <v>904</v>
      </c>
      <c r="C21" s="136" t="s">
        <v>905</v>
      </c>
    </row>
    <row r="22" spans="3:12" ht="15.75">
      <c r="C22" s="136" t="s">
        <v>768</v>
      </c>
      <c r="K22" s="520" t="s">
        <v>600</v>
      </c>
      <c r="L22" s="520"/>
    </row>
    <row r="23" spans="2:12" ht="15.75">
      <c r="B23" s="136" t="s">
        <v>769</v>
      </c>
      <c r="C23" s="136" t="s">
        <v>606</v>
      </c>
      <c r="K23" s="520" t="s">
        <v>801</v>
      </c>
      <c r="L23" s="520"/>
    </row>
    <row r="24" spans="2:12" ht="15.75">
      <c r="B24" s="136" t="s">
        <v>607</v>
      </c>
      <c r="C24" s="136" t="s">
        <v>608</v>
      </c>
      <c r="K24" s="520" t="s">
        <v>801</v>
      </c>
      <c r="L24" s="520"/>
    </row>
    <row r="25" spans="2:12" ht="15.75">
      <c r="B25" s="136" t="s">
        <v>609</v>
      </c>
      <c r="C25" s="136" t="s">
        <v>610</v>
      </c>
      <c r="K25" s="520"/>
      <c r="L25" s="520"/>
    </row>
    <row r="26" spans="3:12" ht="15.75">
      <c r="C26" s="136" t="s">
        <v>902</v>
      </c>
      <c r="K26" s="520" t="s">
        <v>801</v>
      </c>
      <c r="L26" s="520"/>
    </row>
    <row r="27" spans="2:12" ht="15.75">
      <c r="B27" s="136" t="s">
        <v>594</v>
      </c>
      <c r="C27" s="136" t="s">
        <v>912</v>
      </c>
      <c r="K27" s="520" t="s">
        <v>801</v>
      </c>
      <c r="L27" s="520"/>
    </row>
    <row r="28" spans="2:3" ht="15.75">
      <c r="B28" s="136" t="s">
        <v>596</v>
      </c>
      <c r="C28" s="136" t="s">
        <v>913</v>
      </c>
    </row>
    <row r="29" spans="3:12" ht="15.75">
      <c r="C29" s="136" t="s">
        <v>178</v>
      </c>
      <c r="K29" s="520" t="s">
        <v>227</v>
      </c>
      <c r="L29" s="520"/>
    </row>
    <row r="30" spans="2:12" ht="15.75">
      <c r="B30" s="136" t="s">
        <v>179</v>
      </c>
      <c r="C30" s="136" t="s">
        <v>180</v>
      </c>
      <c r="K30" s="520" t="s">
        <v>801</v>
      </c>
      <c r="L30" s="520"/>
    </row>
    <row r="31" spans="2:12" ht="15.75">
      <c r="B31" s="136" t="s">
        <v>733</v>
      </c>
      <c r="C31" s="136" t="s">
        <v>257</v>
      </c>
      <c r="K31" s="520"/>
      <c r="L31" s="520"/>
    </row>
    <row r="32" spans="3:12" ht="15.75">
      <c r="C32" s="136" t="s">
        <v>258</v>
      </c>
      <c r="K32" s="520" t="s">
        <v>181</v>
      </c>
      <c r="L32" s="520"/>
    </row>
    <row r="33" spans="2:12" ht="15.75">
      <c r="B33" s="136" t="s">
        <v>259</v>
      </c>
      <c r="C33" s="136" t="s">
        <v>310</v>
      </c>
      <c r="K33" s="520"/>
      <c r="L33" s="520"/>
    </row>
    <row r="34" spans="3:12" ht="15.75">
      <c r="C34" s="136" t="s">
        <v>311</v>
      </c>
      <c r="K34" s="520" t="s">
        <v>417</v>
      </c>
      <c r="L34" s="520"/>
    </row>
    <row r="35" spans="2:12" ht="15.75">
      <c r="B35" s="136" t="s">
        <v>312</v>
      </c>
      <c r="C35" s="136" t="s">
        <v>313</v>
      </c>
      <c r="K35" s="520"/>
      <c r="L35" s="520"/>
    </row>
    <row r="36" spans="3:12" ht="15.75">
      <c r="C36" s="136" t="s">
        <v>314</v>
      </c>
      <c r="K36" s="520" t="s">
        <v>801</v>
      </c>
      <c r="L36" s="520"/>
    </row>
    <row r="37" spans="2:12" ht="15.75">
      <c r="B37" s="136" t="s">
        <v>316</v>
      </c>
      <c r="C37" s="136" t="s">
        <v>317</v>
      </c>
      <c r="K37" s="520" t="s">
        <v>801</v>
      </c>
      <c r="L37" s="520"/>
    </row>
    <row r="38" spans="2:12" ht="15.75">
      <c r="B38" s="136" t="s">
        <v>318</v>
      </c>
      <c r="C38" s="136" t="s">
        <v>319</v>
      </c>
      <c r="K38" s="520"/>
      <c r="L38" s="520"/>
    </row>
    <row r="39" spans="3:12" ht="15.75">
      <c r="C39" s="136" t="s">
        <v>448</v>
      </c>
      <c r="K39" s="520" t="s">
        <v>417</v>
      </c>
      <c r="L39" s="520"/>
    </row>
    <row r="40" spans="2:12" ht="15.75">
      <c r="B40" s="136" t="s">
        <v>449</v>
      </c>
      <c r="C40" s="136" t="s">
        <v>440</v>
      </c>
      <c r="K40" s="520"/>
      <c r="L40" s="520"/>
    </row>
    <row r="41" spans="3:12" ht="15.75">
      <c r="C41" s="136" t="s">
        <v>441</v>
      </c>
      <c r="K41" s="520" t="s">
        <v>801</v>
      </c>
      <c r="L41" s="520"/>
    </row>
    <row r="42" spans="2:3" ht="15.75">
      <c r="B42" s="136" t="s">
        <v>442</v>
      </c>
      <c r="C42" s="136" t="s">
        <v>616</v>
      </c>
    </row>
    <row r="43" spans="3:12" ht="15.75">
      <c r="C43" s="136" t="s">
        <v>486</v>
      </c>
      <c r="K43" s="520" t="s">
        <v>599</v>
      </c>
      <c r="L43" s="520"/>
    </row>
    <row r="44" spans="2:12" ht="15.75">
      <c r="B44" s="136" t="s">
        <v>487</v>
      </c>
      <c r="C44" s="136" t="s">
        <v>488</v>
      </c>
      <c r="K44" s="520" t="s">
        <v>417</v>
      </c>
      <c r="L44" s="520"/>
    </row>
    <row r="45" spans="2:12" ht="15.75">
      <c r="B45" s="136" t="s">
        <v>489</v>
      </c>
      <c r="C45" s="136" t="s">
        <v>264</v>
      </c>
      <c r="K45" s="520" t="s">
        <v>801</v>
      </c>
      <c r="L45" s="520"/>
    </row>
    <row r="46" spans="2:12" ht="15.75">
      <c r="B46" s="136" t="s">
        <v>265</v>
      </c>
      <c r="C46" s="136" t="s">
        <v>473</v>
      </c>
      <c r="K46" s="520" t="s">
        <v>181</v>
      </c>
      <c r="L46" s="520"/>
    </row>
    <row r="47" spans="2:3" ht="15.75">
      <c r="B47" s="136" t="s">
        <v>474</v>
      </c>
      <c r="C47" s="136" t="s">
        <v>475</v>
      </c>
    </row>
    <row r="48" spans="3:12" ht="15.75">
      <c r="C48" s="136" t="s">
        <v>476</v>
      </c>
      <c r="K48" s="520" t="s">
        <v>315</v>
      </c>
      <c r="L48" s="520"/>
    </row>
    <row r="49" spans="2:12" ht="15.75">
      <c r="B49" s="136" t="s">
        <v>477</v>
      </c>
      <c r="C49" s="136" t="s">
        <v>385</v>
      </c>
      <c r="K49" s="520" t="s">
        <v>801</v>
      </c>
      <c r="L49" s="520"/>
    </row>
    <row r="50" spans="2:12" ht="15.75">
      <c r="B50" s="136" t="s">
        <v>386</v>
      </c>
      <c r="C50" s="136" t="s">
        <v>387</v>
      </c>
      <c r="K50" s="520" t="s">
        <v>417</v>
      </c>
      <c r="L50" s="520"/>
    </row>
    <row r="51" spans="2:12" ht="15.75">
      <c r="B51" s="136" t="s">
        <v>553</v>
      </c>
      <c r="C51" s="136" t="s">
        <v>816</v>
      </c>
      <c r="K51" s="520" t="s">
        <v>417</v>
      </c>
      <c r="L51" s="520"/>
    </row>
    <row r="52" spans="2:12" ht="15.75">
      <c r="B52" s="136" t="s">
        <v>817</v>
      </c>
      <c r="C52" s="136" t="s">
        <v>383</v>
      </c>
      <c r="K52" s="520" t="s">
        <v>599</v>
      </c>
      <c r="L52" s="520"/>
    </row>
  </sheetData>
  <sheetProtection/>
  <mergeCells count="42">
    <mergeCell ref="K32:L32"/>
    <mergeCell ref="K33:L33"/>
    <mergeCell ref="K10:L10"/>
    <mergeCell ref="K11:L11"/>
    <mergeCell ref="K13:L13"/>
    <mergeCell ref="K22:L22"/>
    <mergeCell ref="K30:L30"/>
    <mergeCell ref="K31:L31"/>
    <mergeCell ref="K52:L52"/>
    <mergeCell ref="K6:L6"/>
    <mergeCell ref="K18:L18"/>
    <mergeCell ref="K19:L19"/>
    <mergeCell ref="K20:L20"/>
    <mergeCell ref="K14:L14"/>
    <mergeCell ref="K15:L15"/>
    <mergeCell ref="K16:L16"/>
    <mergeCell ref="K23:L23"/>
    <mergeCell ref="K24:L24"/>
    <mergeCell ref="C1:I3"/>
    <mergeCell ref="C4:I4"/>
    <mergeCell ref="C6:I6"/>
    <mergeCell ref="K8:L8"/>
    <mergeCell ref="K36:L36"/>
    <mergeCell ref="K37:L37"/>
    <mergeCell ref="K25:L25"/>
    <mergeCell ref="K26:L26"/>
    <mergeCell ref="K27:L27"/>
    <mergeCell ref="K29:L29"/>
    <mergeCell ref="K34:L34"/>
    <mergeCell ref="K35:L35"/>
    <mergeCell ref="K38:L38"/>
    <mergeCell ref="K39:L39"/>
    <mergeCell ref="K43:L43"/>
    <mergeCell ref="K49:L49"/>
    <mergeCell ref="K40:L40"/>
    <mergeCell ref="K41:L41"/>
    <mergeCell ref="K50:L50"/>
    <mergeCell ref="K51:L51"/>
    <mergeCell ref="K44:L44"/>
    <mergeCell ref="K45:L45"/>
    <mergeCell ref="K46:L46"/>
    <mergeCell ref="K48:L48"/>
  </mergeCells>
  <printOptions/>
  <pageMargins left="0.58" right="0.18" top="0.27" bottom="0.27" header="0.2" footer="0.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13" customWidth="1"/>
    <col min="2" max="2" width="43.00390625" style="13" customWidth="1"/>
    <col min="3" max="5" width="15.00390625" style="28" customWidth="1"/>
    <col min="6" max="6" width="10.421875" style="28" customWidth="1"/>
    <col min="7" max="16384" width="9.140625" style="14" customWidth="1"/>
  </cols>
  <sheetData>
    <row r="1" spans="1:6" ht="15.75">
      <c r="A1" s="522" t="s">
        <v>652</v>
      </c>
      <c r="B1" s="522"/>
      <c r="C1" s="522"/>
      <c r="D1" s="522"/>
      <c r="E1" s="522"/>
      <c r="F1" s="522"/>
    </row>
    <row r="3" spans="1:6" ht="12.75">
      <c r="A3" s="26"/>
      <c r="B3" s="274" t="s">
        <v>894</v>
      </c>
      <c r="C3" s="27"/>
      <c r="D3" s="27"/>
      <c r="E3" s="278" t="s">
        <v>343</v>
      </c>
      <c r="F3" s="27"/>
    </row>
    <row r="4" spans="1:6" ht="19.5" customHeight="1">
      <c r="A4" s="169" t="s">
        <v>715</v>
      </c>
      <c r="B4" s="16" t="s">
        <v>832</v>
      </c>
      <c r="C4" s="25" t="s">
        <v>182</v>
      </c>
      <c r="D4" s="25" t="s">
        <v>332</v>
      </c>
      <c r="E4" s="25" t="s">
        <v>301</v>
      </c>
      <c r="F4" s="79" t="s">
        <v>183</v>
      </c>
    </row>
    <row r="5" spans="1:6" ht="3.75" customHeight="1">
      <c r="A5" s="169"/>
      <c r="B5" s="16"/>
      <c r="C5" s="25"/>
      <c r="D5" s="25"/>
      <c r="E5" s="25"/>
      <c r="F5" s="79"/>
    </row>
    <row r="6" spans="1:6" ht="15" customHeight="1">
      <c r="A6" s="20">
        <v>1</v>
      </c>
      <c r="B6" s="164" t="s">
        <v>895</v>
      </c>
      <c r="C6" s="170">
        <v>700000</v>
      </c>
      <c r="D6" s="170"/>
      <c r="E6" s="170"/>
      <c r="F6" s="184" t="e">
        <f>E6/D6*100</f>
        <v>#DIV/0!</v>
      </c>
    </row>
    <row r="7" spans="1:6" ht="15" customHeight="1">
      <c r="A7" s="20"/>
      <c r="B7" s="164" t="s">
        <v>896</v>
      </c>
      <c r="C7" s="170">
        <v>140000</v>
      </c>
      <c r="D7" s="170"/>
      <c r="E7" s="170"/>
      <c r="F7" s="184" t="e">
        <f aca="true" t="shared" si="0" ref="F7:F20">E7/D7*100</f>
        <v>#DIV/0!</v>
      </c>
    </row>
    <row r="8" spans="1:6" ht="15" customHeight="1">
      <c r="A8" s="20">
        <v>2</v>
      </c>
      <c r="B8" s="164" t="s">
        <v>897</v>
      </c>
      <c r="C8" s="170">
        <v>25000</v>
      </c>
      <c r="D8" s="170"/>
      <c r="E8" s="170"/>
      <c r="F8" s="184" t="e">
        <f t="shared" si="0"/>
        <v>#DIV/0!</v>
      </c>
    </row>
    <row r="9" spans="1:6" ht="15" customHeight="1">
      <c r="A9" s="20"/>
      <c r="B9" s="164" t="s">
        <v>898</v>
      </c>
      <c r="C9" s="170">
        <v>5000</v>
      </c>
      <c r="D9" s="170"/>
      <c r="E9" s="170"/>
      <c r="F9" s="184" t="e">
        <f t="shared" si="0"/>
        <v>#DIV/0!</v>
      </c>
    </row>
    <row r="10" spans="1:6" ht="15" customHeight="1">
      <c r="A10" s="20">
        <v>3</v>
      </c>
      <c r="B10" s="164" t="s">
        <v>899</v>
      </c>
      <c r="C10" s="170">
        <v>12500</v>
      </c>
      <c r="D10" s="170"/>
      <c r="E10" s="170"/>
      <c r="F10" s="184" t="e">
        <f t="shared" si="0"/>
        <v>#DIV/0!</v>
      </c>
    </row>
    <row r="11" spans="1:6" ht="15" customHeight="1">
      <c r="A11" s="20"/>
      <c r="B11" s="164" t="s">
        <v>900</v>
      </c>
      <c r="C11" s="170">
        <v>2500</v>
      </c>
      <c r="D11" s="170"/>
      <c r="E11" s="170"/>
      <c r="F11" s="184" t="e">
        <f t="shared" si="0"/>
        <v>#DIV/0!</v>
      </c>
    </row>
    <row r="12" spans="1:6" ht="15" customHeight="1">
      <c r="A12" s="20">
        <v>4</v>
      </c>
      <c r="B12" s="164" t="s">
        <v>901</v>
      </c>
      <c r="C12" s="170">
        <v>388000</v>
      </c>
      <c r="D12" s="170"/>
      <c r="E12" s="170"/>
      <c r="F12" s="184" t="e">
        <f t="shared" si="0"/>
        <v>#DIV/0!</v>
      </c>
    </row>
    <row r="13" spans="1:6" ht="15" customHeight="1">
      <c r="A13" s="20"/>
      <c r="B13" s="164" t="s">
        <v>627</v>
      </c>
      <c r="C13" s="170">
        <v>26000</v>
      </c>
      <c r="D13" s="170"/>
      <c r="E13" s="170"/>
      <c r="F13" s="184" t="e">
        <f t="shared" si="0"/>
        <v>#DIV/0!</v>
      </c>
    </row>
    <row r="14" spans="1:6" ht="15" customHeight="1">
      <c r="A14" s="20">
        <v>5</v>
      </c>
      <c r="B14" s="164" t="s">
        <v>628</v>
      </c>
      <c r="C14" s="170">
        <v>310000</v>
      </c>
      <c r="D14" s="170"/>
      <c r="E14" s="170"/>
      <c r="F14" s="184" t="e">
        <f t="shared" si="0"/>
        <v>#DIV/0!</v>
      </c>
    </row>
    <row r="15" spans="1:6" ht="15" customHeight="1">
      <c r="A15" s="20"/>
      <c r="B15" s="164" t="s">
        <v>627</v>
      </c>
      <c r="C15" s="170">
        <v>9000</v>
      </c>
      <c r="D15" s="170"/>
      <c r="E15" s="170"/>
      <c r="F15" s="184" t="e">
        <f t="shared" si="0"/>
        <v>#DIV/0!</v>
      </c>
    </row>
    <row r="16" spans="1:6" ht="15" customHeight="1">
      <c r="A16" s="20">
        <v>6</v>
      </c>
      <c r="B16" s="164" t="s">
        <v>759</v>
      </c>
      <c r="C16" s="170">
        <v>180000</v>
      </c>
      <c r="D16" s="170"/>
      <c r="E16" s="170"/>
      <c r="F16" s="184" t="e">
        <f t="shared" si="0"/>
        <v>#DIV/0!</v>
      </c>
    </row>
    <row r="17" spans="1:6" ht="15" customHeight="1">
      <c r="A17" s="20">
        <v>7</v>
      </c>
      <c r="B17" s="164" t="s">
        <v>760</v>
      </c>
      <c r="C17" s="170"/>
      <c r="D17" s="170"/>
      <c r="E17" s="170"/>
      <c r="F17" s="184"/>
    </row>
    <row r="18" spans="1:6" ht="15" customHeight="1">
      <c r="A18" s="20">
        <v>8</v>
      </c>
      <c r="B18" s="164" t="s">
        <v>612</v>
      </c>
      <c r="C18" s="170"/>
      <c r="D18" s="170"/>
      <c r="E18" s="170"/>
      <c r="F18" s="184" t="e">
        <f t="shared" si="0"/>
        <v>#DIV/0!</v>
      </c>
    </row>
    <row r="19" spans="1:6" ht="4.5" customHeight="1">
      <c r="A19" s="20"/>
      <c r="B19" s="164"/>
      <c r="C19" s="170"/>
      <c r="D19" s="170"/>
      <c r="E19" s="170"/>
      <c r="F19" s="184"/>
    </row>
    <row r="20" spans="1:6" ht="19.5" customHeight="1" thickBot="1">
      <c r="A20" s="224"/>
      <c r="B20" s="283" t="s">
        <v>740</v>
      </c>
      <c r="C20" s="280">
        <f>SUM(C6:C18)</f>
        <v>1798000</v>
      </c>
      <c r="D20" s="280">
        <f>SUM(D6:D18)</f>
        <v>0</v>
      </c>
      <c r="E20" s="280">
        <f>SUM(E6:E18)</f>
        <v>0</v>
      </c>
      <c r="F20" s="282" t="e">
        <f t="shared" si="0"/>
        <v>#DIV/0!</v>
      </c>
    </row>
    <row r="21" spans="1:6" ht="19.5" customHeight="1" thickTop="1">
      <c r="A21" s="275"/>
      <c r="B21" s="279" t="s">
        <v>761</v>
      </c>
      <c r="C21" s="276"/>
      <c r="D21" s="276"/>
      <c r="E21" s="276"/>
      <c r="F21" s="277"/>
    </row>
    <row r="22" spans="1:6" ht="15" customHeight="1">
      <c r="A22" s="20">
        <v>1</v>
      </c>
      <c r="B22" s="164" t="s">
        <v>762</v>
      </c>
      <c r="C22" s="170">
        <v>670000</v>
      </c>
      <c r="D22" s="170"/>
      <c r="E22" s="170"/>
      <c r="F22" s="184" t="e">
        <f aca="true" t="shared" si="1" ref="F22:F55">E22/D22*100</f>
        <v>#DIV/0!</v>
      </c>
    </row>
    <row r="23" spans="1:6" ht="15" customHeight="1">
      <c r="A23" s="20">
        <v>2</v>
      </c>
      <c r="B23" s="164" t="s">
        <v>763</v>
      </c>
      <c r="C23" s="170">
        <v>11970</v>
      </c>
      <c r="D23" s="170"/>
      <c r="E23" s="170"/>
      <c r="F23" s="184" t="e">
        <f t="shared" si="1"/>
        <v>#DIV/0!</v>
      </c>
    </row>
    <row r="24" spans="1:6" ht="15" customHeight="1">
      <c r="A24" s="20"/>
      <c r="B24" s="164" t="s">
        <v>764</v>
      </c>
      <c r="C24" s="170">
        <v>2394</v>
      </c>
      <c r="D24" s="170"/>
      <c r="E24" s="170"/>
      <c r="F24" s="184" t="e">
        <f t="shared" si="1"/>
        <v>#DIV/0!</v>
      </c>
    </row>
    <row r="25" spans="1:6" ht="15" customHeight="1">
      <c r="A25" s="20">
        <v>3</v>
      </c>
      <c r="B25" s="164" t="s">
        <v>765</v>
      </c>
      <c r="C25" s="170">
        <v>51227</v>
      </c>
      <c r="D25" s="170"/>
      <c r="E25" s="170"/>
      <c r="F25" s="184" t="e">
        <f t="shared" si="1"/>
        <v>#DIV/0!</v>
      </c>
    </row>
    <row r="26" spans="1:6" ht="15" customHeight="1">
      <c r="A26" s="20"/>
      <c r="B26" s="164" t="s">
        <v>253</v>
      </c>
      <c r="C26" s="170">
        <v>10245</v>
      </c>
      <c r="D26" s="170"/>
      <c r="E26" s="170"/>
      <c r="F26" s="184" t="e">
        <f t="shared" si="1"/>
        <v>#DIV/0!</v>
      </c>
    </row>
    <row r="27" spans="1:6" ht="15" customHeight="1">
      <c r="A27" s="20">
        <v>4</v>
      </c>
      <c r="B27" s="164" t="s">
        <v>254</v>
      </c>
      <c r="C27" s="170">
        <v>11250</v>
      </c>
      <c r="D27" s="170"/>
      <c r="E27" s="170"/>
      <c r="F27" s="184" t="e">
        <f t="shared" si="1"/>
        <v>#DIV/0!</v>
      </c>
    </row>
    <row r="28" spans="1:6" ht="15" customHeight="1">
      <c r="A28" s="20"/>
      <c r="B28" s="164" t="s">
        <v>255</v>
      </c>
      <c r="C28" s="170">
        <v>2250</v>
      </c>
      <c r="D28" s="170"/>
      <c r="E28" s="170"/>
      <c r="F28" s="184" t="e">
        <f t="shared" si="1"/>
        <v>#DIV/0!</v>
      </c>
    </row>
    <row r="29" spans="1:6" ht="15" customHeight="1">
      <c r="A29" s="20">
        <v>5</v>
      </c>
      <c r="B29" s="164" t="s">
        <v>256</v>
      </c>
      <c r="C29" s="170">
        <v>13660</v>
      </c>
      <c r="D29" s="170"/>
      <c r="E29" s="170"/>
      <c r="F29" s="184" t="e">
        <f t="shared" si="1"/>
        <v>#DIV/0!</v>
      </c>
    </row>
    <row r="30" spans="1:6" ht="15" customHeight="1">
      <c r="A30" s="20"/>
      <c r="B30" s="164" t="s">
        <v>786</v>
      </c>
      <c r="C30" s="170">
        <v>2732</v>
      </c>
      <c r="D30" s="170"/>
      <c r="E30" s="170"/>
      <c r="F30" s="184" t="e">
        <f t="shared" si="1"/>
        <v>#DIV/0!</v>
      </c>
    </row>
    <row r="31" spans="1:6" ht="15" customHeight="1">
      <c r="A31" s="20">
        <v>6</v>
      </c>
      <c r="B31" s="164" t="s">
        <v>787</v>
      </c>
      <c r="C31" s="170">
        <v>18000</v>
      </c>
      <c r="D31" s="170"/>
      <c r="E31" s="170"/>
      <c r="F31" s="184" t="e">
        <f t="shared" si="1"/>
        <v>#DIV/0!</v>
      </c>
    </row>
    <row r="32" spans="1:6" ht="15" customHeight="1">
      <c r="A32" s="20"/>
      <c r="B32" s="164" t="s">
        <v>881</v>
      </c>
      <c r="C32" s="170">
        <v>3600</v>
      </c>
      <c r="D32" s="170"/>
      <c r="E32" s="170"/>
      <c r="F32" s="184" t="e">
        <f t="shared" si="1"/>
        <v>#DIV/0!</v>
      </c>
    </row>
    <row r="33" spans="1:6" ht="15" customHeight="1">
      <c r="A33" s="20">
        <v>7</v>
      </c>
      <c r="B33" s="164" t="s">
        <v>838</v>
      </c>
      <c r="C33" s="170">
        <v>72300</v>
      </c>
      <c r="D33" s="170"/>
      <c r="E33" s="170"/>
      <c r="F33" s="184" t="e">
        <f t="shared" si="1"/>
        <v>#DIV/0!</v>
      </c>
    </row>
    <row r="34" spans="1:6" ht="15" customHeight="1">
      <c r="A34" s="20"/>
      <c r="B34" s="164" t="s">
        <v>839</v>
      </c>
      <c r="C34" s="170">
        <v>14460</v>
      </c>
      <c r="D34" s="170"/>
      <c r="E34" s="170"/>
      <c r="F34" s="184" t="e">
        <f t="shared" si="1"/>
        <v>#DIV/0!</v>
      </c>
    </row>
    <row r="35" spans="1:6" ht="15" customHeight="1">
      <c r="A35" s="20">
        <v>8</v>
      </c>
      <c r="B35" s="164" t="s">
        <v>840</v>
      </c>
      <c r="C35" s="170">
        <v>19800</v>
      </c>
      <c r="D35" s="170"/>
      <c r="E35" s="170"/>
      <c r="F35" s="184" t="e">
        <f t="shared" si="1"/>
        <v>#DIV/0!</v>
      </c>
    </row>
    <row r="36" spans="1:6" ht="15" customHeight="1">
      <c r="A36" s="20"/>
      <c r="B36" s="164" t="s">
        <v>841</v>
      </c>
      <c r="C36" s="170">
        <v>3960</v>
      </c>
      <c r="D36" s="170"/>
      <c r="E36" s="170"/>
      <c r="F36" s="184" t="e">
        <f t="shared" si="1"/>
        <v>#DIV/0!</v>
      </c>
    </row>
    <row r="37" spans="1:6" ht="15" customHeight="1">
      <c r="A37" s="20">
        <v>9</v>
      </c>
      <c r="B37" s="164" t="s">
        <v>842</v>
      </c>
      <c r="C37" s="170">
        <v>38000</v>
      </c>
      <c r="D37" s="170"/>
      <c r="E37" s="170"/>
      <c r="F37" s="184" t="e">
        <f t="shared" si="1"/>
        <v>#DIV/0!</v>
      </c>
    </row>
    <row r="38" spans="1:6" ht="15" customHeight="1">
      <c r="A38" s="20"/>
      <c r="B38" s="164" t="s">
        <v>571</v>
      </c>
      <c r="C38" s="170">
        <v>7600</v>
      </c>
      <c r="D38" s="170"/>
      <c r="E38" s="170"/>
      <c r="F38" s="184" t="e">
        <f t="shared" si="1"/>
        <v>#DIV/0!</v>
      </c>
    </row>
    <row r="39" spans="1:6" ht="15" customHeight="1">
      <c r="A39" s="20">
        <v>10</v>
      </c>
      <c r="B39" s="164" t="s">
        <v>572</v>
      </c>
      <c r="C39" s="170">
        <v>5000</v>
      </c>
      <c r="D39" s="170"/>
      <c r="E39" s="170"/>
      <c r="F39" s="184" t="e">
        <f t="shared" si="1"/>
        <v>#DIV/0!</v>
      </c>
    </row>
    <row r="40" spans="1:6" ht="15" customHeight="1">
      <c r="A40" s="20"/>
      <c r="B40" s="164" t="s">
        <v>573</v>
      </c>
      <c r="C40" s="170">
        <v>1000</v>
      </c>
      <c r="D40" s="170"/>
      <c r="E40" s="170"/>
      <c r="F40" s="184" t="e">
        <f t="shared" si="1"/>
        <v>#DIV/0!</v>
      </c>
    </row>
    <row r="41" spans="1:6" ht="15" customHeight="1">
      <c r="A41" s="20">
        <v>11</v>
      </c>
      <c r="B41" s="164" t="s">
        <v>574</v>
      </c>
      <c r="C41" s="170">
        <v>25000</v>
      </c>
      <c r="D41" s="170"/>
      <c r="E41" s="170"/>
      <c r="F41" s="184" t="e">
        <f t="shared" si="1"/>
        <v>#DIV/0!</v>
      </c>
    </row>
    <row r="42" spans="1:6" ht="15" customHeight="1">
      <c r="A42" s="20"/>
      <c r="B42" s="164" t="s">
        <v>882</v>
      </c>
      <c r="C42" s="170">
        <v>5000</v>
      </c>
      <c r="D42" s="170"/>
      <c r="E42" s="170"/>
      <c r="F42" s="184" t="e">
        <f t="shared" si="1"/>
        <v>#DIV/0!</v>
      </c>
    </row>
    <row r="43" spans="1:6" ht="15" customHeight="1">
      <c r="A43" s="20">
        <v>12</v>
      </c>
      <c r="B43" s="164" t="s">
        <v>490</v>
      </c>
      <c r="C43" s="170">
        <v>3000</v>
      </c>
      <c r="D43" s="170"/>
      <c r="E43" s="170"/>
      <c r="F43" s="184" t="e">
        <f t="shared" si="1"/>
        <v>#DIV/0!</v>
      </c>
    </row>
    <row r="44" spans="1:6" ht="15" customHeight="1">
      <c r="A44" s="20"/>
      <c r="B44" s="164" t="s">
        <v>491</v>
      </c>
      <c r="C44" s="170">
        <v>600</v>
      </c>
      <c r="D44" s="170"/>
      <c r="E44" s="170"/>
      <c r="F44" s="184" t="e">
        <f t="shared" si="1"/>
        <v>#DIV/0!</v>
      </c>
    </row>
    <row r="45" spans="1:6" ht="4.5" customHeight="1">
      <c r="A45" s="20"/>
      <c r="B45" s="164"/>
      <c r="C45" s="170"/>
      <c r="D45" s="170"/>
      <c r="E45" s="170"/>
      <c r="F45" s="184"/>
    </row>
    <row r="46" spans="1:6" ht="19.5" customHeight="1">
      <c r="A46" s="20"/>
      <c r="B46" s="173" t="s">
        <v>886</v>
      </c>
      <c r="C46" s="171">
        <f>SUM(C22:C44)</f>
        <v>993048</v>
      </c>
      <c r="D46" s="171">
        <f>SUM(D22:D44)</f>
        <v>0</v>
      </c>
      <c r="E46" s="171">
        <f>SUM(E22:E44)</f>
        <v>0</v>
      </c>
      <c r="F46" s="281" t="e">
        <f t="shared" si="1"/>
        <v>#DIV/0!</v>
      </c>
    </row>
    <row r="47" spans="1:6" ht="4.5" customHeight="1">
      <c r="A47" s="20"/>
      <c r="B47" s="164"/>
      <c r="C47" s="170"/>
      <c r="D47" s="170"/>
      <c r="E47" s="170"/>
      <c r="F47" s="184"/>
    </row>
    <row r="48" spans="1:6" ht="15" customHeight="1">
      <c r="A48" s="20"/>
      <c r="B48" s="164" t="s">
        <v>492</v>
      </c>
      <c r="C48" s="170">
        <v>12550</v>
      </c>
      <c r="D48" s="170"/>
      <c r="E48" s="170"/>
      <c r="F48" s="184"/>
    </row>
    <row r="49" spans="1:6" ht="27.75" customHeight="1">
      <c r="A49" s="20">
        <v>13</v>
      </c>
      <c r="B49" s="222" t="s">
        <v>493</v>
      </c>
      <c r="C49" s="170">
        <v>5000</v>
      </c>
      <c r="D49" s="170"/>
      <c r="E49" s="170"/>
      <c r="F49" s="184" t="e">
        <f t="shared" si="1"/>
        <v>#DIV/0!</v>
      </c>
    </row>
    <row r="50" spans="1:6" ht="27.75" customHeight="1">
      <c r="A50" s="20">
        <v>14</v>
      </c>
      <c r="B50" s="172" t="s">
        <v>494</v>
      </c>
      <c r="C50" s="170">
        <v>195000</v>
      </c>
      <c r="D50" s="170"/>
      <c r="E50" s="170"/>
      <c r="F50" s="184" t="e">
        <f t="shared" si="1"/>
        <v>#DIV/0!</v>
      </c>
    </row>
    <row r="51" spans="1:6" ht="15" customHeight="1">
      <c r="A51" s="20">
        <v>15</v>
      </c>
      <c r="B51" s="172" t="s">
        <v>495</v>
      </c>
      <c r="C51" s="170">
        <v>30000</v>
      </c>
      <c r="D51" s="170"/>
      <c r="E51" s="170"/>
      <c r="F51" s="184" t="e">
        <f t="shared" si="1"/>
        <v>#DIV/0!</v>
      </c>
    </row>
    <row r="52" spans="1:6" ht="4.5" customHeight="1">
      <c r="A52" s="20"/>
      <c r="B52" s="172"/>
      <c r="C52" s="170"/>
      <c r="D52" s="170"/>
      <c r="E52" s="170"/>
      <c r="F52" s="184"/>
    </row>
    <row r="53" spans="1:6" s="21" customFormat="1" ht="19.5" customHeight="1">
      <c r="A53" s="20"/>
      <c r="B53" s="173" t="s">
        <v>496</v>
      </c>
      <c r="C53" s="171">
        <f>SUM(C48:C51)</f>
        <v>242550</v>
      </c>
      <c r="D53" s="171">
        <f>SUM(D48:D51)</f>
        <v>0</v>
      </c>
      <c r="E53" s="171">
        <f>SUM(E48:E51)</f>
        <v>0</v>
      </c>
      <c r="F53" s="281" t="e">
        <f t="shared" si="1"/>
        <v>#DIV/0!</v>
      </c>
    </row>
    <row r="54" spans="1:6" s="21" customFormat="1" ht="4.5" customHeight="1">
      <c r="A54" s="31"/>
      <c r="B54" s="173"/>
      <c r="C54" s="171"/>
      <c r="D54" s="171"/>
      <c r="E54" s="171"/>
      <c r="F54" s="184"/>
    </row>
    <row r="55" spans="1:6" s="21" customFormat="1" ht="19.5" customHeight="1">
      <c r="A55" s="31"/>
      <c r="B55" s="173" t="s">
        <v>497</v>
      </c>
      <c r="C55" s="171">
        <f>C46+C53</f>
        <v>1235598</v>
      </c>
      <c r="D55" s="171">
        <f>D46+D53</f>
        <v>0</v>
      </c>
      <c r="E55" s="171">
        <f>E46+E53</f>
        <v>0</v>
      </c>
      <c r="F55" s="281" t="e">
        <f t="shared" si="1"/>
        <v>#DIV/0!</v>
      </c>
    </row>
    <row r="56" ht="12.75">
      <c r="B56" s="168"/>
    </row>
  </sheetData>
  <sheetProtection/>
  <mergeCells count="1">
    <mergeCell ref="A1:F1"/>
  </mergeCells>
  <printOptions/>
  <pageMargins left="0.1968503937007874" right="0.1968503937007874" top="0.5905511811023623" bottom="0.3937007874015748" header="0.31496062992125984" footer="0.11811023622047245"/>
  <pageSetup horizontalDpi="600" verticalDpi="600" orientation="portrait" paperSize="9" scale="95" r:id="rId1"/>
  <headerFooter alignWithMargins="0">
    <oddHeader>&amp;R&amp;"MS Sans Serif,Félkövér"melléklet
4/d. sz. táblázata&amp;"MS Sans Serif,Normál"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421875" style="0" customWidth="1"/>
    <col min="2" max="2" width="52.421875" style="0" customWidth="1"/>
    <col min="3" max="3" width="9.28125" style="0" customWidth="1"/>
    <col min="4" max="4" width="9.421875" style="0" customWidth="1"/>
    <col min="5" max="5" width="8.421875" style="0" customWidth="1"/>
    <col min="6" max="6" width="6.7109375" style="0" customWidth="1"/>
  </cols>
  <sheetData>
    <row r="1" spans="1:6" ht="15">
      <c r="A1" s="578" t="s">
        <v>749</v>
      </c>
      <c r="B1" s="578"/>
      <c r="C1" s="578"/>
      <c r="D1" s="578"/>
      <c r="E1" s="578"/>
      <c r="F1" s="578"/>
    </row>
    <row r="2" spans="1:6" ht="12.75">
      <c r="A2" s="225"/>
      <c r="B2" s="225"/>
      <c r="C2" s="225"/>
      <c r="D2" s="225"/>
      <c r="E2" s="225"/>
      <c r="F2" s="225"/>
    </row>
    <row r="3" spans="1:6" ht="12.75">
      <c r="A3" s="225"/>
      <c r="B3" s="225"/>
      <c r="C3" s="225"/>
      <c r="D3" s="225"/>
      <c r="E3" s="225"/>
      <c r="F3" s="225"/>
    </row>
    <row r="4" spans="1:6" ht="15">
      <c r="A4" s="202"/>
      <c r="B4" s="287" t="s">
        <v>761</v>
      </c>
      <c r="C4" s="203"/>
      <c r="D4" s="203"/>
      <c r="E4" s="203"/>
      <c r="F4" s="204"/>
    </row>
    <row r="5" spans="1:6" ht="13.5" thickBot="1">
      <c r="A5" s="284"/>
      <c r="B5" s="284"/>
      <c r="C5" s="579"/>
      <c r="D5" s="580"/>
      <c r="E5" s="581"/>
      <c r="F5" s="581"/>
    </row>
    <row r="6" spans="1:6" ht="36" customHeight="1" thickBot="1">
      <c r="A6" s="285" t="s">
        <v>735</v>
      </c>
      <c r="B6" s="286" t="s">
        <v>832</v>
      </c>
      <c r="C6" s="212" t="s">
        <v>736</v>
      </c>
      <c r="D6" s="212" t="s">
        <v>246</v>
      </c>
      <c r="E6" s="212" t="s">
        <v>626</v>
      </c>
      <c r="F6" s="299" t="s">
        <v>737</v>
      </c>
    </row>
    <row r="7" spans="1:6" ht="4.5" customHeight="1" thickBot="1">
      <c r="A7" s="207"/>
      <c r="B7" s="208"/>
      <c r="C7" s="228"/>
      <c r="D7" s="228"/>
      <c r="E7" s="229"/>
      <c r="F7" s="209"/>
    </row>
    <row r="8" spans="1:6" ht="19.5" customHeight="1">
      <c r="A8" s="289">
        <v>1</v>
      </c>
      <c r="B8" s="290" t="s">
        <v>498</v>
      </c>
      <c r="C8" s="247">
        <v>3000</v>
      </c>
      <c r="D8" s="247"/>
      <c r="E8" s="248"/>
      <c r="F8" s="260" t="e">
        <f aca="true" t="shared" si="0" ref="F8:F24">SUM(E8/D8*100)</f>
        <v>#DIV/0!</v>
      </c>
    </row>
    <row r="9" spans="1:6" ht="19.5" customHeight="1">
      <c r="A9" s="291">
        <f>SUM(A8+1)</f>
        <v>2</v>
      </c>
      <c r="B9" s="193" t="s">
        <v>499</v>
      </c>
      <c r="C9" s="227">
        <v>75000</v>
      </c>
      <c r="D9" s="227"/>
      <c r="E9" s="249"/>
      <c r="F9" s="256" t="e">
        <f t="shared" si="0"/>
        <v>#DIV/0!</v>
      </c>
    </row>
    <row r="10" spans="1:6" ht="19.5" customHeight="1">
      <c r="A10" s="291">
        <f>SUM(A9+1)</f>
        <v>3</v>
      </c>
      <c r="B10" s="292" t="s">
        <v>500</v>
      </c>
      <c r="C10" s="227">
        <v>2500</v>
      </c>
      <c r="D10" s="227"/>
      <c r="E10" s="249"/>
      <c r="F10" s="256" t="e">
        <f t="shared" si="0"/>
        <v>#DIV/0!</v>
      </c>
    </row>
    <row r="11" spans="1:6" ht="19.5" customHeight="1">
      <c r="A11" s="291">
        <f>SUM(A10+1)</f>
        <v>4</v>
      </c>
      <c r="B11" s="292" t="s">
        <v>501</v>
      </c>
      <c r="C11" s="227">
        <v>10000</v>
      </c>
      <c r="D11" s="227"/>
      <c r="E11" s="249"/>
      <c r="F11" s="256" t="e">
        <f t="shared" si="0"/>
        <v>#DIV/0!</v>
      </c>
    </row>
    <row r="12" spans="1:6" ht="19.5" customHeight="1">
      <c r="A12" s="291">
        <v>5</v>
      </c>
      <c r="B12" s="292" t="s">
        <v>909</v>
      </c>
      <c r="C12" s="227">
        <v>2000</v>
      </c>
      <c r="D12" s="227"/>
      <c r="E12" s="249"/>
      <c r="F12" s="256" t="e">
        <f t="shared" si="0"/>
        <v>#DIV/0!</v>
      </c>
    </row>
    <row r="13" spans="1:6" ht="4.5" customHeight="1">
      <c r="A13" s="291"/>
      <c r="B13" s="292"/>
      <c r="C13" s="250"/>
      <c r="D13" s="250"/>
      <c r="E13" s="251"/>
      <c r="F13" s="256"/>
    </row>
    <row r="14" spans="1:6" ht="19.5" customHeight="1">
      <c r="A14" s="291"/>
      <c r="B14" s="293" t="s">
        <v>910</v>
      </c>
      <c r="C14" s="250">
        <f>SUM(C8:C12)</f>
        <v>92500</v>
      </c>
      <c r="D14" s="250">
        <f>SUM(D8:D12)</f>
        <v>0</v>
      </c>
      <c r="E14" s="250">
        <f>SUM(E8:E12)</f>
        <v>0</v>
      </c>
      <c r="F14" s="256" t="e">
        <f t="shared" si="0"/>
        <v>#DIV/0!</v>
      </c>
    </row>
    <row r="15" spans="1:6" ht="4.5" customHeight="1">
      <c r="A15" s="291"/>
      <c r="B15" s="292"/>
      <c r="C15" s="250"/>
      <c r="D15" s="250"/>
      <c r="E15" s="251"/>
      <c r="F15" s="256"/>
    </row>
    <row r="16" spans="1:6" ht="19.5" customHeight="1">
      <c r="A16" s="291">
        <v>6</v>
      </c>
      <c r="B16" s="292" t="s">
        <v>569</v>
      </c>
      <c r="C16" s="227">
        <v>124000</v>
      </c>
      <c r="D16" s="227"/>
      <c r="E16" s="249"/>
      <c r="F16" s="256" t="e">
        <f t="shared" si="0"/>
        <v>#DIV/0!</v>
      </c>
    </row>
    <row r="17" spans="1:6" ht="27.75" customHeight="1">
      <c r="A17" s="291">
        <v>7</v>
      </c>
      <c r="B17" s="292" t="s">
        <v>727</v>
      </c>
      <c r="C17" s="227">
        <v>50000</v>
      </c>
      <c r="D17" s="227"/>
      <c r="E17" s="249"/>
      <c r="F17" s="256" t="e">
        <f t="shared" si="0"/>
        <v>#DIV/0!</v>
      </c>
    </row>
    <row r="18" spans="1:6" ht="19.5" customHeight="1">
      <c r="A18" s="291">
        <v>8</v>
      </c>
      <c r="B18" s="292" t="s">
        <v>283</v>
      </c>
      <c r="C18" s="227">
        <v>4000</v>
      </c>
      <c r="D18" s="227"/>
      <c r="E18" s="249"/>
      <c r="F18" s="256" t="e">
        <f t="shared" si="0"/>
        <v>#DIV/0!</v>
      </c>
    </row>
    <row r="19" spans="1:6" ht="19.5" customHeight="1">
      <c r="A19" s="291">
        <v>9</v>
      </c>
      <c r="B19" s="292" t="s">
        <v>554</v>
      </c>
      <c r="C19" s="227">
        <v>50000</v>
      </c>
      <c r="D19" s="227"/>
      <c r="E19" s="249"/>
      <c r="F19" s="261" t="e">
        <f t="shared" si="0"/>
        <v>#DIV/0!</v>
      </c>
    </row>
    <row r="20" spans="1:6" ht="19.5" customHeight="1">
      <c r="A20" s="291">
        <v>10</v>
      </c>
      <c r="B20" s="292" t="s">
        <v>566</v>
      </c>
      <c r="C20" s="227">
        <v>50000</v>
      </c>
      <c r="D20" s="227"/>
      <c r="E20" s="249"/>
      <c r="F20" s="256" t="e">
        <f t="shared" si="0"/>
        <v>#DIV/0!</v>
      </c>
    </row>
    <row r="21" spans="1:6" ht="19.5" customHeight="1">
      <c r="A21" s="294">
        <v>11</v>
      </c>
      <c r="B21" s="295" t="s">
        <v>570</v>
      </c>
      <c r="C21" s="252"/>
      <c r="D21" s="252"/>
      <c r="E21" s="253"/>
      <c r="F21" s="258" t="e">
        <f t="shared" si="0"/>
        <v>#DIV/0!</v>
      </c>
    </row>
    <row r="22" spans="1:6" ht="19.5" customHeight="1">
      <c r="A22" s="296">
        <v>12</v>
      </c>
      <c r="B22" s="222" t="s">
        <v>567</v>
      </c>
      <c r="C22" s="170"/>
      <c r="D22" s="170"/>
      <c r="E22" s="226"/>
      <c r="F22" s="256" t="e">
        <f t="shared" si="0"/>
        <v>#DIV/0!</v>
      </c>
    </row>
    <row r="23" spans="1:6" ht="4.5" customHeight="1">
      <c r="A23" s="296"/>
      <c r="B23" s="222"/>
      <c r="C23" s="170"/>
      <c r="D23" s="170"/>
      <c r="E23" s="170"/>
      <c r="F23" s="256"/>
    </row>
    <row r="24" spans="1:6" ht="19.5" customHeight="1" thickBot="1">
      <c r="A24" s="297"/>
      <c r="B24" s="298" t="s">
        <v>568</v>
      </c>
      <c r="C24" s="268">
        <f>SUM(C16:C22)</f>
        <v>278000</v>
      </c>
      <c r="D24" s="268">
        <f>SUM(D16:D22)</f>
        <v>0</v>
      </c>
      <c r="E24" s="268">
        <f>SUM(E16:E22)</f>
        <v>0</v>
      </c>
      <c r="F24" s="288" t="e">
        <f t="shared" si="0"/>
        <v>#DIV/0!</v>
      </c>
    </row>
    <row r="25" spans="1:6" ht="4.5" customHeight="1" thickBot="1">
      <c r="A25" s="297"/>
      <c r="B25" s="298"/>
      <c r="C25" s="268"/>
      <c r="D25" s="268"/>
      <c r="E25" s="268"/>
      <c r="F25" s="288"/>
    </row>
    <row r="26" spans="1:6" ht="19.5" customHeight="1" thickBot="1">
      <c r="A26" s="297"/>
      <c r="B26" s="298" t="s">
        <v>807</v>
      </c>
      <c r="C26" s="268">
        <f>C14+C24</f>
        <v>370500</v>
      </c>
      <c r="D26" s="268">
        <f>D14+D24</f>
        <v>0</v>
      </c>
      <c r="E26" s="268">
        <f>E14+E24</f>
        <v>0</v>
      </c>
      <c r="F26" s="288" t="e">
        <f>SUM(E26/D26*100)</f>
        <v>#DIV/0!</v>
      </c>
    </row>
    <row r="27" spans="1:6" ht="12.75">
      <c r="A27" s="284"/>
      <c r="B27" s="284"/>
      <c r="C27" s="582"/>
      <c r="D27" s="538"/>
      <c r="E27" s="581"/>
      <c r="F27" s="581"/>
    </row>
  </sheetData>
  <sheetProtection/>
  <mergeCells count="5">
    <mergeCell ref="A1:F1"/>
    <mergeCell ref="C5:D5"/>
    <mergeCell ref="E5:F5"/>
    <mergeCell ref="C27:D27"/>
    <mergeCell ref="E27:F2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&amp;R4/e.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4" width="12.140625" style="0" customWidth="1"/>
    <col min="5" max="5" width="13.8515625" style="0" customWidth="1"/>
    <col min="6" max="6" width="11.8515625" style="0" customWidth="1"/>
    <col min="7" max="8" width="11.57421875" style="0" customWidth="1"/>
    <col min="9" max="9" width="11.421875" style="0" customWidth="1"/>
  </cols>
  <sheetData>
    <row r="1" spans="1:9" ht="15.75">
      <c r="A1" s="522" t="s">
        <v>509</v>
      </c>
      <c r="B1" s="522"/>
      <c r="C1" s="522"/>
      <c r="D1" s="522"/>
      <c r="E1" s="522"/>
      <c r="F1" s="522"/>
      <c r="G1" s="522"/>
      <c r="H1" s="522"/>
      <c r="I1" s="522"/>
    </row>
    <row r="2" ht="12.75">
      <c r="H2" s="199" t="s">
        <v>269</v>
      </c>
    </row>
    <row r="4" spans="1:9" ht="39.75" customHeight="1">
      <c r="A4" s="19" t="s">
        <v>712</v>
      </c>
      <c r="B4" s="19" t="s">
        <v>854</v>
      </c>
      <c r="C4" s="19" t="s">
        <v>384</v>
      </c>
      <c r="D4" s="19" t="s">
        <v>450</v>
      </c>
      <c r="E4" s="32" t="s">
        <v>295</v>
      </c>
      <c r="F4" s="32" t="s">
        <v>296</v>
      </c>
      <c r="G4" s="32" t="s">
        <v>297</v>
      </c>
      <c r="H4" s="32" t="s">
        <v>298</v>
      </c>
      <c r="I4" s="32" t="s">
        <v>299</v>
      </c>
    </row>
    <row r="5" spans="1:9" ht="15" customHeight="1">
      <c r="A5" s="20">
        <v>1</v>
      </c>
      <c r="B5" s="82" t="s">
        <v>512</v>
      </c>
      <c r="C5" s="198"/>
      <c r="D5" s="198"/>
      <c r="E5" s="198"/>
      <c r="F5" s="170"/>
      <c r="G5" s="170"/>
      <c r="H5" s="170"/>
      <c r="I5" s="170"/>
    </row>
    <row r="6" spans="1:9" ht="15" customHeight="1">
      <c r="A6" s="20">
        <v>2</v>
      </c>
      <c r="B6" s="82" t="s">
        <v>451</v>
      </c>
      <c r="C6" s="198"/>
      <c r="D6" s="198"/>
      <c r="E6" s="198"/>
      <c r="F6" s="170"/>
      <c r="G6" s="170"/>
      <c r="H6" s="170"/>
      <c r="I6" s="170"/>
    </row>
    <row r="7" spans="1:9" ht="15" customHeight="1">
      <c r="A7" s="20">
        <v>3</v>
      </c>
      <c r="B7" s="82" t="s">
        <v>730</v>
      </c>
      <c r="C7" s="198"/>
      <c r="D7" s="198"/>
      <c r="E7" s="198"/>
      <c r="F7" s="170"/>
      <c r="G7" s="170"/>
      <c r="H7" s="170"/>
      <c r="I7" s="170"/>
    </row>
    <row r="8" spans="1:9" ht="15" customHeight="1">
      <c r="A8" s="20">
        <v>4</v>
      </c>
      <c r="B8" s="82" t="s">
        <v>516</v>
      </c>
      <c r="C8" s="198"/>
      <c r="D8" s="198"/>
      <c r="E8" s="198"/>
      <c r="F8" s="170"/>
      <c r="G8" s="170"/>
      <c r="H8" s="170"/>
      <c r="I8" s="170"/>
    </row>
    <row r="9" spans="1:9" ht="33.75" customHeight="1">
      <c r="A9" s="20">
        <v>5</v>
      </c>
      <c r="B9" s="82" t="s">
        <v>702</v>
      </c>
      <c r="C9" s="198"/>
      <c r="D9" s="198"/>
      <c r="E9" s="198"/>
      <c r="F9" s="170"/>
      <c r="G9" s="170"/>
      <c r="H9" s="170"/>
      <c r="I9" s="170"/>
    </row>
    <row r="10" spans="1:9" ht="33.75" customHeight="1">
      <c r="A10" s="20">
        <v>6</v>
      </c>
      <c r="B10" s="82" t="s">
        <v>821</v>
      </c>
      <c r="C10" s="198"/>
      <c r="D10" s="198"/>
      <c r="E10" s="198"/>
      <c r="F10" s="170"/>
      <c r="G10" s="170"/>
      <c r="H10" s="170"/>
      <c r="I10" s="170"/>
    </row>
    <row r="11" spans="1:9" ht="21.75" customHeight="1">
      <c r="A11" s="20">
        <v>7</v>
      </c>
      <c r="B11" s="82" t="s">
        <v>538</v>
      </c>
      <c r="C11" s="198"/>
      <c r="D11" s="198"/>
      <c r="E11" s="198"/>
      <c r="F11" s="170"/>
      <c r="G11" s="170"/>
      <c r="H11" s="170"/>
      <c r="I11" s="170"/>
    </row>
    <row r="12" spans="1:9" ht="43.5" customHeight="1">
      <c r="A12" s="20">
        <v>8</v>
      </c>
      <c r="B12" s="33" t="s">
        <v>472</v>
      </c>
      <c r="C12" s="198"/>
      <c r="D12" s="198"/>
      <c r="E12" s="198"/>
      <c r="F12" s="583"/>
      <c r="G12" s="584"/>
      <c r="H12" s="584"/>
      <c r="I12" s="585"/>
    </row>
    <row r="13" spans="1:9" ht="33" customHeight="1">
      <c r="A13" s="20">
        <v>9</v>
      </c>
      <c r="B13" s="33" t="s">
        <v>755</v>
      </c>
      <c r="C13" s="198"/>
      <c r="D13" s="198"/>
      <c r="E13" s="198"/>
      <c r="F13" s="170"/>
      <c r="G13" s="170"/>
      <c r="H13" s="170"/>
      <c r="I13" s="170"/>
    </row>
    <row r="14" spans="1:9" ht="24" customHeight="1">
      <c r="A14" s="20">
        <v>10</v>
      </c>
      <c r="B14" s="33" t="s">
        <v>252</v>
      </c>
      <c r="C14" s="198"/>
      <c r="D14" s="198"/>
      <c r="E14" s="198"/>
      <c r="F14" s="170"/>
      <c r="G14" s="170"/>
      <c r="H14" s="170"/>
      <c r="I14" s="170"/>
    </row>
    <row r="15" spans="1:9" ht="32.25" customHeight="1">
      <c r="A15" s="20">
        <v>11</v>
      </c>
      <c r="B15" s="33" t="s">
        <v>630</v>
      </c>
      <c r="C15" s="198"/>
      <c r="D15" s="198"/>
      <c r="E15" s="198"/>
      <c r="F15" s="170"/>
      <c r="G15" s="170"/>
      <c r="H15" s="170"/>
      <c r="I15" s="170"/>
    </row>
    <row r="16" spans="1:9" ht="28.5" customHeight="1">
      <c r="A16" s="20">
        <v>12</v>
      </c>
      <c r="B16" s="33" t="s">
        <v>660</v>
      </c>
      <c r="C16" s="198"/>
      <c r="D16" s="198"/>
      <c r="E16" s="198"/>
      <c r="F16" s="170"/>
      <c r="G16" s="170"/>
      <c r="H16" s="170"/>
      <c r="I16" s="170"/>
    </row>
    <row r="17" spans="1:9" ht="15" customHeight="1">
      <c r="A17" s="20">
        <v>13</v>
      </c>
      <c r="B17" s="33" t="s">
        <v>661</v>
      </c>
      <c r="C17" s="198"/>
      <c r="D17" s="198"/>
      <c r="E17" s="198"/>
      <c r="F17" s="170"/>
      <c r="G17" s="170"/>
      <c r="H17" s="170"/>
      <c r="I17" s="170"/>
    </row>
    <row r="18" spans="1:9" ht="15" customHeight="1">
      <c r="A18" s="20">
        <v>14</v>
      </c>
      <c r="B18" s="33" t="s">
        <v>306</v>
      </c>
      <c r="C18" s="198"/>
      <c r="D18" s="198"/>
      <c r="E18" s="198"/>
      <c r="F18" s="170"/>
      <c r="G18" s="170"/>
      <c r="H18" s="170"/>
      <c r="I18" s="170"/>
    </row>
    <row r="19" spans="1:9" ht="15" customHeight="1">
      <c r="A19" s="20">
        <v>15</v>
      </c>
      <c r="B19" s="33" t="s">
        <v>631</v>
      </c>
      <c r="C19" s="198"/>
      <c r="D19" s="198"/>
      <c r="E19" s="198"/>
      <c r="F19" s="170"/>
      <c r="G19" s="170"/>
      <c r="H19" s="170"/>
      <c r="I19" s="170"/>
    </row>
    <row r="20" spans="1:9" ht="25.5">
      <c r="A20" s="20">
        <v>16</v>
      </c>
      <c r="B20" s="33" t="s">
        <v>197</v>
      </c>
      <c r="C20" s="198"/>
      <c r="D20" s="198"/>
      <c r="E20" s="198"/>
      <c r="F20" s="170"/>
      <c r="G20" s="170"/>
      <c r="H20" s="170"/>
      <c r="I20" s="170"/>
    </row>
    <row r="21" spans="1:9" ht="15" customHeight="1">
      <c r="A21" s="20">
        <v>17</v>
      </c>
      <c r="B21" s="33" t="s">
        <v>662</v>
      </c>
      <c r="C21" s="198"/>
      <c r="D21" s="198"/>
      <c r="E21" s="198"/>
      <c r="F21" s="170"/>
      <c r="G21" s="170"/>
      <c r="H21" s="170"/>
      <c r="I21" s="170"/>
    </row>
    <row r="22" spans="1:9" ht="15" customHeight="1">
      <c r="A22" s="20">
        <v>18</v>
      </c>
      <c r="B22" s="33" t="s">
        <v>644</v>
      </c>
      <c r="C22" s="198"/>
      <c r="D22" s="198"/>
      <c r="E22" s="198"/>
      <c r="F22" s="170"/>
      <c r="G22" s="170"/>
      <c r="H22" s="170"/>
      <c r="I22" s="170"/>
    </row>
    <row r="23" spans="1:9" ht="15" customHeight="1">
      <c r="A23" s="20">
        <v>19</v>
      </c>
      <c r="B23" s="33" t="s">
        <v>663</v>
      </c>
      <c r="C23" s="198"/>
      <c r="D23" s="198"/>
      <c r="E23" s="198"/>
      <c r="F23" s="170"/>
      <c r="G23" s="170"/>
      <c r="H23" s="170"/>
      <c r="I23" s="170"/>
    </row>
    <row r="24" spans="1:9" ht="15" customHeight="1">
      <c r="A24" s="20">
        <v>20</v>
      </c>
      <c r="B24" s="22" t="s">
        <v>338</v>
      </c>
      <c r="C24" s="198">
        <f aca="true" t="shared" si="0" ref="C24:I24">SUM(C4:C21)</f>
        <v>0</v>
      </c>
      <c r="D24" s="198">
        <f t="shared" si="0"/>
        <v>0</v>
      </c>
      <c r="E24" s="198">
        <f t="shared" si="0"/>
        <v>0</v>
      </c>
      <c r="F24" s="198">
        <f t="shared" si="0"/>
        <v>0</v>
      </c>
      <c r="G24" s="198">
        <f t="shared" si="0"/>
        <v>0</v>
      </c>
      <c r="H24" s="198">
        <f>SUM(H4:H21)</f>
        <v>0</v>
      </c>
      <c r="I24" s="198">
        <f t="shared" si="0"/>
        <v>0</v>
      </c>
    </row>
  </sheetData>
  <sheetProtection/>
  <mergeCells count="2">
    <mergeCell ref="A1:I1"/>
    <mergeCell ref="F12:I12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&amp;RTendelet 7. sz. táblázata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8515625" style="13" customWidth="1"/>
    <col min="2" max="2" width="46.140625" style="24" customWidth="1"/>
    <col min="3" max="3" width="14.7109375" style="118" customWidth="1"/>
    <col min="4" max="4" width="12.8515625" style="15" customWidth="1"/>
    <col min="5" max="5" width="12.00390625" style="15" customWidth="1"/>
    <col min="6" max="6" width="11.421875" style="15" customWidth="1"/>
    <col min="7" max="7" width="85.00390625" style="24" customWidth="1"/>
    <col min="8" max="16384" width="9.140625" style="14" customWidth="1"/>
  </cols>
  <sheetData>
    <row r="1" spans="1:7" s="24" customFormat="1" ht="76.5">
      <c r="A1" s="19" t="s">
        <v>712</v>
      </c>
      <c r="B1" s="19" t="s">
        <v>854</v>
      </c>
      <c r="C1" s="32" t="s">
        <v>548</v>
      </c>
      <c r="D1" s="32" t="s">
        <v>388</v>
      </c>
      <c r="E1" s="32" t="s">
        <v>550</v>
      </c>
      <c r="F1" s="32" t="s">
        <v>551</v>
      </c>
      <c r="G1" s="19" t="s">
        <v>714</v>
      </c>
    </row>
    <row r="2" spans="1:7" ht="12.75">
      <c r="A2" s="20">
        <v>1</v>
      </c>
      <c r="B2" s="82" t="s">
        <v>512</v>
      </c>
      <c r="C2" s="117"/>
      <c r="D2" s="29">
        <v>30000</v>
      </c>
      <c r="E2" s="29"/>
      <c r="F2" s="29"/>
      <c r="G2" s="35" t="s">
        <v>513</v>
      </c>
    </row>
    <row r="3" spans="1:7" ht="12.75">
      <c r="A3" s="20">
        <v>2</v>
      </c>
      <c r="B3" s="82" t="s">
        <v>703</v>
      </c>
      <c r="C3" s="117"/>
      <c r="D3" s="29">
        <v>30000</v>
      </c>
      <c r="E3" s="29"/>
      <c r="F3" s="29"/>
      <c r="G3" s="35" t="s">
        <v>309</v>
      </c>
    </row>
    <row r="4" spans="1:7" ht="12.75">
      <c r="A4" s="20">
        <v>3</v>
      </c>
      <c r="B4" s="82" t="s">
        <v>730</v>
      </c>
      <c r="C4" s="117"/>
      <c r="D4" s="29">
        <v>18000</v>
      </c>
      <c r="E4" s="29"/>
      <c r="F4" s="29"/>
      <c r="G4" s="35" t="s">
        <v>731</v>
      </c>
    </row>
    <row r="5" spans="1:7" ht="12.75">
      <c r="A5" s="20">
        <v>4</v>
      </c>
      <c r="B5" s="82" t="s">
        <v>516</v>
      </c>
      <c r="C5" s="117"/>
      <c r="D5" s="29">
        <v>33000</v>
      </c>
      <c r="E5" s="29">
        <v>38000</v>
      </c>
      <c r="F5" s="29"/>
      <c r="G5" s="35" t="s">
        <v>514</v>
      </c>
    </row>
    <row r="6" spans="1:7" ht="38.25" customHeight="1">
      <c r="A6" s="20">
        <v>5</v>
      </c>
      <c r="B6" s="82" t="s">
        <v>515</v>
      </c>
      <c r="C6" s="117"/>
      <c r="D6" s="29"/>
      <c r="E6" s="29"/>
      <c r="F6" s="29"/>
      <c r="G6" s="35" t="s">
        <v>485</v>
      </c>
    </row>
    <row r="7" spans="1:7" ht="12.75">
      <c r="A7" s="20">
        <v>6</v>
      </c>
      <c r="B7" s="82" t="s">
        <v>702</v>
      </c>
      <c r="C7" s="117"/>
      <c r="D7" s="29"/>
      <c r="E7" s="29">
        <v>200000</v>
      </c>
      <c r="F7" s="29"/>
      <c r="G7" s="35" t="s">
        <v>549</v>
      </c>
    </row>
    <row r="8" spans="1:7" ht="25.5">
      <c r="A8" s="20">
        <v>7</v>
      </c>
      <c r="B8" s="82" t="s">
        <v>821</v>
      </c>
      <c r="C8" s="117"/>
      <c r="D8" s="29"/>
      <c r="E8" s="29">
        <v>100000</v>
      </c>
      <c r="F8" s="29"/>
      <c r="G8" s="35" t="s">
        <v>822</v>
      </c>
    </row>
    <row r="9" spans="1:7" ht="12.75">
      <c r="A9" s="20"/>
      <c r="B9" s="82" t="s">
        <v>538</v>
      </c>
      <c r="C9" s="117"/>
      <c r="D9" s="29">
        <v>247500</v>
      </c>
      <c r="E9" s="29"/>
      <c r="F9" s="29"/>
      <c r="G9" s="35" t="s">
        <v>657</v>
      </c>
    </row>
    <row r="10" spans="1:7" ht="12.75">
      <c r="A10" s="20">
        <v>8</v>
      </c>
      <c r="B10" s="33" t="s">
        <v>472</v>
      </c>
      <c r="C10" s="36">
        <v>100000</v>
      </c>
      <c r="D10" s="18"/>
      <c r="E10" s="18"/>
      <c r="F10" s="18"/>
      <c r="G10" s="33" t="s">
        <v>504</v>
      </c>
    </row>
    <row r="11" spans="1:7" ht="12.75">
      <c r="A11" s="20">
        <v>9</v>
      </c>
      <c r="B11" s="33" t="s">
        <v>755</v>
      </c>
      <c r="C11" s="36"/>
      <c r="D11" s="18"/>
      <c r="E11" s="18"/>
      <c r="F11" s="18"/>
      <c r="G11" s="33" t="s">
        <v>504</v>
      </c>
    </row>
    <row r="12" spans="1:7" ht="12.75">
      <c r="A12" s="20">
        <v>10</v>
      </c>
      <c r="B12" s="33" t="s">
        <v>252</v>
      </c>
      <c r="C12" s="36"/>
      <c r="D12" s="18">
        <v>61800</v>
      </c>
      <c r="E12" s="18">
        <v>63283</v>
      </c>
      <c r="F12" s="18">
        <v>64800</v>
      </c>
      <c r="G12" s="33" t="s">
        <v>294</v>
      </c>
    </row>
    <row r="13" spans="1:7" ht="25.5">
      <c r="A13" s="20">
        <v>11</v>
      </c>
      <c r="B13" s="33" t="s">
        <v>630</v>
      </c>
      <c r="C13" s="36">
        <v>319349</v>
      </c>
      <c r="D13" s="18">
        <v>104000</v>
      </c>
      <c r="E13" s="18">
        <v>124000</v>
      </c>
      <c r="F13" s="18">
        <v>0</v>
      </c>
      <c r="G13" s="33" t="s">
        <v>578</v>
      </c>
    </row>
    <row r="14" spans="1:7" ht="12.75">
      <c r="A14" s="20">
        <v>12</v>
      </c>
      <c r="B14" s="33" t="s">
        <v>303</v>
      </c>
      <c r="C14" s="36">
        <v>100000</v>
      </c>
      <c r="D14" s="18"/>
      <c r="E14" s="18"/>
      <c r="F14" s="18"/>
      <c r="G14" s="33" t="s">
        <v>304</v>
      </c>
    </row>
    <row r="15" spans="1:7" ht="12.75">
      <c r="A15" s="20">
        <v>13</v>
      </c>
      <c r="B15" s="33" t="s">
        <v>305</v>
      </c>
      <c r="C15" s="36">
        <v>75000</v>
      </c>
      <c r="D15" s="18"/>
      <c r="E15" s="18"/>
      <c r="F15" s="18"/>
      <c r="G15" s="33"/>
    </row>
    <row r="16" spans="1:7" ht="64.5" customHeight="1">
      <c r="A16" s="20">
        <v>14</v>
      </c>
      <c r="B16" s="33" t="s">
        <v>306</v>
      </c>
      <c r="C16" s="36">
        <v>150000</v>
      </c>
      <c r="D16" s="18">
        <v>150000</v>
      </c>
      <c r="E16" s="18"/>
      <c r="F16" s="18"/>
      <c r="G16" s="33" t="s">
        <v>293</v>
      </c>
    </row>
    <row r="17" spans="1:7" ht="12.75">
      <c r="A17" s="20">
        <v>15</v>
      </c>
      <c r="B17" s="33" t="s">
        <v>564</v>
      </c>
      <c r="C17" s="36">
        <v>8000</v>
      </c>
      <c r="D17" s="18"/>
      <c r="E17" s="18"/>
      <c r="F17" s="18"/>
      <c r="G17" s="33" t="s">
        <v>565</v>
      </c>
    </row>
    <row r="18" spans="1:7" ht="12.75">
      <c r="A18" s="20">
        <v>16</v>
      </c>
      <c r="B18" s="33" t="s">
        <v>361</v>
      </c>
      <c r="C18" s="36">
        <v>2000</v>
      </c>
      <c r="D18" s="18"/>
      <c r="E18" s="18"/>
      <c r="F18" s="18"/>
      <c r="G18" s="33" t="s">
        <v>565</v>
      </c>
    </row>
    <row r="19" spans="1:7" ht="12.75">
      <c r="A19" s="20">
        <v>17</v>
      </c>
      <c r="B19" s="33" t="s">
        <v>631</v>
      </c>
      <c r="C19" s="36"/>
      <c r="D19" s="18"/>
      <c r="E19" s="18"/>
      <c r="F19" s="18"/>
      <c r="G19" s="33" t="s">
        <v>658</v>
      </c>
    </row>
    <row r="20" spans="1:7" ht="25.5">
      <c r="A20" s="20">
        <v>18</v>
      </c>
      <c r="B20" s="33" t="s">
        <v>197</v>
      </c>
      <c r="C20" s="36">
        <f>193175+226062</f>
        <v>419237</v>
      </c>
      <c r="D20" s="18">
        <f>hitel!H31</f>
        <v>509497</v>
      </c>
      <c r="E20" s="18">
        <f>hitel!J31</f>
        <v>489984</v>
      </c>
      <c r="F20" s="18">
        <f>hitel!L31</f>
        <v>462288</v>
      </c>
      <c r="G20" s="33" t="s">
        <v>503</v>
      </c>
    </row>
    <row r="21" spans="1:7" ht="12.75">
      <c r="A21" s="20">
        <v>19</v>
      </c>
      <c r="B21" s="33" t="s">
        <v>338</v>
      </c>
      <c r="C21" s="36">
        <f>SUM(C2:C20)</f>
        <v>1173586</v>
      </c>
      <c r="D21" s="18">
        <f>SUM(D2:D20)</f>
        <v>1183797</v>
      </c>
      <c r="E21" s="18">
        <f>SUM(E2:E20)</f>
        <v>1015267</v>
      </c>
      <c r="F21" s="18">
        <f>SUM(F2:F20)</f>
        <v>527088</v>
      </c>
      <c r="G21" s="33"/>
    </row>
    <row r="24" ht="12.75">
      <c r="F24" s="15" t="s">
        <v>833</v>
      </c>
    </row>
  </sheetData>
  <sheetProtection/>
  <printOptions/>
  <pageMargins left="0.5905511811023623" right="0.5905511811023623" top="1.220472440944882" bottom="0.5905511811023623" header="0.5118110236220472" footer="0.5118110236220472"/>
  <pageSetup horizontalDpi="600" verticalDpi="600" orientation="landscape" paperSize="9" scale="70" r:id="rId1"/>
  <headerFooter alignWithMargins="0">
    <oddHeader>&amp;C&amp;"Times New Roman,Félkövér"Józsefvárosi Önkormányzat több éves kötelezettségvállalásai&amp;R
&amp;"Times New Roman,Normál"e F&amp;"MS Sans Serif,Normál"t
&amp;"Times New Roman,Félkövér"&amp;8 16. számú melléklet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3"/>
  <sheetViews>
    <sheetView zoomScalePageLayoutView="0" workbookViewId="0" topLeftCell="A1">
      <pane xSplit="2" ySplit="4" topLeftCell="I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:K3"/>
    </sheetView>
  </sheetViews>
  <sheetFormatPr defaultColWidth="9.140625" defaultRowHeight="12.75"/>
  <cols>
    <col min="1" max="1" width="13.57421875" style="66" customWidth="1"/>
    <col min="2" max="2" width="22.8515625" style="66" customWidth="1"/>
    <col min="3" max="3" width="7.28125" style="67" customWidth="1"/>
    <col min="4" max="4" width="9.140625" style="68" customWidth="1"/>
    <col min="5" max="5" width="9.140625" style="69" customWidth="1"/>
    <col min="6" max="19" width="8.7109375" style="68" customWidth="1"/>
    <col min="20" max="49" width="8.7109375" style="54" customWidth="1"/>
    <col min="50" max="16384" width="9.140625" style="54" customWidth="1"/>
  </cols>
  <sheetData>
    <row r="1" spans="4:20" ht="12.75">
      <c r="D1" s="81" t="s">
        <v>260</v>
      </c>
      <c r="T1" s="71" t="s">
        <v>261</v>
      </c>
    </row>
    <row r="2" ht="12" thickBot="1"/>
    <row r="3" spans="1:49" ht="49.5" customHeight="1" thickBot="1">
      <c r="A3" s="588" t="s">
        <v>756</v>
      </c>
      <c r="B3" s="588" t="s">
        <v>757</v>
      </c>
      <c r="C3" s="588" t="s">
        <v>758</v>
      </c>
      <c r="D3" s="591" t="s">
        <v>347</v>
      </c>
      <c r="E3" s="594" t="s">
        <v>348</v>
      </c>
      <c r="F3" s="596" t="s">
        <v>349</v>
      </c>
      <c r="G3" s="597"/>
      <c r="H3" s="591" t="s">
        <v>350</v>
      </c>
      <c r="I3" s="597"/>
      <c r="J3" s="591" t="s">
        <v>351</v>
      </c>
      <c r="K3" s="597"/>
      <c r="L3" s="591" t="s">
        <v>352</v>
      </c>
      <c r="M3" s="597"/>
      <c r="N3" s="591" t="s">
        <v>353</v>
      </c>
      <c r="O3" s="597"/>
      <c r="P3" s="591" t="s">
        <v>354</v>
      </c>
      <c r="Q3" s="597"/>
      <c r="R3" s="591" t="s">
        <v>355</v>
      </c>
      <c r="S3" s="597"/>
      <c r="T3" s="586" t="s">
        <v>211</v>
      </c>
      <c r="U3" s="586"/>
      <c r="V3" s="586" t="s">
        <v>212</v>
      </c>
      <c r="W3" s="586"/>
      <c r="X3" s="586" t="s">
        <v>213</v>
      </c>
      <c r="Y3" s="586"/>
      <c r="Z3" s="586" t="s">
        <v>214</v>
      </c>
      <c r="AA3" s="586"/>
      <c r="AB3" s="586" t="s">
        <v>215</v>
      </c>
      <c r="AC3" s="586"/>
      <c r="AD3" s="586" t="s">
        <v>216</v>
      </c>
      <c r="AE3" s="586"/>
      <c r="AF3" s="586" t="s">
        <v>217</v>
      </c>
      <c r="AG3" s="586"/>
      <c r="AH3" s="586" t="s">
        <v>729</v>
      </c>
      <c r="AI3" s="586"/>
      <c r="AJ3" s="586" t="s">
        <v>250</v>
      </c>
      <c r="AK3" s="586"/>
      <c r="AL3" s="586" t="s">
        <v>251</v>
      </c>
      <c r="AM3" s="586"/>
      <c r="AN3" s="586" t="s">
        <v>229</v>
      </c>
      <c r="AO3" s="586"/>
      <c r="AP3" s="586" t="s">
        <v>230</v>
      </c>
      <c r="AQ3" s="586"/>
      <c r="AR3" s="586" t="s">
        <v>231</v>
      </c>
      <c r="AS3" s="586"/>
      <c r="AT3" s="586" t="s">
        <v>232</v>
      </c>
      <c r="AU3" s="586"/>
      <c r="AV3" s="586" t="s">
        <v>233</v>
      </c>
      <c r="AW3" s="586"/>
    </row>
    <row r="4" spans="1:49" ht="15" customHeight="1" thickBot="1">
      <c r="A4" s="589"/>
      <c r="B4" s="589"/>
      <c r="C4" s="590"/>
      <c r="D4" s="592"/>
      <c r="E4" s="595"/>
      <c r="F4" s="179" t="s">
        <v>400</v>
      </c>
      <c r="G4" s="56" t="s">
        <v>356</v>
      </c>
      <c r="H4" s="56" t="s">
        <v>400</v>
      </c>
      <c r="I4" s="56" t="s">
        <v>356</v>
      </c>
      <c r="J4" s="56" t="s">
        <v>400</v>
      </c>
      <c r="K4" s="56" t="s">
        <v>356</v>
      </c>
      <c r="L4" s="56" t="s">
        <v>400</v>
      </c>
      <c r="M4" s="56" t="s">
        <v>356</v>
      </c>
      <c r="N4" s="56" t="s">
        <v>400</v>
      </c>
      <c r="O4" s="56" t="s">
        <v>356</v>
      </c>
      <c r="P4" s="56" t="s">
        <v>400</v>
      </c>
      <c r="Q4" s="56" t="s">
        <v>356</v>
      </c>
      <c r="R4" s="56" t="s">
        <v>400</v>
      </c>
      <c r="S4" s="56" t="s">
        <v>356</v>
      </c>
      <c r="T4" s="57" t="s">
        <v>400</v>
      </c>
      <c r="U4" s="57" t="s">
        <v>828</v>
      </c>
      <c r="V4" s="57" t="s">
        <v>400</v>
      </c>
      <c r="W4" s="57" t="s">
        <v>828</v>
      </c>
      <c r="X4" s="57" t="s">
        <v>400</v>
      </c>
      <c r="Y4" s="57" t="s">
        <v>828</v>
      </c>
      <c r="Z4" s="57" t="s">
        <v>400</v>
      </c>
      <c r="AA4" s="57" t="s">
        <v>828</v>
      </c>
      <c r="AB4" s="57" t="s">
        <v>400</v>
      </c>
      <c r="AC4" s="57" t="s">
        <v>828</v>
      </c>
      <c r="AD4" s="57" t="s">
        <v>400</v>
      </c>
      <c r="AE4" s="57" t="s">
        <v>828</v>
      </c>
      <c r="AF4" s="57" t="s">
        <v>400</v>
      </c>
      <c r="AG4" s="57" t="s">
        <v>828</v>
      </c>
      <c r="AH4" s="57" t="s">
        <v>400</v>
      </c>
      <c r="AI4" s="57" t="s">
        <v>828</v>
      </c>
      <c r="AJ4" s="57" t="s">
        <v>400</v>
      </c>
      <c r="AK4" s="57" t="s">
        <v>828</v>
      </c>
      <c r="AL4" s="57" t="s">
        <v>400</v>
      </c>
      <c r="AM4" s="57" t="s">
        <v>828</v>
      </c>
      <c r="AN4" s="57" t="s">
        <v>400</v>
      </c>
      <c r="AO4" s="57" t="s">
        <v>828</v>
      </c>
      <c r="AP4" s="57" t="s">
        <v>400</v>
      </c>
      <c r="AQ4" s="57" t="s">
        <v>828</v>
      </c>
      <c r="AR4" s="57" t="s">
        <v>400</v>
      </c>
      <c r="AS4" s="57" t="s">
        <v>828</v>
      </c>
      <c r="AT4" s="57" t="s">
        <v>400</v>
      </c>
      <c r="AU4" s="57" t="s">
        <v>828</v>
      </c>
      <c r="AV4" s="57" t="s">
        <v>400</v>
      </c>
      <c r="AW4" s="57" t="s">
        <v>828</v>
      </c>
    </row>
    <row r="5" spans="1:49" ht="30" customHeight="1" thickBot="1">
      <c r="A5" s="50" t="s">
        <v>454</v>
      </c>
      <c r="B5" s="50" t="s">
        <v>457</v>
      </c>
      <c r="C5" s="55" t="s">
        <v>456</v>
      </c>
      <c r="D5" s="58">
        <v>101000</v>
      </c>
      <c r="E5" s="182" t="s">
        <v>458</v>
      </c>
      <c r="F5" s="180">
        <v>16800</v>
      </c>
      <c r="G5" s="58">
        <v>1242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</row>
    <row r="6" spans="1:49" ht="30" customHeight="1" thickBot="1">
      <c r="A6" s="50" t="s">
        <v>454</v>
      </c>
      <c r="B6" s="50" t="s">
        <v>455</v>
      </c>
      <c r="C6" s="55" t="s">
        <v>459</v>
      </c>
      <c r="D6" s="58">
        <v>39890</v>
      </c>
      <c r="E6" s="182" t="s">
        <v>460</v>
      </c>
      <c r="F6" s="180">
        <v>3989</v>
      </c>
      <c r="G6" s="58">
        <v>526</v>
      </c>
      <c r="H6" s="58">
        <v>3989</v>
      </c>
      <c r="I6" s="58">
        <v>428</v>
      </c>
      <c r="J6" s="58">
        <v>3989</v>
      </c>
      <c r="K6" s="58">
        <v>330</v>
      </c>
      <c r="L6" s="58">
        <v>3989</v>
      </c>
      <c r="M6" s="58">
        <v>232</v>
      </c>
      <c r="N6" s="58">
        <v>3989</v>
      </c>
      <c r="O6" s="58">
        <v>134</v>
      </c>
      <c r="P6" s="58">
        <v>2992</v>
      </c>
      <c r="Q6" s="58">
        <v>46</v>
      </c>
      <c r="R6" s="58"/>
      <c r="S6" s="5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</row>
    <row r="7" spans="1:49" ht="30" customHeight="1" thickBot="1">
      <c r="A7" s="50" t="s">
        <v>454</v>
      </c>
      <c r="B7" s="50" t="s">
        <v>463</v>
      </c>
      <c r="C7" s="55" t="s">
        <v>461</v>
      </c>
      <c r="D7" s="58">
        <v>100000</v>
      </c>
      <c r="E7" s="182" t="s">
        <v>458</v>
      </c>
      <c r="F7" s="180">
        <v>16685</v>
      </c>
      <c r="G7" s="58">
        <v>1733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</row>
    <row r="8" spans="1:49" ht="30" customHeight="1" thickBot="1">
      <c r="A8" s="50" t="s">
        <v>454</v>
      </c>
      <c r="B8" s="50" t="s">
        <v>464</v>
      </c>
      <c r="C8" s="55" t="s">
        <v>465</v>
      </c>
      <c r="D8" s="58">
        <v>21839</v>
      </c>
      <c r="E8" s="182" t="s">
        <v>460</v>
      </c>
      <c r="F8" s="180">
        <v>2426</v>
      </c>
      <c r="G8" s="58">
        <v>397</v>
      </c>
      <c r="H8" s="58">
        <v>2426</v>
      </c>
      <c r="I8" s="58">
        <v>331</v>
      </c>
      <c r="J8" s="58">
        <v>2427</v>
      </c>
      <c r="K8" s="58">
        <v>265</v>
      </c>
      <c r="L8" s="58">
        <v>2427</v>
      </c>
      <c r="M8" s="58">
        <v>199</v>
      </c>
      <c r="N8" s="58">
        <v>225</v>
      </c>
      <c r="O8" s="58">
        <v>13</v>
      </c>
      <c r="P8" s="58"/>
      <c r="Q8" s="58"/>
      <c r="R8" s="58"/>
      <c r="S8" s="58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</row>
    <row r="9" spans="1:49" ht="30" customHeight="1" thickBot="1">
      <c r="A9" s="50" t="s">
        <v>454</v>
      </c>
      <c r="B9" s="50" t="s">
        <v>462</v>
      </c>
      <c r="C9" s="55" t="s">
        <v>465</v>
      </c>
      <c r="D9" s="58">
        <v>46343</v>
      </c>
      <c r="E9" s="182" t="s">
        <v>829</v>
      </c>
      <c r="F9" s="180">
        <v>4910</v>
      </c>
      <c r="G9" s="58">
        <v>1315</v>
      </c>
      <c r="H9" s="58">
        <v>4910</v>
      </c>
      <c r="I9" s="58">
        <v>1124</v>
      </c>
      <c r="J9" s="58">
        <v>4910</v>
      </c>
      <c r="K9" s="58">
        <v>933</v>
      </c>
      <c r="L9" s="58">
        <v>4910</v>
      </c>
      <c r="M9" s="58">
        <v>742</v>
      </c>
      <c r="N9" s="58">
        <v>4910</v>
      </c>
      <c r="O9" s="58">
        <v>551</v>
      </c>
      <c r="P9" s="58">
        <v>4910</v>
      </c>
      <c r="Q9" s="58">
        <v>361</v>
      </c>
      <c r="R9" s="58">
        <v>2153</v>
      </c>
      <c r="S9" s="58">
        <v>200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</row>
    <row r="10" spans="1:49" ht="30" customHeight="1" thickBot="1">
      <c r="A10" s="50" t="s">
        <v>454</v>
      </c>
      <c r="B10" s="50" t="s">
        <v>466</v>
      </c>
      <c r="C10" s="55" t="s">
        <v>465</v>
      </c>
      <c r="D10" s="58">
        <v>22500</v>
      </c>
      <c r="E10" s="182" t="s">
        <v>829</v>
      </c>
      <c r="F10" s="180">
        <v>2250</v>
      </c>
      <c r="G10" s="58">
        <v>496</v>
      </c>
      <c r="H10" s="58">
        <v>2250</v>
      </c>
      <c r="I10" s="58">
        <v>428</v>
      </c>
      <c r="J10" s="58">
        <v>2250</v>
      </c>
      <c r="K10" s="58">
        <v>360</v>
      </c>
      <c r="L10" s="58">
        <v>2250</v>
      </c>
      <c r="M10" s="58">
        <v>292</v>
      </c>
      <c r="N10" s="58">
        <v>2250</v>
      </c>
      <c r="O10" s="58">
        <v>224</v>
      </c>
      <c r="P10" s="58">
        <v>2250</v>
      </c>
      <c r="Q10" s="58">
        <v>156</v>
      </c>
      <c r="R10" s="58">
        <v>2250</v>
      </c>
      <c r="S10" s="58">
        <v>80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</row>
    <row r="11" spans="1:49" ht="90" customHeight="1" thickBot="1">
      <c r="A11" s="50" t="s">
        <v>234</v>
      </c>
      <c r="B11" s="51" t="s">
        <v>235</v>
      </c>
      <c r="C11" s="55">
        <v>2006</v>
      </c>
      <c r="D11" s="60">
        <v>500000</v>
      </c>
      <c r="E11" s="182">
        <v>2026</v>
      </c>
      <c r="F11" s="180"/>
      <c r="G11" s="58">
        <v>20000</v>
      </c>
      <c r="H11" s="58">
        <v>25000</v>
      </c>
      <c r="I11" s="58">
        <v>37500</v>
      </c>
      <c r="J11" s="58">
        <v>25000</v>
      </c>
      <c r="K11" s="58">
        <v>33250</v>
      </c>
      <c r="L11" s="58">
        <v>25000</v>
      </c>
      <c r="M11" s="58">
        <v>29250</v>
      </c>
      <c r="N11" s="58">
        <v>25000</v>
      </c>
      <c r="O11" s="58">
        <v>25500</v>
      </c>
      <c r="P11" s="58">
        <v>25000</v>
      </c>
      <c r="Q11" s="58">
        <v>22000</v>
      </c>
      <c r="R11" s="58">
        <v>25000</v>
      </c>
      <c r="S11" s="58">
        <v>18750</v>
      </c>
      <c r="T11" s="59">
        <v>25000</v>
      </c>
      <c r="U11" s="59">
        <v>15750</v>
      </c>
      <c r="V11" s="59">
        <v>25000</v>
      </c>
      <c r="W11" s="59">
        <v>13000</v>
      </c>
      <c r="X11" s="59">
        <v>25000</v>
      </c>
      <c r="Y11" s="59">
        <v>10500</v>
      </c>
      <c r="Z11" s="59">
        <v>25000</v>
      </c>
      <c r="AA11" s="59">
        <v>9625</v>
      </c>
      <c r="AB11" s="59">
        <v>25000</v>
      </c>
      <c r="AC11" s="59">
        <v>8750</v>
      </c>
      <c r="AD11" s="59">
        <v>25000</v>
      </c>
      <c r="AE11" s="59">
        <v>7875</v>
      </c>
      <c r="AF11" s="59">
        <v>25000</v>
      </c>
      <c r="AG11" s="59">
        <v>7000</v>
      </c>
      <c r="AH11" s="59">
        <v>25000</v>
      </c>
      <c r="AI11" s="59">
        <v>6125</v>
      </c>
      <c r="AJ11" s="59">
        <v>25000</v>
      </c>
      <c r="AK11" s="59">
        <v>5250</v>
      </c>
      <c r="AL11" s="59">
        <v>25000</v>
      </c>
      <c r="AM11" s="59">
        <v>4375</v>
      </c>
      <c r="AN11" s="59">
        <v>25000</v>
      </c>
      <c r="AO11" s="59">
        <v>3500</v>
      </c>
      <c r="AP11" s="59">
        <v>25000</v>
      </c>
      <c r="AQ11" s="59">
        <v>2625</v>
      </c>
      <c r="AR11" s="59">
        <v>25000</v>
      </c>
      <c r="AS11" s="59">
        <v>1750</v>
      </c>
      <c r="AT11" s="59">
        <v>25000</v>
      </c>
      <c r="AU11" s="59">
        <v>875</v>
      </c>
      <c r="AV11" s="59"/>
      <c r="AW11" s="59"/>
    </row>
    <row r="12" spans="1:49" ht="30" customHeight="1" thickBot="1">
      <c r="A12" s="50" t="s">
        <v>236</v>
      </c>
      <c r="B12" s="50" t="s">
        <v>237</v>
      </c>
      <c r="C12" s="55">
        <v>2005</v>
      </c>
      <c r="D12" s="58">
        <v>1208</v>
      </c>
      <c r="E12" s="182">
        <v>2011</v>
      </c>
      <c r="F12" s="180">
        <v>120</v>
      </c>
      <c r="G12" s="58"/>
      <c r="H12" s="58">
        <v>242</v>
      </c>
      <c r="I12" s="58"/>
      <c r="J12" s="58">
        <v>242</v>
      </c>
      <c r="K12" s="58"/>
      <c r="L12" s="58">
        <v>242</v>
      </c>
      <c r="M12" s="58"/>
      <c r="N12" s="58">
        <v>242</v>
      </c>
      <c r="O12" s="58"/>
      <c r="P12" s="58">
        <v>120</v>
      </c>
      <c r="Q12" s="58"/>
      <c r="R12" s="58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</row>
    <row r="13" spans="1:49" ht="30" customHeight="1" thickBot="1">
      <c r="A13" s="50" t="s">
        <v>236</v>
      </c>
      <c r="B13" s="50" t="s">
        <v>238</v>
      </c>
      <c r="C13" s="55">
        <v>2005</v>
      </c>
      <c r="D13" s="58">
        <v>2862</v>
      </c>
      <c r="E13" s="182">
        <v>2011</v>
      </c>
      <c r="F13" s="180">
        <v>287</v>
      </c>
      <c r="G13" s="58"/>
      <c r="H13" s="58">
        <v>572</v>
      </c>
      <c r="I13" s="58"/>
      <c r="J13" s="58">
        <v>572</v>
      </c>
      <c r="K13" s="58"/>
      <c r="L13" s="58">
        <v>572</v>
      </c>
      <c r="M13" s="58"/>
      <c r="N13" s="58">
        <v>572</v>
      </c>
      <c r="O13" s="58"/>
      <c r="P13" s="58">
        <v>287</v>
      </c>
      <c r="Q13" s="58"/>
      <c r="R13" s="58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</row>
    <row r="14" spans="1:49" ht="30" customHeight="1" thickBot="1">
      <c r="A14" s="50" t="s">
        <v>218</v>
      </c>
      <c r="B14" s="50" t="s">
        <v>219</v>
      </c>
      <c r="C14" s="55">
        <v>2005</v>
      </c>
      <c r="D14" s="58">
        <v>3479</v>
      </c>
      <c r="E14" s="182">
        <v>2011</v>
      </c>
      <c r="F14" s="180">
        <v>348</v>
      </c>
      <c r="G14" s="58"/>
      <c r="H14" s="58">
        <v>696</v>
      </c>
      <c r="I14" s="58"/>
      <c r="J14" s="58">
        <v>696</v>
      </c>
      <c r="K14" s="58"/>
      <c r="L14" s="58">
        <v>696</v>
      </c>
      <c r="M14" s="58"/>
      <c r="N14" s="58">
        <v>696</v>
      </c>
      <c r="O14" s="58"/>
      <c r="P14" s="58">
        <v>347</v>
      </c>
      <c r="Q14" s="58"/>
      <c r="R14" s="58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</row>
    <row r="15" spans="1:65" s="62" customFormat="1" ht="23.25" customHeight="1" thickBot="1">
      <c r="A15" s="52" t="s">
        <v>471</v>
      </c>
      <c r="B15" s="53" t="s">
        <v>239</v>
      </c>
      <c r="C15" s="55">
        <v>2003</v>
      </c>
      <c r="D15" s="58">
        <v>200000</v>
      </c>
      <c r="E15" s="182">
        <v>2006</v>
      </c>
      <c r="F15" s="180">
        <v>66667</v>
      </c>
      <c r="G15" s="58">
        <v>6667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</row>
    <row r="16" spans="1:65" s="63" customFormat="1" ht="19.5" customHeight="1" thickBot="1">
      <c r="A16" s="52" t="s">
        <v>830</v>
      </c>
      <c r="B16" s="53" t="s">
        <v>240</v>
      </c>
      <c r="C16" s="55">
        <v>2004</v>
      </c>
      <c r="D16" s="58">
        <v>2500000</v>
      </c>
      <c r="E16" s="182">
        <v>2024</v>
      </c>
      <c r="F16" s="180">
        <v>70000</v>
      </c>
      <c r="G16" s="58">
        <v>170000</v>
      </c>
      <c r="H16" s="58">
        <v>140000</v>
      </c>
      <c r="I16" s="58">
        <v>157950</v>
      </c>
      <c r="J16" s="58">
        <v>140000</v>
      </c>
      <c r="K16" s="58">
        <v>137400</v>
      </c>
      <c r="L16" s="58">
        <v>140000</v>
      </c>
      <c r="M16" s="58">
        <v>118250</v>
      </c>
      <c r="N16" s="58">
        <v>140000</v>
      </c>
      <c r="O16" s="58">
        <v>100500</v>
      </c>
      <c r="P16" s="58">
        <v>140000</v>
      </c>
      <c r="Q16" s="58">
        <v>84150</v>
      </c>
      <c r="R16" s="58">
        <v>140000</v>
      </c>
      <c r="S16" s="58">
        <v>69200</v>
      </c>
      <c r="T16" s="59">
        <v>140000</v>
      </c>
      <c r="U16" s="59">
        <v>55650</v>
      </c>
      <c r="V16" s="59">
        <v>140000</v>
      </c>
      <c r="W16" s="59">
        <v>50750</v>
      </c>
      <c r="X16" s="59">
        <v>140000</v>
      </c>
      <c r="Y16" s="59">
        <v>45850</v>
      </c>
      <c r="Z16" s="59">
        <v>140000</v>
      </c>
      <c r="AA16" s="59">
        <v>40950</v>
      </c>
      <c r="AB16" s="59">
        <v>140000</v>
      </c>
      <c r="AC16" s="59">
        <v>36050</v>
      </c>
      <c r="AD16" s="59">
        <v>140000</v>
      </c>
      <c r="AE16" s="59">
        <v>31150</v>
      </c>
      <c r="AF16" s="59">
        <v>140000</v>
      </c>
      <c r="AG16" s="59">
        <v>26250</v>
      </c>
      <c r="AH16" s="59">
        <v>140000</v>
      </c>
      <c r="AI16" s="59">
        <v>21350</v>
      </c>
      <c r="AJ16" s="59">
        <v>140000</v>
      </c>
      <c r="AK16" s="59">
        <v>16450</v>
      </c>
      <c r="AL16" s="59">
        <v>140000</v>
      </c>
      <c r="AM16" s="59">
        <v>11550</v>
      </c>
      <c r="AN16" s="59">
        <v>140000</v>
      </c>
      <c r="AO16" s="59">
        <v>6650</v>
      </c>
      <c r="AP16" s="59">
        <v>50000</v>
      </c>
      <c r="AQ16" s="59">
        <v>1750</v>
      </c>
      <c r="AR16" s="59"/>
      <c r="AS16" s="59"/>
      <c r="AT16" s="59"/>
      <c r="AU16" s="59"/>
      <c r="AV16" s="59"/>
      <c r="AW16" s="59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</row>
    <row r="17" spans="1:65" s="63" customFormat="1" ht="19.5" customHeight="1" thickBot="1">
      <c r="A17" s="52" t="s">
        <v>234</v>
      </c>
      <c r="B17" s="53" t="s">
        <v>241</v>
      </c>
      <c r="C17" s="55">
        <v>2006</v>
      </c>
      <c r="D17" s="58">
        <v>400000</v>
      </c>
      <c r="E17" s="182">
        <v>2026</v>
      </c>
      <c r="F17" s="180"/>
      <c r="G17" s="58">
        <v>14000</v>
      </c>
      <c r="H17" s="58">
        <v>16500</v>
      </c>
      <c r="I17" s="58">
        <v>28000</v>
      </c>
      <c r="J17" s="58">
        <v>16500</v>
      </c>
      <c r="K17" s="58">
        <v>26845</v>
      </c>
      <c r="L17" s="58">
        <v>16500</v>
      </c>
      <c r="M17" s="58">
        <v>23855</v>
      </c>
      <c r="N17" s="58">
        <v>16500</v>
      </c>
      <c r="O17" s="58">
        <v>17525</v>
      </c>
      <c r="P17" s="58">
        <v>16500</v>
      </c>
      <c r="Q17" s="58">
        <v>15030</v>
      </c>
      <c r="R17" s="58">
        <v>16500</v>
      </c>
      <c r="S17" s="58">
        <v>12700</v>
      </c>
      <c r="T17" s="59">
        <v>16500</v>
      </c>
      <c r="U17" s="59">
        <v>10535</v>
      </c>
      <c r="V17" s="59">
        <v>16500</v>
      </c>
      <c r="W17" s="59">
        <v>8535</v>
      </c>
      <c r="X17" s="59">
        <v>16500</v>
      </c>
      <c r="Y17" s="59">
        <v>8040</v>
      </c>
      <c r="Z17" s="59">
        <v>16500</v>
      </c>
      <c r="AA17" s="59">
        <v>7545</v>
      </c>
      <c r="AB17" s="59">
        <v>16500</v>
      </c>
      <c r="AC17" s="59">
        <v>7050</v>
      </c>
      <c r="AD17" s="59">
        <v>16500</v>
      </c>
      <c r="AE17" s="59">
        <v>6555</v>
      </c>
      <c r="AF17" s="59">
        <v>16500</v>
      </c>
      <c r="AG17" s="59">
        <v>6060</v>
      </c>
      <c r="AH17" s="59">
        <v>16500</v>
      </c>
      <c r="AI17" s="59">
        <v>5565</v>
      </c>
      <c r="AJ17" s="59">
        <v>16500</v>
      </c>
      <c r="AK17" s="59">
        <v>5070</v>
      </c>
      <c r="AL17" s="59">
        <v>16500</v>
      </c>
      <c r="AM17" s="59">
        <v>4575</v>
      </c>
      <c r="AN17" s="59">
        <v>16500</v>
      </c>
      <c r="AO17" s="59">
        <v>4080</v>
      </c>
      <c r="AP17" s="59">
        <v>16500</v>
      </c>
      <c r="AQ17" s="59">
        <v>3585</v>
      </c>
      <c r="AR17" s="59">
        <v>16500</v>
      </c>
      <c r="AS17" s="59">
        <v>3090</v>
      </c>
      <c r="AT17" s="59">
        <v>16500</v>
      </c>
      <c r="AU17" s="59">
        <v>2595</v>
      </c>
      <c r="AV17" s="59"/>
      <c r="AW17" s="59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</row>
    <row r="18" spans="1:65" s="63" customFormat="1" ht="12" thickBot="1">
      <c r="A18" s="52"/>
      <c r="B18" s="53" t="s">
        <v>242</v>
      </c>
      <c r="C18" s="55"/>
      <c r="D18" s="58"/>
      <c r="E18" s="182"/>
      <c r="F18" s="18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</row>
    <row r="19" spans="1:65" s="64" customFormat="1" ht="23.25" thickBot="1">
      <c r="A19" s="52" t="s">
        <v>831</v>
      </c>
      <c r="B19" s="52" t="s">
        <v>468</v>
      </c>
      <c r="C19" s="55">
        <v>2004</v>
      </c>
      <c r="D19" s="58">
        <v>105467</v>
      </c>
      <c r="E19" s="182">
        <v>2010</v>
      </c>
      <c r="F19" s="180">
        <v>20870</v>
      </c>
      <c r="G19" s="58"/>
      <c r="H19" s="58">
        <v>20870</v>
      </c>
      <c r="I19" s="58"/>
      <c r="J19" s="58">
        <v>20870</v>
      </c>
      <c r="K19" s="58"/>
      <c r="L19" s="58">
        <v>19737</v>
      </c>
      <c r="M19" s="58"/>
      <c r="N19" s="58">
        <v>15414</v>
      </c>
      <c r="O19" s="58"/>
      <c r="P19" s="58"/>
      <c r="Q19" s="58"/>
      <c r="R19" s="58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</row>
    <row r="20" spans="1:65" s="64" customFormat="1" ht="12" thickBot="1">
      <c r="A20" s="52" t="s">
        <v>831</v>
      </c>
      <c r="B20" s="52" t="s">
        <v>469</v>
      </c>
      <c r="C20" s="55">
        <v>2004</v>
      </c>
      <c r="D20" s="65">
        <v>62207</v>
      </c>
      <c r="E20" s="182">
        <v>2010</v>
      </c>
      <c r="F20" s="180">
        <v>12264</v>
      </c>
      <c r="G20" s="58"/>
      <c r="H20" s="58">
        <v>12264</v>
      </c>
      <c r="I20" s="58"/>
      <c r="J20" s="58">
        <v>12264</v>
      </c>
      <c r="K20" s="58"/>
      <c r="L20" s="58">
        <v>12264</v>
      </c>
      <c r="M20" s="58"/>
      <c r="N20" s="58">
        <v>11354</v>
      </c>
      <c r="O20" s="58"/>
      <c r="P20" s="58"/>
      <c r="Q20" s="58"/>
      <c r="R20" s="58"/>
      <c r="S20" s="58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</row>
    <row r="21" spans="1:65" s="64" customFormat="1" ht="12" thickBot="1">
      <c r="A21" s="52" t="s">
        <v>831</v>
      </c>
      <c r="B21" s="52" t="s">
        <v>470</v>
      </c>
      <c r="C21" s="55">
        <v>2004</v>
      </c>
      <c r="D21" s="65">
        <v>37800</v>
      </c>
      <c r="E21" s="182">
        <v>2010</v>
      </c>
      <c r="F21" s="180">
        <v>7560</v>
      </c>
      <c r="G21" s="58"/>
      <c r="H21" s="58">
        <v>7560</v>
      </c>
      <c r="I21" s="58"/>
      <c r="J21" s="58">
        <v>7560</v>
      </c>
      <c r="K21" s="58"/>
      <c r="L21" s="58">
        <v>7560</v>
      </c>
      <c r="M21" s="58"/>
      <c r="N21" s="58">
        <v>7560</v>
      </c>
      <c r="O21" s="58"/>
      <c r="P21" s="58"/>
      <c r="Q21" s="58"/>
      <c r="R21" s="58"/>
      <c r="S21" s="5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</row>
    <row r="22" spans="1:65" s="64" customFormat="1" ht="12" thickBot="1">
      <c r="A22" s="52" t="s">
        <v>831</v>
      </c>
      <c r="B22" s="52" t="s">
        <v>467</v>
      </c>
      <c r="C22" s="55">
        <v>2004</v>
      </c>
      <c r="D22" s="65">
        <v>11188</v>
      </c>
      <c r="E22" s="182">
        <v>2010</v>
      </c>
      <c r="F22" s="180">
        <v>2238</v>
      </c>
      <c r="G22" s="58"/>
      <c r="H22" s="58">
        <v>2238</v>
      </c>
      <c r="I22" s="58"/>
      <c r="J22" s="58">
        <v>2238</v>
      </c>
      <c r="K22" s="58"/>
      <c r="L22" s="58">
        <v>2238</v>
      </c>
      <c r="M22" s="58"/>
      <c r="N22" s="58">
        <v>1011</v>
      </c>
      <c r="O22" s="58"/>
      <c r="P22" s="58"/>
      <c r="Q22" s="58"/>
      <c r="R22" s="58"/>
      <c r="S22" s="5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</row>
    <row r="23" spans="1:65" s="64" customFormat="1" ht="12" thickBot="1">
      <c r="A23" s="52" t="s">
        <v>831</v>
      </c>
      <c r="B23" s="52" t="s">
        <v>243</v>
      </c>
      <c r="C23" s="55">
        <v>2005</v>
      </c>
      <c r="D23" s="65">
        <v>22823</v>
      </c>
      <c r="E23" s="182">
        <v>2011</v>
      </c>
      <c r="F23" s="180">
        <v>2282</v>
      </c>
      <c r="G23" s="58"/>
      <c r="H23" s="58">
        <v>4565</v>
      </c>
      <c r="I23" s="58"/>
      <c r="J23" s="58">
        <v>4565</v>
      </c>
      <c r="K23" s="58"/>
      <c r="L23" s="58">
        <v>4565</v>
      </c>
      <c r="M23" s="58"/>
      <c r="N23" s="58">
        <v>4565</v>
      </c>
      <c r="O23" s="58"/>
      <c r="P23" s="58">
        <v>2281</v>
      </c>
      <c r="Q23" s="58"/>
      <c r="R23" s="58"/>
      <c r="S23" s="58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</row>
    <row r="24" spans="1:65" s="64" customFormat="1" ht="12" thickBot="1">
      <c r="A24" s="52" t="s">
        <v>831</v>
      </c>
      <c r="B24" s="52" t="s">
        <v>244</v>
      </c>
      <c r="C24" s="55">
        <v>2005</v>
      </c>
      <c r="D24" s="65">
        <v>35438</v>
      </c>
      <c r="E24" s="182">
        <v>2011</v>
      </c>
      <c r="F24" s="180">
        <v>3543</v>
      </c>
      <c r="G24" s="58"/>
      <c r="H24" s="58">
        <v>7088</v>
      </c>
      <c r="I24" s="58"/>
      <c r="J24" s="58">
        <v>7088</v>
      </c>
      <c r="K24" s="58"/>
      <c r="L24" s="58">
        <v>7088</v>
      </c>
      <c r="M24" s="58"/>
      <c r="N24" s="58">
        <v>7088</v>
      </c>
      <c r="O24" s="58"/>
      <c r="P24" s="58">
        <v>3543</v>
      </c>
      <c r="Q24" s="58"/>
      <c r="R24" s="58"/>
      <c r="S24" s="58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</row>
    <row r="25" spans="1:65" s="64" customFormat="1" ht="12" thickBot="1">
      <c r="A25" s="52" t="s">
        <v>831</v>
      </c>
      <c r="B25" s="52" t="s">
        <v>245</v>
      </c>
      <c r="C25" s="55">
        <v>2005</v>
      </c>
      <c r="D25" s="65">
        <v>7000</v>
      </c>
      <c r="E25" s="182">
        <v>2011</v>
      </c>
      <c r="F25" s="180">
        <v>700</v>
      </c>
      <c r="G25" s="58"/>
      <c r="H25" s="58">
        <v>1400</v>
      </c>
      <c r="I25" s="58"/>
      <c r="J25" s="58">
        <v>1400</v>
      </c>
      <c r="K25" s="58"/>
      <c r="L25" s="58">
        <v>1400</v>
      </c>
      <c r="M25" s="58"/>
      <c r="N25" s="58">
        <v>1400</v>
      </c>
      <c r="O25" s="58"/>
      <c r="P25" s="58">
        <v>700</v>
      </c>
      <c r="Q25" s="58"/>
      <c r="R25" s="58"/>
      <c r="S25" s="5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</row>
    <row r="26" spans="1:65" s="64" customFormat="1" ht="12" thickBot="1">
      <c r="A26" s="52" t="s">
        <v>831</v>
      </c>
      <c r="B26" s="52" t="s">
        <v>664</v>
      </c>
      <c r="C26" s="55">
        <v>2005</v>
      </c>
      <c r="D26" s="65">
        <v>121500</v>
      </c>
      <c r="E26" s="182">
        <v>2011</v>
      </c>
      <c r="F26" s="180">
        <v>12150</v>
      </c>
      <c r="G26" s="58"/>
      <c r="H26" s="58">
        <v>24300</v>
      </c>
      <c r="I26" s="58"/>
      <c r="J26" s="58">
        <v>24300</v>
      </c>
      <c r="K26" s="58"/>
      <c r="L26" s="58">
        <v>24300</v>
      </c>
      <c r="M26" s="58"/>
      <c r="N26" s="58">
        <v>24300</v>
      </c>
      <c r="O26" s="58"/>
      <c r="P26" s="58">
        <v>12150</v>
      </c>
      <c r="Q26" s="58"/>
      <c r="R26" s="58"/>
      <c r="S26" s="58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</row>
    <row r="27" spans="1:65" s="64" customFormat="1" ht="12" thickBot="1">
      <c r="A27" s="52"/>
      <c r="B27" s="52" t="s">
        <v>665</v>
      </c>
      <c r="C27" s="55">
        <v>2005</v>
      </c>
      <c r="D27" s="65">
        <v>68652</v>
      </c>
      <c r="E27" s="182">
        <v>2012</v>
      </c>
      <c r="F27" s="180"/>
      <c r="G27" s="58"/>
      <c r="H27" s="58">
        <v>6866</v>
      </c>
      <c r="I27" s="58"/>
      <c r="J27" s="58">
        <v>13730</v>
      </c>
      <c r="K27" s="58"/>
      <c r="L27" s="58">
        <v>13730</v>
      </c>
      <c r="M27" s="58"/>
      <c r="N27" s="58">
        <v>13730</v>
      </c>
      <c r="O27" s="58"/>
      <c r="P27" s="58">
        <v>13730</v>
      </c>
      <c r="Q27" s="58"/>
      <c r="R27" s="58">
        <v>6866</v>
      </c>
      <c r="S27" s="58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</row>
    <row r="28" spans="1:65" s="64" customFormat="1" ht="12" thickBot="1">
      <c r="A28" s="52"/>
      <c r="B28" s="52"/>
      <c r="C28" s="55"/>
      <c r="D28" s="58"/>
      <c r="E28" s="182"/>
      <c r="F28" s="18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</row>
    <row r="29" spans="1:65" s="64" customFormat="1" ht="12" thickBot="1">
      <c r="A29" s="52"/>
      <c r="B29" s="53" t="s">
        <v>666</v>
      </c>
      <c r="C29" s="57"/>
      <c r="D29" s="60">
        <f>SUM(D5:D28)</f>
        <v>4411196</v>
      </c>
      <c r="E29" s="183"/>
      <c r="F29" s="181">
        <f aca="true" t="shared" si="0" ref="F29:AW29">SUM(F5:F28)</f>
        <v>246089</v>
      </c>
      <c r="G29" s="60">
        <f t="shared" si="0"/>
        <v>216376</v>
      </c>
      <c r="H29" s="60">
        <f t="shared" si="0"/>
        <v>283736</v>
      </c>
      <c r="I29" s="60">
        <f t="shared" si="0"/>
        <v>225761</v>
      </c>
      <c r="J29" s="60">
        <f t="shared" si="0"/>
        <v>290601</v>
      </c>
      <c r="K29" s="60">
        <f t="shared" si="0"/>
        <v>199383</v>
      </c>
      <c r="L29" s="60">
        <f t="shared" si="0"/>
        <v>289468</v>
      </c>
      <c r="M29" s="60">
        <f t="shared" si="0"/>
        <v>172820</v>
      </c>
      <c r="N29" s="60">
        <f t="shared" si="0"/>
        <v>280806</v>
      </c>
      <c r="O29" s="60">
        <f t="shared" si="0"/>
        <v>144447</v>
      </c>
      <c r="P29" s="60">
        <f t="shared" si="0"/>
        <v>224810</v>
      </c>
      <c r="Q29" s="60">
        <f t="shared" si="0"/>
        <v>121743</v>
      </c>
      <c r="R29" s="60">
        <f t="shared" si="0"/>
        <v>192769</v>
      </c>
      <c r="S29" s="60">
        <f t="shared" si="0"/>
        <v>100930</v>
      </c>
      <c r="T29" s="60">
        <f t="shared" si="0"/>
        <v>181500</v>
      </c>
      <c r="U29" s="60">
        <f t="shared" si="0"/>
        <v>81935</v>
      </c>
      <c r="V29" s="60">
        <f t="shared" si="0"/>
        <v>181500</v>
      </c>
      <c r="W29" s="60">
        <f t="shared" si="0"/>
        <v>72285</v>
      </c>
      <c r="X29" s="60">
        <f t="shared" si="0"/>
        <v>181500</v>
      </c>
      <c r="Y29" s="60">
        <f t="shared" si="0"/>
        <v>64390</v>
      </c>
      <c r="Z29" s="60">
        <f t="shared" si="0"/>
        <v>181500</v>
      </c>
      <c r="AA29" s="60">
        <f t="shared" si="0"/>
        <v>58120</v>
      </c>
      <c r="AB29" s="60">
        <f t="shared" si="0"/>
        <v>181500</v>
      </c>
      <c r="AC29" s="60">
        <f t="shared" si="0"/>
        <v>51850</v>
      </c>
      <c r="AD29" s="60">
        <f t="shared" si="0"/>
        <v>181500</v>
      </c>
      <c r="AE29" s="60">
        <f t="shared" si="0"/>
        <v>45580</v>
      </c>
      <c r="AF29" s="60">
        <f t="shared" si="0"/>
        <v>181500</v>
      </c>
      <c r="AG29" s="60">
        <f t="shared" si="0"/>
        <v>39310</v>
      </c>
      <c r="AH29" s="60">
        <f t="shared" si="0"/>
        <v>181500</v>
      </c>
      <c r="AI29" s="60">
        <f t="shared" si="0"/>
        <v>33040</v>
      </c>
      <c r="AJ29" s="60">
        <f t="shared" si="0"/>
        <v>181500</v>
      </c>
      <c r="AK29" s="60">
        <f t="shared" si="0"/>
        <v>26770</v>
      </c>
      <c r="AL29" s="60">
        <f t="shared" si="0"/>
        <v>181500</v>
      </c>
      <c r="AM29" s="60">
        <f t="shared" si="0"/>
        <v>20500</v>
      </c>
      <c r="AN29" s="60">
        <f t="shared" si="0"/>
        <v>181500</v>
      </c>
      <c r="AO29" s="60">
        <f t="shared" si="0"/>
        <v>14230</v>
      </c>
      <c r="AP29" s="60">
        <f t="shared" si="0"/>
        <v>91500</v>
      </c>
      <c r="AQ29" s="60">
        <f t="shared" si="0"/>
        <v>7960</v>
      </c>
      <c r="AR29" s="60">
        <f t="shared" si="0"/>
        <v>41500</v>
      </c>
      <c r="AS29" s="60">
        <f t="shared" si="0"/>
        <v>4840</v>
      </c>
      <c r="AT29" s="60">
        <f t="shared" si="0"/>
        <v>41500</v>
      </c>
      <c r="AU29" s="60">
        <f t="shared" si="0"/>
        <v>3470</v>
      </c>
      <c r="AV29" s="60">
        <f t="shared" si="0"/>
        <v>0</v>
      </c>
      <c r="AW29" s="60">
        <f t="shared" si="0"/>
        <v>0</v>
      </c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</row>
    <row r="31" spans="1:48" s="73" customFormat="1" ht="22.5" customHeight="1">
      <c r="A31" s="587" t="s">
        <v>667</v>
      </c>
      <c r="B31" s="587"/>
      <c r="C31" s="70"/>
      <c r="D31" s="71"/>
      <c r="E31" s="72"/>
      <c r="F31" s="71">
        <f>F29+G29</f>
        <v>462465</v>
      </c>
      <c r="G31" s="71"/>
      <c r="H31" s="71">
        <f>H29+I29</f>
        <v>509497</v>
      </c>
      <c r="I31" s="71"/>
      <c r="J31" s="71">
        <f>J29+K29</f>
        <v>489984</v>
      </c>
      <c r="K31" s="71"/>
      <c r="L31" s="71">
        <f>L29+M29</f>
        <v>462288</v>
      </c>
      <c r="M31" s="71"/>
      <c r="N31" s="71">
        <f>N29+O29</f>
        <v>425253</v>
      </c>
      <c r="O31" s="71"/>
      <c r="P31" s="71">
        <f>P29+Q29</f>
        <v>346553</v>
      </c>
      <c r="Q31" s="71"/>
      <c r="R31" s="71">
        <f>R29+S29</f>
        <v>293699</v>
      </c>
      <c r="S31" s="71"/>
      <c r="T31" s="71">
        <f>T29+U29</f>
        <v>263435</v>
      </c>
      <c r="V31" s="71">
        <f>V29+W29</f>
        <v>253785</v>
      </c>
      <c r="X31" s="71">
        <f>X29+Y29</f>
        <v>245890</v>
      </c>
      <c r="Z31" s="71">
        <f>Z29+AA29</f>
        <v>239620</v>
      </c>
      <c r="AB31" s="71">
        <f>AB29+AC29</f>
        <v>233350</v>
      </c>
      <c r="AD31" s="71">
        <f>AD29+AE29</f>
        <v>227080</v>
      </c>
      <c r="AF31" s="71">
        <f>AF29+AG29</f>
        <v>220810</v>
      </c>
      <c r="AH31" s="71">
        <f>AH29+AI29</f>
        <v>214540</v>
      </c>
      <c r="AJ31" s="71">
        <f>AJ29+AK29</f>
        <v>208270</v>
      </c>
      <c r="AL31" s="71">
        <f>AL29+AM29</f>
        <v>202000</v>
      </c>
      <c r="AN31" s="71">
        <f>AN29+AO29</f>
        <v>195730</v>
      </c>
      <c r="AP31" s="71">
        <f>AP29+AQ29</f>
        <v>99460</v>
      </c>
      <c r="AR31" s="71">
        <f>AR29+AS29</f>
        <v>46340</v>
      </c>
      <c r="AT31" s="71">
        <f>AT29+AU29</f>
        <v>44970</v>
      </c>
      <c r="AV31" s="71">
        <f>AV29+AW29</f>
        <v>0</v>
      </c>
    </row>
    <row r="32" spans="1:11" ht="51" customHeight="1">
      <c r="A32" s="66" t="s">
        <v>873</v>
      </c>
      <c r="B32" s="593" t="s">
        <v>656</v>
      </c>
      <c r="C32" s="593"/>
      <c r="D32" s="593"/>
      <c r="E32" s="593"/>
      <c r="F32" s="593"/>
      <c r="G32" s="593"/>
      <c r="H32" s="593"/>
      <c r="I32" s="593"/>
      <c r="J32" s="593"/>
      <c r="K32" s="593"/>
    </row>
    <row r="33" spans="1:11" ht="24" customHeight="1">
      <c r="A33" s="66" t="s">
        <v>874</v>
      </c>
      <c r="B33" s="593" t="s">
        <v>708</v>
      </c>
      <c r="C33" s="593"/>
      <c r="D33" s="593"/>
      <c r="E33" s="593"/>
      <c r="F33" s="593"/>
      <c r="G33" s="593"/>
      <c r="H33" s="593"/>
      <c r="I33" s="593"/>
      <c r="J33" s="593"/>
      <c r="K33" s="593"/>
    </row>
  </sheetData>
  <sheetProtection/>
  <mergeCells count="30">
    <mergeCell ref="AR3:AS3"/>
    <mergeCell ref="AT3:AU3"/>
    <mergeCell ref="L3:M3"/>
    <mergeCell ref="N3:O3"/>
    <mergeCell ref="P3:Q3"/>
    <mergeCell ref="R3:S3"/>
    <mergeCell ref="T3:U3"/>
    <mergeCell ref="V3:W3"/>
    <mergeCell ref="AB3:AC3"/>
    <mergeCell ref="AD3:AE3"/>
    <mergeCell ref="AF3:AG3"/>
    <mergeCell ref="AH3:AI3"/>
    <mergeCell ref="B32:K32"/>
    <mergeCell ref="B33:K33"/>
    <mergeCell ref="X3:Y3"/>
    <mergeCell ref="Z3:AA3"/>
    <mergeCell ref="E3:E4"/>
    <mergeCell ref="F3:G3"/>
    <mergeCell ref="H3:I3"/>
    <mergeCell ref="J3:K3"/>
    <mergeCell ref="AJ3:AK3"/>
    <mergeCell ref="AL3:AM3"/>
    <mergeCell ref="AV3:AW3"/>
    <mergeCell ref="A31:B31"/>
    <mergeCell ref="A3:A4"/>
    <mergeCell ref="B3:B4"/>
    <mergeCell ref="C3:C4"/>
    <mergeCell ref="D3:D4"/>
    <mergeCell ref="AN3:AO3"/>
    <mergeCell ref="AP3:AQ3"/>
  </mergeCells>
  <printOptions/>
  <pageMargins left="0.07874015748031496" right="0.2362204724409449" top="0.5511811023622047" bottom="0.31496062992125984" header="0.11811023622047245" footer="0.11811023622047245"/>
  <pageSetup horizontalDpi="600" verticalDpi="600" orientation="landscape" paperSize="9" scale="65" r:id="rId1"/>
  <headerFooter alignWithMargins="0">
    <oddHeader>&amp;R&amp;"Times New Roman,Normál"
&amp;"Times New Roman,Félkövér"t</oddHeader>
    <oddFooter>&amp;L.&amp;R&amp;P.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41" sqref="Q41"/>
    </sheetView>
  </sheetViews>
  <sheetFormatPr defaultColWidth="9.140625" defaultRowHeight="12.75"/>
  <cols>
    <col min="1" max="1" width="28.00390625" style="2" customWidth="1"/>
    <col min="2" max="14" width="12.7109375" style="4" customWidth="1"/>
    <col min="15" max="15" width="0" style="4" hidden="1" customWidth="1"/>
    <col min="16" max="16384" width="9.140625" style="1" customWidth="1"/>
  </cols>
  <sheetData>
    <row r="1" spans="1:14" ht="12.75">
      <c r="A1" s="9" t="s">
        <v>724</v>
      </c>
      <c r="B1" s="10" t="s">
        <v>809</v>
      </c>
      <c r="C1" s="10" t="s">
        <v>810</v>
      </c>
      <c r="D1" s="10" t="s">
        <v>811</v>
      </c>
      <c r="E1" s="10" t="s">
        <v>812</v>
      </c>
      <c r="F1" s="10" t="s">
        <v>813</v>
      </c>
      <c r="G1" s="10" t="s">
        <v>814</v>
      </c>
      <c r="H1" s="10" t="s">
        <v>815</v>
      </c>
      <c r="I1" s="10" t="s">
        <v>591</v>
      </c>
      <c r="J1" s="10" t="s">
        <v>193</v>
      </c>
      <c r="K1" s="10" t="s">
        <v>194</v>
      </c>
      <c r="L1" s="10" t="s">
        <v>195</v>
      </c>
      <c r="M1" s="10" t="s">
        <v>196</v>
      </c>
      <c r="N1" s="11" t="s">
        <v>272</v>
      </c>
    </row>
    <row r="2" spans="1:15" s="3" customFormat="1" ht="11.25">
      <c r="A2" s="96" t="s">
        <v>274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5">
        <f aca="true" t="shared" si="0" ref="N2:N45">SUM(B2:M2)</f>
        <v>0</v>
      </c>
      <c r="O2" s="6">
        <f>SUM(B2:L2)</f>
        <v>0</v>
      </c>
    </row>
    <row r="3" spans="1:15" ht="12.75">
      <c r="A3" s="83" t="s">
        <v>780</v>
      </c>
      <c r="B3" s="7">
        <f>1200000-178004</f>
        <v>1021996</v>
      </c>
      <c r="C3" s="7">
        <v>550000</v>
      </c>
      <c r="D3" s="7">
        <v>1200000</v>
      </c>
      <c r="E3" s="7">
        <v>650000</v>
      </c>
      <c r="F3" s="7">
        <v>550000</v>
      </c>
      <c r="G3" s="7">
        <v>800000</v>
      </c>
      <c r="H3" s="7">
        <v>500000</v>
      </c>
      <c r="I3" s="7">
        <v>500000</v>
      </c>
      <c r="J3" s="7">
        <v>800000</v>
      </c>
      <c r="K3" s="7">
        <v>1000000</v>
      </c>
      <c r="L3" s="7">
        <v>700000</v>
      </c>
      <c r="M3" s="7">
        <v>1000000</v>
      </c>
      <c r="N3" s="8">
        <f t="shared" si="0"/>
        <v>9271996</v>
      </c>
      <c r="O3" s="4">
        <f aca="true" t="shared" si="1" ref="O3:O11">SUM(B3:L3)</f>
        <v>8271996</v>
      </c>
    </row>
    <row r="4" spans="1:15" ht="25.5">
      <c r="A4" s="83" t="s">
        <v>529</v>
      </c>
      <c r="B4" s="7">
        <v>105800</v>
      </c>
      <c r="C4" s="7">
        <v>105000</v>
      </c>
      <c r="D4" s="7">
        <v>105000</v>
      </c>
      <c r="E4" s="7">
        <v>105000</v>
      </c>
      <c r="F4" s="7">
        <v>105000</v>
      </c>
      <c r="G4" s="7">
        <v>105000</v>
      </c>
      <c r="H4" s="7">
        <v>105000</v>
      </c>
      <c r="I4" s="7">
        <v>105000</v>
      </c>
      <c r="J4" s="7">
        <f>105000+9338</f>
        <v>114338</v>
      </c>
      <c r="K4" s="7">
        <v>105000</v>
      </c>
      <c r="L4" s="7">
        <v>105000</v>
      </c>
      <c r="M4" s="7">
        <v>105000</v>
      </c>
      <c r="N4" s="8">
        <f t="shared" si="0"/>
        <v>1270138</v>
      </c>
      <c r="O4" s="4">
        <f>SUM(B4:M4)</f>
        <v>1270138</v>
      </c>
    </row>
    <row r="5" spans="1:15" ht="12.75">
      <c r="A5" s="83" t="s">
        <v>478</v>
      </c>
      <c r="B5" s="7"/>
      <c r="C5" s="7"/>
      <c r="D5" s="7">
        <v>12000</v>
      </c>
      <c r="E5" s="7"/>
      <c r="F5" s="7"/>
      <c r="G5" s="7"/>
      <c r="H5" s="7"/>
      <c r="I5" s="7"/>
      <c r="J5" s="7"/>
      <c r="K5" s="7"/>
      <c r="L5" s="7"/>
      <c r="M5" s="7"/>
      <c r="N5" s="8">
        <f t="shared" si="0"/>
        <v>12000</v>
      </c>
      <c r="O5" s="4">
        <f t="shared" si="1"/>
        <v>12000</v>
      </c>
    </row>
    <row r="6" spans="1:15" ht="25.5">
      <c r="A6" s="83" t="s">
        <v>861</v>
      </c>
      <c r="B6" s="7"/>
      <c r="C6" s="7"/>
      <c r="D6" s="7"/>
      <c r="E6" s="7"/>
      <c r="G6" s="7"/>
      <c r="H6" s="7"/>
      <c r="I6" s="7"/>
      <c r="J6" s="7"/>
      <c r="K6" s="7"/>
      <c r="L6" s="7"/>
      <c r="M6" s="7"/>
      <c r="N6" s="8">
        <f t="shared" si="0"/>
        <v>0</v>
      </c>
      <c r="O6" s="4">
        <f t="shared" si="1"/>
        <v>0</v>
      </c>
    </row>
    <row r="7" spans="1:15" ht="12.75">
      <c r="A7" s="83" t="s">
        <v>862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0</v>
      </c>
      <c r="O7" s="4">
        <f t="shared" si="1"/>
        <v>0</v>
      </c>
    </row>
    <row r="8" spans="1:15" ht="25.5">
      <c r="A8" s="83" t="s">
        <v>399</v>
      </c>
      <c r="B8" s="7">
        <v>650000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650000</v>
      </c>
      <c r="O8" s="4">
        <f t="shared" si="1"/>
        <v>650000</v>
      </c>
    </row>
    <row r="9" spans="1:15" ht="25.5">
      <c r="A9" s="83" t="s">
        <v>820</v>
      </c>
      <c r="B9" s="7">
        <v>192600</v>
      </c>
      <c r="C9" s="7">
        <v>192000</v>
      </c>
      <c r="D9" s="7">
        <v>195000</v>
      </c>
      <c r="E9" s="7">
        <v>192000</v>
      </c>
      <c r="F9" s="7">
        <v>192000</v>
      </c>
      <c r="G9" s="7">
        <v>195000</v>
      </c>
      <c r="H9" s="7">
        <v>192000</v>
      </c>
      <c r="I9" s="7">
        <v>192000</v>
      </c>
      <c r="J9" s="7">
        <v>195000</v>
      </c>
      <c r="K9" s="7">
        <v>192000</v>
      </c>
      <c r="L9" s="7">
        <v>192000</v>
      </c>
      <c r="M9" s="7">
        <v>189328</v>
      </c>
      <c r="N9" s="8">
        <f t="shared" si="0"/>
        <v>2310928</v>
      </c>
      <c r="O9" s="4">
        <f t="shared" si="1"/>
        <v>2121600</v>
      </c>
    </row>
    <row r="10" spans="1:15" s="3" customFormat="1" ht="21.75">
      <c r="A10" s="148" t="s">
        <v>275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5">
        <f t="shared" si="0"/>
        <v>0</v>
      </c>
      <c r="O10" s="6"/>
    </row>
    <row r="11" spans="1:15" ht="12.75">
      <c r="A11" s="83" t="s">
        <v>526</v>
      </c>
      <c r="B11" s="7">
        <v>70000</v>
      </c>
      <c r="C11" s="7">
        <v>70000</v>
      </c>
      <c r="D11" s="7">
        <v>500000</v>
      </c>
      <c r="E11" s="7">
        <v>70000</v>
      </c>
      <c r="F11" s="7">
        <v>70000</v>
      </c>
      <c r="G11" s="7">
        <f>300000-72787</f>
        <v>227213</v>
      </c>
      <c r="H11" s="7">
        <v>70000</v>
      </c>
      <c r="I11" s="7">
        <v>70000</v>
      </c>
      <c r="J11" s="7">
        <v>500000</v>
      </c>
      <c r="K11" s="7">
        <v>300000</v>
      </c>
      <c r="L11" s="7">
        <v>300000</v>
      </c>
      <c r="M11" s="7">
        <v>300000</v>
      </c>
      <c r="N11" s="8">
        <f t="shared" si="0"/>
        <v>2547213</v>
      </c>
      <c r="O11" s="4">
        <f t="shared" si="1"/>
        <v>2247213</v>
      </c>
    </row>
    <row r="12" spans="1:15" ht="12.75">
      <c r="A12" s="83" t="s">
        <v>423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8">
        <f t="shared" si="0"/>
        <v>0</v>
      </c>
      <c r="O12" s="4">
        <f>SUM(O2:O11)</f>
        <v>14572947</v>
      </c>
    </row>
    <row r="13" spans="1:15" s="5" customFormat="1" ht="12.75">
      <c r="A13" s="83" t="s">
        <v>527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0"/>
        <v>0</v>
      </c>
      <c r="O13" s="7"/>
    </row>
    <row r="14" spans="1:14" ht="25.5">
      <c r="A14" s="83" t="s">
        <v>863</v>
      </c>
      <c r="B14" s="7"/>
      <c r="C14" s="7"/>
      <c r="D14" s="139">
        <v>18450</v>
      </c>
      <c r="E14" s="74"/>
      <c r="F14" s="74"/>
      <c r="G14" s="7">
        <v>18450</v>
      </c>
      <c r="H14" s="7"/>
      <c r="I14" s="7"/>
      <c r="J14" s="7">
        <v>18450</v>
      </c>
      <c r="K14" s="7"/>
      <c r="L14" s="7"/>
      <c r="M14" s="7">
        <v>18450</v>
      </c>
      <c r="N14" s="8">
        <f t="shared" si="0"/>
        <v>73800</v>
      </c>
    </row>
    <row r="15" spans="1:15" s="5" customFormat="1" ht="25.5">
      <c r="A15" s="83" t="s">
        <v>424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8">
        <f t="shared" si="0"/>
        <v>0</v>
      </c>
      <c r="O15" s="7"/>
    </row>
    <row r="16" spans="1:15" ht="12.75">
      <c r="A16" s="83" t="s">
        <v>320</v>
      </c>
      <c r="B16" s="7"/>
      <c r="C16" s="7">
        <v>100</v>
      </c>
      <c r="D16" s="7"/>
      <c r="E16" s="7">
        <v>100</v>
      </c>
      <c r="F16" s="7"/>
      <c r="G16" s="7">
        <v>150</v>
      </c>
      <c r="H16" s="7"/>
      <c r="I16" s="7"/>
      <c r="J16" s="7">
        <v>450</v>
      </c>
      <c r="K16" s="7"/>
      <c r="L16" s="7"/>
      <c r="M16" s="7">
        <v>200</v>
      </c>
      <c r="N16" s="8">
        <f t="shared" si="0"/>
        <v>1000</v>
      </c>
      <c r="O16" s="4">
        <f>SUM(B16:M16)</f>
        <v>1000</v>
      </c>
    </row>
    <row r="17" spans="1:15" ht="38.25">
      <c r="A17" s="83" t="s">
        <v>864</v>
      </c>
      <c r="B17" s="7"/>
      <c r="C17" s="7"/>
      <c r="D17" s="7">
        <v>3950</v>
      </c>
      <c r="E17" s="7"/>
      <c r="F17" s="7"/>
      <c r="G17" s="7">
        <v>3950</v>
      </c>
      <c r="H17" s="7"/>
      <c r="I17" s="7"/>
      <c r="J17" s="7">
        <v>3950</v>
      </c>
      <c r="K17" s="7"/>
      <c r="L17" s="7"/>
      <c r="M17" s="7">
        <v>3950</v>
      </c>
      <c r="N17" s="8">
        <f t="shared" si="0"/>
        <v>15800</v>
      </c>
      <c r="O17" s="4">
        <f>SUM(B17:M17)</f>
        <v>15800</v>
      </c>
    </row>
    <row r="18" spans="1:15" ht="12.75">
      <c r="A18" s="83" t="s">
        <v>865</v>
      </c>
      <c r="B18" s="7"/>
      <c r="C18" s="7"/>
      <c r="D18" s="7"/>
      <c r="E18" s="7"/>
      <c r="F18" s="7"/>
      <c r="G18" s="7"/>
      <c r="H18" s="7">
        <v>400000</v>
      </c>
      <c r="I18" s="7"/>
      <c r="J18" s="7"/>
      <c r="K18" s="7">
        <v>400000</v>
      </c>
      <c r="L18" s="7"/>
      <c r="M18" s="7">
        <v>100000</v>
      </c>
      <c r="N18" s="8">
        <f t="shared" si="0"/>
        <v>900000</v>
      </c>
      <c r="O18" s="4">
        <f aca="true" t="shared" si="2" ref="O18:O25">SUM(B18:L18)</f>
        <v>800000</v>
      </c>
    </row>
    <row r="19" spans="1:15" ht="25.5">
      <c r="A19" s="83" t="s">
        <v>528</v>
      </c>
      <c r="B19" s="7">
        <v>170000</v>
      </c>
      <c r="C19" s="7">
        <v>130000</v>
      </c>
      <c r="D19" s="7">
        <v>100000</v>
      </c>
      <c r="E19" s="7">
        <v>200000</v>
      </c>
      <c r="F19" s="7">
        <v>200000</v>
      </c>
      <c r="G19" s="7">
        <v>200000</v>
      </c>
      <c r="H19" s="7">
        <v>200000</v>
      </c>
      <c r="I19" s="7">
        <v>200000</v>
      </c>
      <c r="J19" s="7">
        <v>164863</v>
      </c>
      <c r="K19" s="7"/>
      <c r="L19" s="7"/>
      <c r="M19" s="7"/>
      <c r="N19" s="8">
        <f t="shared" si="0"/>
        <v>1564863</v>
      </c>
      <c r="O19" s="4">
        <f>SUM(B19:M19)</f>
        <v>1564863</v>
      </c>
    </row>
    <row r="20" spans="1:15" ht="25.5">
      <c r="A20" s="83" t="s">
        <v>820</v>
      </c>
      <c r="B20" s="7">
        <v>1899</v>
      </c>
      <c r="C20" s="7"/>
      <c r="D20" s="7"/>
      <c r="E20" s="7">
        <v>1899</v>
      </c>
      <c r="F20" s="7"/>
      <c r="G20" s="7"/>
      <c r="H20" s="7">
        <v>1899</v>
      </c>
      <c r="I20" s="7"/>
      <c r="J20" s="7"/>
      <c r="K20" s="7">
        <v>1902</v>
      </c>
      <c r="L20" s="7"/>
      <c r="M20" s="7"/>
      <c r="N20" s="8">
        <f t="shared" si="0"/>
        <v>7599</v>
      </c>
      <c r="O20" s="4">
        <f t="shared" si="2"/>
        <v>7599</v>
      </c>
    </row>
    <row r="21" spans="1:15" s="142" customFormat="1" ht="12.75">
      <c r="A21" s="140" t="s">
        <v>270</v>
      </c>
      <c r="B21" s="44">
        <f>SUM(B3:B20)</f>
        <v>2212295</v>
      </c>
      <c r="C21" s="44">
        <f aca="true" t="shared" si="3" ref="C21:M21">SUM(C3:C20)</f>
        <v>1047100</v>
      </c>
      <c r="D21" s="44">
        <f t="shared" si="3"/>
        <v>2134400</v>
      </c>
      <c r="E21" s="44">
        <f t="shared" si="3"/>
        <v>1218999</v>
      </c>
      <c r="F21" s="44">
        <f t="shared" si="3"/>
        <v>1117000</v>
      </c>
      <c r="G21" s="44">
        <f t="shared" si="3"/>
        <v>1549763</v>
      </c>
      <c r="H21" s="44">
        <f t="shared" si="3"/>
        <v>1468899</v>
      </c>
      <c r="I21" s="44">
        <f t="shared" si="3"/>
        <v>1067000</v>
      </c>
      <c r="J21" s="44">
        <f t="shared" si="3"/>
        <v>1797051</v>
      </c>
      <c r="K21" s="44">
        <f t="shared" si="3"/>
        <v>1998902</v>
      </c>
      <c r="L21" s="44">
        <f t="shared" si="3"/>
        <v>1297000</v>
      </c>
      <c r="M21" s="44">
        <f t="shared" si="3"/>
        <v>1716928</v>
      </c>
      <c r="N21" s="38">
        <f t="shared" si="0"/>
        <v>18625337</v>
      </c>
      <c r="O21" s="141">
        <f t="shared" si="2"/>
        <v>16908409</v>
      </c>
    </row>
    <row r="22" spans="1:15" s="3" customFormat="1" ht="11.25">
      <c r="A22" s="146" t="s">
        <v>797</v>
      </c>
      <c r="B22" s="147"/>
      <c r="C22" s="147"/>
      <c r="D22" s="6"/>
      <c r="E22" s="147"/>
      <c r="F22" s="147"/>
      <c r="G22" s="147"/>
      <c r="H22" s="147"/>
      <c r="I22" s="147"/>
      <c r="J22" s="147"/>
      <c r="K22" s="147"/>
      <c r="L22" s="147"/>
      <c r="M22" s="147"/>
      <c r="N22" s="145">
        <f t="shared" si="0"/>
        <v>0</v>
      </c>
      <c r="O22" s="6">
        <f t="shared" si="2"/>
        <v>0</v>
      </c>
    </row>
    <row r="23" spans="1:15" ht="12.75">
      <c r="A23" s="95" t="s">
        <v>717</v>
      </c>
      <c r="B23" s="7">
        <v>569000</v>
      </c>
      <c r="C23" s="7">
        <v>400000</v>
      </c>
      <c r="D23" s="7">
        <v>478000</v>
      </c>
      <c r="E23" s="7">
        <v>400000</v>
      </c>
      <c r="F23" s="7">
        <v>500000</v>
      </c>
      <c r="G23" s="7">
        <v>450000</v>
      </c>
      <c r="H23" s="7">
        <v>500000</v>
      </c>
      <c r="I23" s="7">
        <v>450000</v>
      </c>
      <c r="J23" s="7">
        <v>500000</v>
      </c>
      <c r="K23" s="7">
        <v>580000</v>
      </c>
      <c r="L23" s="7">
        <v>543643</v>
      </c>
      <c r="M23" s="7">
        <v>543643</v>
      </c>
      <c r="N23" s="8">
        <f t="shared" si="0"/>
        <v>5914286</v>
      </c>
      <c r="O23" s="4">
        <f>SUM(B23:M23)</f>
        <v>5914286</v>
      </c>
    </row>
    <row r="24" spans="1:15" ht="12.75">
      <c r="A24" s="95" t="s">
        <v>718</v>
      </c>
      <c r="B24" s="7">
        <v>170700</v>
      </c>
      <c r="C24" s="7">
        <v>120000</v>
      </c>
      <c r="D24" s="7">
        <v>143400</v>
      </c>
      <c r="E24" s="7">
        <v>120000</v>
      </c>
      <c r="F24" s="7">
        <v>150000</v>
      </c>
      <c r="G24" s="7">
        <v>135000</v>
      </c>
      <c r="H24" s="7">
        <v>150000</v>
      </c>
      <c r="I24" s="7">
        <v>135000</v>
      </c>
      <c r="J24" s="7">
        <v>150000</v>
      </c>
      <c r="K24" s="7">
        <v>174000</v>
      </c>
      <c r="L24" s="7">
        <v>163093</v>
      </c>
      <c r="M24" s="7">
        <v>190395</v>
      </c>
      <c r="N24" s="8">
        <f t="shared" si="0"/>
        <v>1801588</v>
      </c>
      <c r="O24" s="4">
        <f t="shared" si="2"/>
        <v>1611193</v>
      </c>
    </row>
    <row r="25" spans="1:15" ht="12.75">
      <c r="A25" s="95" t="s">
        <v>719</v>
      </c>
      <c r="B25" s="7">
        <v>384180</v>
      </c>
      <c r="C25" s="7">
        <v>400000</v>
      </c>
      <c r="D25" s="7">
        <v>450000</v>
      </c>
      <c r="E25" s="7">
        <v>400000</v>
      </c>
      <c r="F25" s="7">
        <v>400000</v>
      </c>
      <c r="G25" s="7">
        <v>528525</v>
      </c>
      <c r="H25" s="7">
        <v>550000</v>
      </c>
      <c r="I25" s="7">
        <v>550000</v>
      </c>
      <c r="J25" s="7">
        <v>500000</v>
      </c>
      <c r="K25" s="7">
        <v>500000</v>
      </c>
      <c r="L25" s="7">
        <v>550000</v>
      </c>
      <c r="M25" s="7">
        <v>550000</v>
      </c>
      <c r="N25" s="8">
        <f t="shared" si="0"/>
        <v>5762705</v>
      </c>
      <c r="O25" s="4">
        <f t="shared" si="2"/>
        <v>5212705</v>
      </c>
    </row>
    <row r="26" spans="1:15" ht="12.75">
      <c r="A26" s="95" t="s">
        <v>625</v>
      </c>
      <c r="B26" s="7"/>
      <c r="C26" s="7"/>
      <c r="D26" s="7">
        <v>54094</v>
      </c>
      <c r="E26" s="7"/>
      <c r="F26" s="7"/>
      <c r="G26" s="7">
        <v>54094</v>
      </c>
      <c r="H26" s="7"/>
      <c r="I26" s="7"/>
      <c r="J26" s="7">
        <v>54094</v>
      </c>
      <c r="K26" s="7"/>
      <c r="L26" s="7"/>
      <c r="M26" s="7">
        <v>54094</v>
      </c>
      <c r="N26" s="8">
        <f t="shared" si="0"/>
        <v>216376</v>
      </c>
      <c r="O26" s="4">
        <f>SUM(B26:L26)</f>
        <v>162282</v>
      </c>
    </row>
    <row r="27" spans="1:15" ht="12.75">
      <c r="A27" s="95" t="s">
        <v>328</v>
      </c>
      <c r="B27" s="7">
        <f aca="true" t="shared" si="4" ref="B27:G27">16700+6000+23925</f>
        <v>46625</v>
      </c>
      <c r="C27" s="7">
        <f t="shared" si="4"/>
        <v>46625</v>
      </c>
      <c r="D27" s="7">
        <f t="shared" si="4"/>
        <v>46625</v>
      </c>
      <c r="E27" s="7">
        <f t="shared" si="4"/>
        <v>46625</v>
      </c>
      <c r="F27" s="7">
        <f t="shared" si="4"/>
        <v>46625</v>
      </c>
      <c r="G27" s="7">
        <f t="shared" si="4"/>
        <v>46625</v>
      </c>
      <c r="H27" s="7">
        <f>16700+23925</f>
        <v>40625</v>
      </c>
      <c r="I27" s="7">
        <f>16700+23925</f>
        <v>40625</v>
      </c>
      <c r="J27" s="7">
        <f>16700+6000+23925</f>
        <v>46625</v>
      </c>
      <c r="K27" s="7">
        <f>16700+6000+23925</f>
        <v>46625</v>
      </c>
      <c r="L27" s="7">
        <f>16700+6000+23925</f>
        <v>46625</v>
      </c>
      <c r="M27" s="7">
        <f>16700+6000+23925-90</f>
        <v>46535</v>
      </c>
      <c r="N27" s="8">
        <f>SUM(B27:M27)</f>
        <v>547410</v>
      </c>
      <c r="O27" s="7">
        <v>16700</v>
      </c>
    </row>
    <row r="28" spans="1:15" ht="22.5">
      <c r="A28" s="95" t="s">
        <v>331</v>
      </c>
      <c r="B28" s="7">
        <v>75000</v>
      </c>
      <c r="C28" s="7">
        <v>75000</v>
      </c>
      <c r="D28" s="7">
        <v>90018</v>
      </c>
      <c r="E28" s="7">
        <v>90018</v>
      </c>
      <c r="F28" s="7">
        <v>90018</v>
      </c>
      <c r="G28" s="7">
        <v>90018</v>
      </c>
      <c r="H28" s="7">
        <v>90018</v>
      </c>
      <c r="I28" s="7">
        <v>90018</v>
      </c>
      <c r="J28" s="7">
        <v>90018</v>
      </c>
      <c r="K28" s="7">
        <v>90018</v>
      </c>
      <c r="L28" s="7">
        <v>90018</v>
      </c>
      <c r="M28" s="7">
        <v>90027</v>
      </c>
      <c r="N28" s="8">
        <f>SUM(B28:M28)</f>
        <v>1050189</v>
      </c>
      <c r="O28" s="7"/>
    </row>
    <row r="29" spans="1:15" s="5" customFormat="1" ht="19.5" customHeight="1">
      <c r="A29" s="95" t="s">
        <v>781</v>
      </c>
      <c r="B29" s="7"/>
      <c r="C29" s="7"/>
      <c r="D29" s="7">
        <v>1021</v>
      </c>
      <c r="E29" s="7">
        <v>1021</v>
      </c>
      <c r="F29" s="7">
        <v>1021</v>
      </c>
      <c r="G29" s="7">
        <v>1021</v>
      </c>
      <c r="H29" s="7">
        <v>1021</v>
      </c>
      <c r="I29" s="7">
        <v>1021</v>
      </c>
      <c r="J29" s="7">
        <v>1021</v>
      </c>
      <c r="K29" s="7">
        <v>1021</v>
      </c>
      <c r="L29" s="7">
        <v>1021</v>
      </c>
      <c r="M29" s="7">
        <v>1021</v>
      </c>
      <c r="N29" s="8">
        <f t="shared" si="0"/>
        <v>10210</v>
      </c>
      <c r="O29" s="7">
        <f>SUM(B29:L29)</f>
        <v>9189</v>
      </c>
    </row>
    <row r="30" spans="1:14" ht="12.75" hidden="1">
      <c r="A30" s="95" t="s">
        <v>371</v>
      </c>
      <c r="B30" s="4">
        <f aca="true" t="shared" si="5" ref="B30:M30">B12-B29</f>
        <v>0</v>
      </c>
      <c r="C30" s="4">
        <f t="shared" si="5"/>
        <v>0</v>
      </c>
      <c r="D30" s="4">
        <f t="shared" si="5"/>
        <v>-1021</v>
      </c>
      <c r="E30" s="4">
        <f t="shared" si="5"/>
        <v>-1021</v>
      </c>
      <c r="F30" s="4">
        <f t="shared" si="5"/>
        <v>-1021</v>
      </c>
      <c r="G30" s="4">
        <f t="shared" si="5"/>
        <v>-1021</v>
      </c>
      <c r="H30" s="4">
        <f t="shared" si="5"/>
        <v>-1021</v>
      </c>
      <c r="I30" s="4">
        <f t="shared" si="5"/>
        <v>-1021</v>
      </c>
      <c r="J30" s="4">
        <f t="shared" si="5"/>
        <v>-1021</v>
      </c>
      <c r="K30" s="4">
        <f t="shared" si="5"/>
        <v>-1021</v>
      </c>
      <c r="L30" s="4">
        <f t="shared" si="5"/>
        <v>-1021</v>
      </c>
      <c r="M30" s="4">
        <f t="shared" si="5"/>
        <v>-1021</v>
      </c>
      <c r="N30" s="8">
        <f t="shared" si="0"/>
        <v>-10210</v>
      </c>
    </row>
    <row r="31" spans="1:14" ht="12.75" hidden="1">
      <c r="A31" s="95" t="s">
        <v>782</v>
      </c>
      <c r="C31" s="4">
        <f>SUM(B30:C30)</f>
        <v>0</v>
      </c>
      <c r="F31" s="4">
        <f>SUM(F30:J30)</f>
        <v>-5105</v>
      </c>
      <c r="L31" s="4">
        <f>SUM(L30:M30)</f>
        <v>-2042</v>
      </c>
      <c r="N31" s="8">
        <f t="shared" si="0"/>
        <v>-7147</v>
      </c>
    </row>
    <row r="32" spans="1:14" ht="22.5" hidden="1">
      <c r="A32" s="95" t="s">
        <v>331</v>
      </c>
      <c r="M32" s="4">
        <f>SUM(B29:M29)</f>
        <v>10210</v>
      </c>
      <c r="N32" s="8">
        <f t="shared" si="0"/>
        <v>10210</v>
      </c>
    </row>
    <row r="33" spans="1:14" ht="12.75">
      <c r="A33" s="95" t="s">
        <v>540</v>
      </c>
      <c r="D33" s="4">
        <v>5000</v>
      </c>
      <c r="J33" s="4">
        <v>26563</v>
      </c>
      <c r="K33" s="4">
        <v>5000</v>
      </c>
      <c r="N33" s="8">
        <f t="shared" si="0"/>
        <v>36563</v>
      </c>
    </row>
    <row r="34" spans="1:14" ht="12.75">
      <c r="A34" s="95" t="s">
        <v>517</v>
      </c>
      <c r="N34" s="8">
        <f t="shared" si="0"/>
        <v>0</v>
      </c>
    </row>
    <row r="35" spans="1:14" ht="12.75">
      <c r="A35" s="95" t="s">
        <v>624</v>
      </c>
      <c r="F35" s="4">
        <v>200</v>
      </c>
      <c r="G35" s="4">
        <v>4500</v>
      </c>
      <c r="J35" s="4">
        <v>4500</v>
      </c>
      <c r="K35" s="4">
        <v>100000</v>
      </c>
      <c r="L35" s="4">
        <v>4500</v>
      </c>
      <c r="M35" s="4">
        <v>233920</v>
      </c>
      <c r="N35" s="8">
        <f t="shared" si="0"/>
        <v>347620</v>
      </c>
    </row>
    <row r="36" spans="1:15" s="3" customFormat="1" ht="21">
      <c r="A36" s="78" t="s">
        <v>634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45"/>
      <c r="O36" s="6"/>
    </row>
    <row r="37" spans="1:14" ht="12.75">
      <c r="A37" s="97" t="s">
        <v>721</v>
      </c>
      <c r="B37" s="4">
        <v>20000</v>
      </c>
      <c r="C37" s="4">
        <v>30000</v>
      </c>
      <c r="D37" s="4">
        <v>40000</v>
      </c>
      <c r="E37" s="4">
        <v>50000</v>
      </c>
      <c r="F37" s="4">
        <v>200000</v>
      </c>
      <c r="G37" s="4">
        <v>80000</v>
      </c>
      <c r="H37" s="4">
        <v>100000</v>
      </c>
      <c r="I37" s="4">
        <v>100000</v>
      </c>
      <c r="J37" s="4">
        <v>50000</v>
      </c>
      <c r="L37" s="4">
        <v>55142</v>
      </c>
      <c r="N37" s="8">
        <f>SUM(B37:M37)</f>
        <v>725142</v>
      </c>
    </row>
    <row r="38" spans="1:14" ht="12.75">
      <c r="A38" s="95" t="s">
        <v>629</v>
      </c>
      <c r="N38" s="8">
        <f aca="true" t="shared" si="6" ref="N38:N43">SUM(B38:M38)</f>
        <v>0</v>
      </c>
    </row>
    <row r="39" spans="1:14" ht="22.5">
      <c r="A39" s="95" t="s">
        <v>777</v>
      </c>
      <c r="D39" s="4">
        <v>82322</v>
      </c>
      <c r="G39" s="4">
        <v>82322</v>
      </c>
      <c r="J39" s="4">
        <v>82322</v>
      </c>
      <c r="M39" s="4">
        <v>82323</v>
      </c>
      <c r="N39" s="8">
        <f t="shared" si="6"/>
        <v>329289</v>
      </c>
    </row>
    <row r="40" spans="1:14" ht="12.75">
      <c r="A40" s="95" t="s">
        <v>189</v>
      </c>
      <c r="I40" s="4">
        <v>12840</v>
      </c>
      <c r="J40" s="4">
        <v>30000</v>
      </c>
      <c r="K40" s="4">
        <v>50000</v>
      </c>
      <c r="L40" s="4">
        <v>50000</v>
      </c>
      <c r="M40" s="4">
        <v>50000</v>
      </c>
      <c r="N40" s="8">
        <f t="shared" si="6"/>
        <v>192840</v>
      </c>
    </row>
    <row r="41" spans="1:14" ht="12.75">
      <c r="A41" s="95" t="s">
        <v>722</v>
      </c>
      <c r="D41" s="4">
        <v>100000</v>
      </c>
      <c r="E41" s="4">
        <v>100000</v>
      </c>
      <c r="F41" s="4">
        <v>300000</v>
      </c>
      <c r="H41" s="4">
        <v>400000</v>
      </c>
      <c r="I41" s="4">
        <v>200000</v>
      </c>
      <c r="L41" s="4">
        <v>236519</v>
      </c>
      <c r="N41" s="8">
        <f t="shared" si="6"/>
        <v>1336519</v>
      </c>
    </row>
    <row r="42" spans="1:14" ht="12.75">
      <c r="A42" s="95" t="s">
        <v>284</v>
      </c>
      <c r="E42" s="4">
        <v>112000</v>
      </c>
      <c r="N42" s="8">
        <f t="shared" si="6"/>
        <v>112000</v>
      </c>
    </row>
    <row r="43" spans="1:14" ht="22.5">
      <c r="A43" s="95" t="s">
        <v>784</v>
      </c>
      <c r="B43" s="4">
        <v>4200</v>
      </c>
      <c r="D43" s="4">
        <v>8800</v>
      </c>
      <c r="E43" s="4">
        <v>4200</v>
      </c>
      <c r="H43" s="4">
        <v>4200</v>
      </c>
      <c r="K43" s="4">
        <v>4200</v>
      </c>
      <c r="N43" s="8">
        <f t="shared" si="6"/>
        <v>25600</v>
      </c>
    </row>
    <row r="44" spans="1:14" ht="12" customHeight="1">
      <c r="A44" s="95" t="s">
        <v>766</v>
      </c>
      <c r="E44" s="4">
        <v>10000</v>
      </c>
      <c r="F44" s="4">
        <v>50000</v>
      </c>
      <c r="G44" s="4">
        <v>10000</v>
      </c>
      <c r="H44" s="4">
        <v>50000</v>
      </c>
      <c r="I44" s="4">
        <v>10000</v>
      </c>
      <c r="J44" s="4">
        <v>50000</v>
      </c>
      <c r="K44" s="4">
        <v>10000</v>
      </c>
      <c r="L44" s="4">
        <v>26000</v>
      </c>
      <c r="N44" s="8">
        <f t="shared" si="0"/>
        <v>216000</v>
      </c>
    </row>
    <row r="45" spans="1:14" ht="12.75">
      <c r="A45" s="95" t="s">
        <v>190</v>
      </c>
      <c r="M45" s="4">
        <v>1000</v>
      </c>
      <c r="N45" s="8">
        <f t="shared" si="0"/>
        <v>1000</v>
      </c>
    </row>
    <row r="46" spans="1:15" s="144" customFormat="1" ht="12.75">
      <c r="A46" s="32" t="s">
        <v>271</v>
      </c>
      <c r="B46" s="44">
        <f>SUM(B23:B45)</f>
        <v>1269705</v>
      </c>
      <c r="C46" s="44">
        <f>SUM(C23:C45)</f>
        <v>1071625</v>
      </c>
      <c r="D46" s="44">
        <v>1499280</v>
      </c>
      <c r="E46" s="44">
        <v>1333864</v>
      </c>
      <c r="F46" s="44">
        <v>1737864</v>
      </c>
      <c r="G46" s="44">
        <v>1482105</v>
      </c>
      <c r="H46" s="44">
        <v>1885864</v>
      </c>
      <c r="I46" s="44">
        <v>1589504</v>
      </c>
      <c r="J46" s="44">
        <v>1585143</v>
      </c>
      <c r="K46" s="44">
        <v>1560864</v>
      </c>
      <c r="L46" s="44">
        <v>1766561</v>
      </c>
      <c r="M46" s="44">
        <v>1842958</v>
      </c>
      <c r="N46" s="143">
        <f>SUM(B46:M46)</f>
        <v>18625337</v>
      </c>
      <c r="O46" s="44"/>
    </row>
    <row r="47" spans="1:15" ht="12.75">
      <c r="A47" s="138"/>
      <c r="B47" s="4">
        <f>B21-B46</f>
        <v>942590</v>
      </c>
      <c r="C47" s="4">
        <f aca="true" t="shared" si="7" ref="C47:O47">C21-C46</f>
        <v>-24525</v>
      </c>
      <c r="D47" s="4">
        <f t="shared" si="7"/>
        <v>635120</v>
      </c>
      <c r="E47" s="4">
        <f t="shared" si="7"/>
        <v>-114865</v>
      </c>
      <c r="F47" s="4">
        <f t="shared" si="7"/>
        <v>-620864</v>
      </c>
      <c r="G47" s="4">
        <f t="shared" si="7"/>
        <v>67658</v>
      </c>
      <c r="H47" s="4">
        <f t="shared" si="7"/>
        <v>-416965</v>
      </c>
      <c r="I47" s="4">
        <f t="shared" si="7"/>
        <v>-522504</v>
      </c>
      <c r="J47" s="4">
        <f t="shared" si="7"/>
        <v>211908</v>
      </c>
      <c r="K47" s="4">
        <f t="shared" si="7"/>
        <v>438038</v>
      </c>
      <c r="L47" s="4">
        <f t="shared" si="7"/>
        <v>-469561</v>
      </c>
      <c r="M47" s="4">
        <f t="shared" si="7"/>
        <v>-126030</v>
      </c>
      <c r="O47" s="4">
        <f t="shared" si="7"/>
        <v>16908409</v>
      </c>
    </row>
    <row r="48" spans="1:7" ht="21" customHeight="1">
      <c r="A48" s="598" t="s">
        <v>547</v>
      </c>
      <c r="B48" s="598"/>
      <c r="C48" s="598"/>
      <c r="D48" s="598"/>
      <c r="E48" s="598"/>
      <c r="F48" s="598"/>
      <c r="G48" s="598"/>
    </row>
    <row r="49" ht="12.75">
      <c r="B49" s="4" t="s">
        <v>327</v>
      </c>
    </row>
  </sheetData>
  <sheetProtection/>
  <mergeCells count="1">
    <mergeCell ref="A48:G48"/>
  </mergeCells>
  <printOptions gridLines="1"/>
  <pageMargins left="0.23" right="0.2362204724409449" top="0.5511811023622047" bottom="0.32" header="0.15748031496062992" footer="0.18"/>
  <pageSetup horizontalDpi="300" verticalDpi="300" orientation="landscape" paperSize="9" scale="70" r:id="rId1"/>
  <headerFooter alignWithMargins="0">
    <oddHeader>&amp;C&amp;"MS Sans Serif,Félkövér"J&amp;"Times New Roman CE,Félkövér"ózsefvárosi Önkormányzat 2006.évi költségvetési  előirnyzatainak teljesítési ütemterve&amp;R&amp;"Times New Roman CE,Normál"&amp;8
e Ft
20.sz.melléklet</oddHeader>
    <oddFooter>&amp;L&amp;8&amp;F&amp;C&amp;P.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2.421875" style="0" customWidth="1"/>
    <col min="2" max="2" width="35.00390625" style="0" customWidth="1"/>
    <col min="3" max="5" width="11.57421875" style="0" customWidth="1"/>
    <col min="6" max="8" width="10.140625" style="0" customWidth="1"/>
  </cols>
  <sheetData>
    <row r="1" spans="1:8" ht="12.75">
      <c r="A1" s="541" t="s">
        <v>409</v>
      </c>
      <c r="B1" s="541"/>
      <c r="C1" s="541"/>
      <c r="D1" s="541"/>
      <c r="E1" s="541"/>
      <c r="F1" s="541"/>
      <c r="G1" s="541"/>
      <c r="H1" s="541"/>
    </row>
    <row r="2" spans="1:8" ht="12.75">
      <c r="A2" s="189"/>
      <c r="B2" s="541" t="s">
        <v>126</v>
      </c>
      <c r="C2" s="541"/>
      <c r="D2" s="541"/>
      <c r="E2" s="541"/>
      <c r="F2" s="541"/>
      <c r="G2" s="189"/>
      <c r="H2" s="189"/>
    </row>
    <row r="3" spans="1:7" ht="12.75">
      <c r="A3" s="187"/>
      <c r="B3" s="187"/>
      <c r="C3" s="187"/>
      <c r="D3" s="187"/>
      <c r="F3" s="187"/>
      <c r="G3" s="187"/>
    </row>
    <row r="4" spans="1:8" ht="12.75">
      <c r="A4" s="174"/>
      <c r="B4" s="174"/>
      <c r="C4" s="599" t="s">
        <v>206</v>
      </c>
      <c r="D4" s="599"/>
      <c r="E4" s="599"/>
      <c r="F4" s="599" t="s">
        <v>722</v>
      </c>
      <c r="G4" s="599"/>
      <c r="H4" s="599"/>
    </row>
    <row r="5" spans="1:8" ht="19.5" customHeight="1" thickBot="1">
      <c r="A5" s="188" t="s">
        <v>329</v>
      </c>
      <c r="B5" s="192" t="s">
        <v>207</v>
      </c>
      <c r="C5" s="192" t="s">
        <v>208</v>
      </c>
      <c r="D5" s="192" t="s">
        <v>603</v>
      </c>
      <c r="E5" s="192" t="s">
        <v>604</v>
      </c>
      <c r="F5" s="192" t="s">
        <v>208</v>
      </c>
      <c r="G5" s="192" t="s">
        <v>603</v>
      </c>
      <c r="H5" s="192" t="s">
        <v>604</v>
      </c>
    </row>
    <row r="6" spans="1:8" ht="19.5" customHeight="1">
      <c r="A6" s="301"/>
      <c r="B6" s="302"/>
      <c r="C6" s="302"/>
      <c r="D6" s="302"/>
      <c r="E6" s="302"/>
      <c r="F6" s="302"/>
      <c r="G6" s="302"/>
      <c r="H6" s="302"/>
    </row>
    <row r="7" spans="1:8" s="194" customFormat="1" ht="19.5" customHeight="1">
      <c r="A7" s="177"/>
      <c r="B7" s="193"/>
      <c r="C7" s="178"/>
      <c r="D7" s="178"/>
      <c r="E7" s="178"/>
      <c r="F7" s="177"/>
      <c r="G7" s="177"/>
      <c r="H7" s="177"/>
    </row>
    <row r="8" spans="1:8" s="194" customFormat="1" ht="19.5" customHeight="1">
      <c r="A8" s="17"/>
      <c r="B8" s="164"/>
      <c r="C8" s="17"/>
      <c r="D8" s="18"/>
      <c r="E8" s="18"/>
      <c r="F8" s="177"/>
      <c r="G8" s="177"/>
      <c r="H8" s="177"/>
    </row>
    <row r="9" spans="1:8" s="194" customFormat="1" ht="19.5" customHeight="1">
      <c r="A9" s="17"/>
      <c r="B9" s="164"/>
      <c r="C9" s="17"/>
      <c r="D9" s="18"/>
      <c r="E9" s="18"/>
      <c r="F9" s="177"/>
      <c r="G9" s="177"/>
      <c r="H9" s="177"/>
    </row>
    <row r="10" spans="1:8" s="194" customFormat="1" ht="19.5" customHeight="1">
      <c r="A10" s="17"/>
      <c r="B10" s="164"/>
      <c r="C10" s="17"/>
      <c r="D10" s="18"/>
      <c r="E10" s="18"/>
      <c r="F10" s="17"/>
      <c r="G10" s="17"/>
      <c r="H10" s="17"/>
    </row>
    <row r="11" spans="1:8" s="194" customFormat="1" ht="19.5" customHeight="1">
      <c r="A11" s="17"/>
      <c r="B11" s="164"/>
      <c r="C11" s="17"/>
      <c r="D11" s="18"/>
      <c r="E11" s="18"/>
      <c r="F11" s="17"/>
      <c r="G11" s="17"/>
      <c r="H11" s="17"/>
    </row>
    <row r="12" spans="1:8" s="194" customFormat="1" ht="19.5" customHeight="1">
      <c r="A12" s="17"/>
      <c r="B12" s="164"/>
      <c r="C12" s="18"/>
      <c r="D12" s="18"/>
      <c r="E12" s="18"/>
      <c r="F12" s="17"/>
      <c r="G12" s="17"/>
      <c r="H12" s="17"/>
    </row>
    <row r="13" spans="1:8" ht="12.75">
      <c r="A13" s="195"/>
      <c r="B13" s="164"/>
      <c r="C13" s="17"/>
      <c r="D13" s="18"/>
      <c r="E13" s="18"/>
      <c r="F13" s="17"/>
      <c r="G13" s="17"/>
      <c r="H13" s="17"/>
    </row>
    <row r="14" spans="1:8" ht="19.5" customHeight="1">
      <c r="A14" s="176"/>
      <c r="B14" s="164"/>
      <c r="C14" s="18"/>
      <c r="D14" s="18"/>
      <c r="E14" s="18"/>
      <c r="F14" s="17"/>
      <c r="G14" s="17"/>
      <c r="H14" s="17"/>
    </row>
    <row r="15" spans="1:8" ht="19.5" customHeight="1">
      <c r="A15" s="196"/>
      <c r="B15" s="164"/>
      <c r="C15" s="18"/>
      <c r="D15" s="18"/>
      <c r="E15" s="18"/>
      <c r="F15" s="17"/>
      <c r="G15" s="17"/>
      <c r="H15" s="17"/>
    </row>
    <row r="16" spans="1:8" ht="19.5" customHeight="1">
      <c r="A16" s="196"/>
      <c r="B16" s="164"/>
      <c r="C16" s="18"/>
      <c r="D16" s="18"/>
      <c r="E16" s="18"/>
      <c r="F16" s="17"/>
      <c r="G16" s="17"/>
      <c r="H16" s="17"/>
    </row>
    <row r="17" spans="1:8" ht="19.5" customHeight="1">
      <c r="A17" s="196"/>
      <c r="B17" s="164"/>
      <c r="C17" s="18"/>
      <c r="D17" s="18"/>
      <c r="E17" s="18"/>
      <c r="F17" s="17"/>
      <c r="G17" s="17"/>
      <c r="H17" s="17"/>
    </row>
    <row r="18" spans="1:8" ht="19.5" customHeight="1">
      <c r="A18" s="177"/>
      <c r="B18" s="173"/>
      <c r="C18" s="80"/>
      <c r="D18" s="80"/>
      <c r="E18" s="80"/>
      <c r="F18" s="17"/>
      <c r="G18" s="17"/>
      <c r="H18" s="17"/>
    </row>
    <row r="19" spans="1:8" ht="19.5" customHeight="1">
      <c r="A19" s="17"/>
      <c r="B19" s="164"/>
      <c r="C19" s="18"/>
      <c r="D19" s="18"/>
      <c r="E19" s="18"/>
      <c r="F19" s="18"/>
      <c r="G19" s="18"/>
      <c r="H19" s="18"/>
    </row>
    <row r="20" spans="1:8" ht="19.5" customHeight="1">
      <c r="A20" s="176"/>
      <c r="B20" s="164"/>
      <c r="C20" s="17"/>
      <c r="D20" s="18"/>
      <c r="E20" s="18"/>
      <c r="F20" s="18"/>
      <c r="G20" s="18"/>
      <c r="H20" s="18"/>
    </row>
    <row r="21" spans="1:8" ht="20.25" customHeight="1">
      <c r="A21" s="195"/>
      <c r="B21" s="164"/>
      <c r="C21" s="18"/>
      <c r="D21" s="18"/>
      <c r="E21" s="18"/>
      <c r="F21" s="18"/>
      <c r="G21" s="18"/>
      <c r="H21" s="18"/>
    </row>
    <row r="22" spans="1:8" ht="19.5" customHeight="1">
      <c r="A22" s="176"/>
      <c r="B22" s="164"/>
      <c r="C22" s="17"/>
      <c r="D22" s="18"/>
      <c r="E22" s="18"/>
      <c r="F22" s="18"/>
      <c r="G22" s="18"/>
      <c r="H22" s="18"/>
    </row>
    <row r="23" spans="1:8" ht="19.5" customHeight="1">
      <c r="A23" s="196"/>
      <c r="B23" s="164"/>
      <c r="C23" s="17"/>
      <c r="D23" s="18"/>
      <c r="E23" s="18"/>
      <c r="F23" s="18"/>
      <c r="G23" s="18"/>
      <c r="H23" s="18"/>
    </row>
    <row r="24" spans="1:8" ht="19.5" customHeight="1">
      <c r="A24" s="177"/>
      <c r="B24" s="173"/>
      <c r="C24" s="80"/>
      <c r="D24" s="80"/>
      <c r="E24" s="80"/>
      <c r="F24" s="80"/>
      <c r="G24" s="80"/>
      <c r="H24" s="80"/>
    </row>
    <row r="25" spans="1:8" ht="19.5" customHeight="1">
      <c r="A25" s="17"/>
      <c r="B25" s="164"/>
      <c r="C25" s="18"/>
      <c r="D25" s="18"/>
      <c r="E25" s="18"/>
      <c r="F25" s="17"/>
      <c r="G25" s="17"/>
      <c r="H25" s="17"/>
    </row>
    <row r="26" spans="1:8" ht="19.5" customHeight="1">
      <c r="A26" s="17"/>
      <c r="B26" s="164"/>
      <c r="C26" s="18"/>
      <c r="D26" s="18"/>
      <c r="E26" s="18"/>
      <c r="F26" s="17"/>
      <c r="G26" s="17"/>
      <c r="H26" s="17"/>
    </row>
    <row r="27" spans="1:8" ht="19.5" customHeight="1">
      <c r="A27" s="17"/>
      <c r="B27" s="164"/>
      <c r="C27" s="18"/>
      <c r="D27" s="18"/>
      <c r="E27" s="18"/>
      <c r="F27" s="17"/>
      <c r="G27" s="17"/>
      <c r="H27" s="17"/>
    </row>
    <row r="28" spans="1:8" s="303" customFormat="1" ht="19.5" customHeight="1">
      <c r="A28" s="17"/>
      <c r="B28" s="164"/>
      <c r="C28" s="18"/>
      <c r="D28" s="18"/>
      <c r="E28" s="18"/>
      <c r="F28" s="17"/>
      <c r="G28" s="17"/>
      <c r="H28" s="17"/>
    </row>
    <row r="29" spans="1:8" s="303" customFormat="1" ht="19.5" customHeight="1">
      <c r="A29" s="17"/>
      <c r="B29" s="164"/>
      <c r="C29" s="18"/>
      <c r="D29" s="18"/>
      <c r="E29" s="18"/>
      <c r="F29" s="17"/>
      <c r="G29" s="17"/>
      <c r="H29" s="17"/>
    </row>
    <row r="30" spans="1:8" s="303" customFormat="1" ht="19.5" customHeight="1">
      <c r="A30" s="17"/>
      <c r="B30" s="164"/>
      <c r="C30" s="18"/>
      <c r="D30" s="18"/>
      <c r="E30" s="18"/>
      <c r="F30" s="17"/>
      <c r="G30" s="17"/>
      <c r="H30" s="17"/>
    </row>
    <row r="31" spans="1:8" s="303" customFormat="1" ht="19.5" customHeight="1">
      <c r="A31" s="17"/>
      <c r="B31" s="164"/>
      <c r="C31" s="18"/>
      <c r="D31" s="18"/>
      <c r="E31" s="18"/>
      <c r="F31" s="17"/>
      <c r="G31" s="17"/>
      <c r="H31" s="17"/>
    </row>
    <row r="32" spans="1:8" s="303" customFormat="1" ht="19.5" customHeight="1">
      <c r="A32" s="17"/>
      <c r="B32" s="164"/>
      <c r="C32" s="18"/>
      <c r="D32" s="18"/>
      <c r="E32" s="18"/>
      <c r="F32" s="17"/>
      <c r="G32" s="17"/>
      <c r="H32" s="18"/>
    </row>
    <row r="33" spans="1:8" s="303" customFormat="1" ht="19.5" customHeight="1">
      <c r="A33" s="176"/>
      <c r="B33" s="164"/>
      <c r="C33" s="223"/>
      <c r="D33" s="223"/>
      <c r="E33" s="223"/>
      <c r="F33" s="176"/>
      <c r="G33" s="176"/>
      <c r="H33" s="223"/>
    </row>
    <row r="34" spans="1:8" s="187" customFormat="1" ht="19.5" customHeight="1" thickBot="1">
      <c r="A34" s="185" t="s">
        <v>266</v>
      </c>
      <c r="B34" s="197"/>
      <c r="C34" s="167">
        <f aca="true" t="shared" si="0" ref="C34:H34">SUM(C6:C33)-C24-C18</f>
        <v>0</v>
      </c>
      <c r="D34" s="167">
        <f t="shared" si="0"/>
        <v>0</v>
      </c>
      <c r="E34" s="167">
        <f t="shared" si="0"/>
        <v>0</v>
      </c>
      <c r="F34" s="167">
        <f t="shared" si="0"/>
        <v>0</v>
      </c>
      <c r="G34" s="167">
        <f t="shared" si="0"/>
        <v>0</v>
      </c>
      <c r="H34" s="167">
        <f t="shared" si="0"/>
        <v>0</v>
      </c>
    </row>
    <row r="36" ht="12.75">
      <c r="C36" s="76"/>
    </row>
  </sheetData>
  <sheetProtection/>
  <mergeCells count="4">
    <mergeCell ref="A1:H1"/>
    <mergeCell ref="B2:F2"/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.28125" style="0" customWidth="1"/>
    <col min="2" max="2" width="65.57421875" style="0" customWidth="1"/>
    <col min="3" max="3" width="12.8515625" style="0" customWidth="1"/>
  </cols>
  <sheetData>
    <row r="1" spans="2:3" ht="12.75">
      <c r="B1" s="557" t="s">
        <v>1483</v>
      </c>
      <c r="C1" s="557"/>
    </row>
    <row r="3" ht="26.25" thickBot="1">
      <c r="C3" s="508" t="s">
        <v>1558</v>
      </c>
    </row>
    <row r="4" spans="1:3" ht="36" customHeight="1" thickBot="1">
      <c r="A4" s="340" t="s">
        <v>914</v>
      </c>
      <c r="B4" s="408" t="s">
        <v>907</v>
      </c>
      <c r="C4" s="409" t="s">
        <v>1484</v>
      </c>
    </row>
    <row r="5" spans="1:3" ht="12.75">
      <c r="A5" s="371" t="s">
        <v>1012</v>
      </c>
      <c r="B5" s="372" t="s">
        <v>1013</v>
      </c>
      <c r="C5" s="407"/>
    </row>
    <row r="6" spans="1:3" ht="25.5">
      <c r="A6" s="359" t="s">
        <v>915</v>
      </c>
      <c r="B6" s="355" t="s">
        <v>1014</v>
      </c>
      <c r="C6" s="360">
        <v>2865007</v>
      </c>
    </row>
    <row r="7" spans="1:3" ht="12.75">
      <c r="A7" s="359" t="s">
        <v>916</v>
      </c>
      <c r="B7" s="355" t="s">
        <v>1015</v>
      </c>
      <c r="C7" s="360">
        <v>2807</v>
      </c>
    </row>
    <row r="8" spans="1:3" ht="12.75">
      <c r="A8" s="359" t="s">
        <v>918</v>
      </c>
      <c r="B8" s="355" t="s">
        <v>1016</v>
      </c>
      <c r="C8" s="360">
        <v>1910</v>
      </c>
    </row>
    <row r="9" spans="1:3" ht="12.75">
      <c r="A9" s="359" t="s">
        <v>919</v>
      </c>
      <c r="B9" s="355" t="s">
        <v>1017</v>
      </c>
      <c r="C9" s="360">
        <v>9</v>
      </c>
    </row>
    <row r="10" spans="1:3" ht="12.75">
      <c r="A10" s="359" t="s">
        <v>921</v>
      </c>
      <c r="B10" s="355" t="s">
        <v>1018</v>
      </c>
      <c r="C10" s="360">
        <v>2869733</v>
      </c>
    </row>
    <row r="11" spans="1:3" ht="12.75">
      <c r="A11" s="359" t="s">
        <v>923</v>
      </c>
      <c r="B11" s="355" t="s">
        <v>1019</v>
      </c>
      <c r="C11" s="360">
        <v>22374409</v>
      </c>
    </row>
    <row r="12" spans="1:3" ht="12.75">
      <c r="A12" s="359" t="s">
        <v>924</v>
      </c>
      <c r="B12" s="355" t="s">
        <v>1020</v>
      </c>
      <c r="C12" s="360">
        <v>22873178</v>
      </c>
    </row>
    <row r="13" spans="1:3" ht="12.75">
      <c r="A13" s="359" t="s">
        <v>1012</v>
      </c>
      <c r="B13" s="355" t="s">
        <v>1021</v>
      </c>
      <c r="C13" s="309"/>
    </row>
    <row r="14" spans="1:3" ht="25.5">
      <c r="A14" s="359" t="s">
        <v>925</v>
      </c>
      <c r="B14" s="355" t="s">
        <v>1014</v>
      </c>
      <c r="C14" s="360">
        <v>2364426</v>
      </c>
    </row>
    <row r="15" spans="1:3" ht="12.75">
      <c r="A15" s="359" t="s">
        <v>927</v>
      </c>
      <c r="B15" s="355" t="s">
        <v>1015</v>
      </c>
      <c r="C15" s="360">
        <v>4166</v>
      </c>
    </row>
    <row r="16" spans="1:3" ht="12.75">
      <c r="A16" s="359" t="s">
        <v>929</v>
      </c>
      <c r="B16" s="355" t="s">
        <v>1016</v>
      </c>
      <c r="C16" s="360">
        <v>2363</v>
      </c>
    </row>
    <row r="17" spans="1:3" ht="13.5" thickBot="1">
      <c r="A17" s="367" t="s">
        <v>931</v>
      </c>
      <c r="B17" s="368" t="s">
        <v>1017</v>
      </c>
      <c r="C17" s="370">
        <v>9</v>
      </c>
    </row>
    <row r="18" spans="1:3" ht="13.5" thickBot="1">
      <c r="A18" s="375" t="s">
        <v>932</v>
      </c>
      <c r="B18" s="376" t="s">
        <v>1022</v>
      </c>
      <c r="C18" s="378">
        <v>2370964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  <headerFooter>
    <oddHeader>&amp;R&amp;"MS Sans Serif,Félkövér"rendelet 9/3.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4">
      <selection activeCell="A28" sqref="A28"/>
    </sheetView>
  </sheetViews>
  <sheetFormatPr defaultColWidth="9.140625" defaultRowHeight="12.75"/>
  <cols>
    <col min="1" max="1" width="9.140625" style="14" customWidth="1"/>
    <col min="2" max="2" width="5.7109375" style="14" customWidth="1"/>
    <col min="3" max="3" width="46.8515625" style="14" customWidth="1"/>
    <col min="4" max="4" width="11.57421875" style="14" customWidth="1"/>
    <col min="5" max="16384" width="9.140625" style="14" customWidth="1"/>
  </cols>
  <sheetData>
    <row r="1" ht="18.75">
      <c r="C1" s="405" t="s">
        <v>1485</v>
      </c>
    </row>
    <row r="2" ht="18.75">
      <c r="C2" s="405"/>
    </row>
    <row r="4" ht="12.75">
      <c r="D4" s="21"/>
    </row>
    <row r="5" spans="1:4" s="403" customFormat="1" ht="13.5" thickBot="1">
      <c r="A5" s="506"/>
      <c r="B5" s="14"/>
      <c r="C5" s="14"/>
      <c r="D5" s="21" t="s">
        <v>24</v>
      </c>
    </row>
    <row r="6" spans="1:4" s="403" customFormat="1" ht="27.75" customHeight="1" thickBot="1">
      <c r="A6" s="506"/>
      <c r="B6" s="344"/>
      <c r="C6" s="395" t="s">
        <v>907</v>
      </c>
      <c r="D6" s="396" t="s">
        <v>8</v>
      </c>
    </row>
    <row r="7" spans="2:4" ht="12.75">
      <c r="B7" s="371" t="s">
        <v>915</v>
      </c>
      <c r="C7" s="372" t="s">
        <v>9</v>
      </c>
      <c r="D7" s="374">
        <v>371</v>
      </c>
    </row>
    <row r="8" spans="2:4" ht="12.75">
      <c r="B8" s="359" t="s">
        <v>916</v>
      </c>
      <c r="C8" s="355" t="s">
        <v>1023</v>
      </c>
      <c r="D8" s="360">
        <v>0</v>
      </c>
    </row>
    <row r="9" spans="2:4" ht="12.75">
      <c r="B9" s="359" t="s">
        <v>918</v>
      </c>
      <c r="C9" s="355" t="s">
        <v>10</v>
      </c>
      <c r="D9" s="360">
        <v>0</v>
      </c>
    </row>
    <row r="10" spans="2:4" ht="12.75">
      <c r="B10" s="359" t="s">
        <v>919</v>
      </c>
      <c r="C10" s="355" t="s">
        <v>11</v>
      </c>
      <c r="D10" s="360">
        <v>0</v>
      </c>
    </row>
    <row r="11" spans="2:4" ht="12.75">
      <c r="B11" s="359" t="s">
        <v>921</v>
      </c>
      <c r="C11" s="355" t="s">
        <v>12</v>
      </c>
      <c r="D11" s="360">
        <v>3</v>
      </c>
    </row>
    <row r="12" spans="2:4" ht="12.75">
      <c r="B12" s="359" t="s">
        <v>923</v>
      </c>
      <c r="C12" s="355" t="s">
        <v>1024</v>
      </c>
      <c r="D12" s="360">
        <v>3</v>
      </c>
    </row>
    <row r="13" spans="2:4" ht="12.75">
      <c r="B13" s="359" t="s">
        <v>924</v>
      </c>
      <c r="C13" s="355" t="s">
        <v>13</v>
      </c>
      <c r="D13" s="360">
        <v>0</v>
      </c>
    </row>
    <row r="14" spans="2:4" ht="12.75">
      <c r="B14" s="359" t="s">
        <v>925</v>
      </c>
      <c r="C14" s="355" t="s">
        <v>14</v>
      </c>
      <c r="D14" s="360">
        <v>0</v>
      </c>
    </row>
    <row r="15" spans="2:8" ht="25.5">
      <c r="B15" s="359" t="s">
        <v>927</v>
      </c>
      <c r="C15" s="355" t="s">
        <v>1025</v>
      </c>
      <c r="D15" s="360">
        <v>0</v>
      </c>
      <c r="H15" s="403"/>
    </row>
    <row r="16" spans="2:4" ht="12.75">
      <c r="B16" s="359" t="s">
        <v>929</v>
      </c>
      <c r="C16" s="355" t="s">
        <v>15</v>
      </c>
      <c r="D16" s="360">
        <v>0</v>
      </c>
    </row>
    <row r="17" spans="2:4" ht="13.5" thickBot="1">
      <c r="B17" s="367" t="s">
        <v>931</v>
      </c>
      <c r="C17" s="368" t="s">
        <v>1026</v>
      </c>
      <c r="D17" s="370">
        <v>0</v>
      </c>
    </row>
    <row r="18" spans="2:4" ht="26.25" thickBot="1">
      <c r="B18" s="375" t="s">
        <v>932</v>
      </c>
      <c r="C18" s="376" t="s">
        <v>1027</v>
      </c>
      <c r="D18" s="406">
        <v>374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&amp;R&amp;"MS Sans Serif,Félkövér"rendelet 9/4.sz.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Q18"/>
  <sheetViews>
    <sheetView view="pageLayout" workbookViewId="0" topLeftCell="DN1">
      <selection activeCell="A4" sqref="A4:DQ4"/>
    </sheetView>
  </sheetViews>
  <sheetFormatPr defaultColWidth="5.7109375" defaultRowHeight="12.75"/>
  <cols>
    <col min="1" max="1" width="5.7109375" style="0" customWidth="1"/>
    <col min="2" max="2" width="34.57421875" style="0" customWidth="1"/>
    <col min="3" max="121" width="12.7109375" style="0" customWidth="1"/>
  </cols>
  <sheetData>
    <row r="1" spans="29:39" ht="15.75"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</row>
    <row r="2" spans="2:39" ht="15.75">
      <c r="B2" s="519"/>
      <c r="C2" s="603" t="s">
        <v>1509</v>
      </c>
      <c r="D2" s="603"/>
      <c r="E2" s="603"/>
      <c r="F2" s="603"/>
      <c r="G2" s="603"/>
      <c r="H2" s="603"/>
      <c r="I2" s="603"/>
      <c r="J2" s="603"/>
      <c r="K2" s="603"/>
      <c r="L2" s="603"/>
      <c r="M2" s="603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</row>
    <row r="3" spans="2:13" ht="15.75">
      <c r="B3" s="519"/>
      <c r="C3" s="603" t="s">
        <v>870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</row>
    <row r="4" spans="1:121" s="411" customFormat="1" ht="13.5" thickBot="1">
      <c r="A4" s="600" t="s">
        <v>1028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  <c r="AK4" s="601"/>
      <c r="AL4" s="601"/>
      <c r="AM4" s="601"/>
      <c r="AN4" s="601"/>
      <c r="AO4" s="601"/>
      <c r="AP4" s="601"/>
      <c r="AQ4" s="601"/>
      <c r="AR4" s="601"/>
      <c r="AS4" s="601"/>
      <c r="AT4" s="601"/>
      <c r="AU4" s="601"/>
      <c r="AV4" s="601"/>
      <c r="AW4" s="601"/>
      <c r="AX4" s="601"/>
      <c r="AY4" s="601"/>
      <c r="AZ4" s="601"/>
      <c r="BA4" s="601"/>
      <c r="BB4" s="601"/>
      <c r="BC4" s="601"/>
      <c r="BD4" s="601"/>
      <c r="BE4" s="601"/>
      <c r="BF4" s="601"/>
      <c r="BG4" s="601"/>
      <c r="BH4" s="601"/>
      <c r="BI4" s="601"/>
      <c r="BJ4" s="601"/>
      <c r="BK4" s="601"/>
      <c r="BL4" s="601"/>
      <c r="BM4" s="601"/>
      <c r="BN4" s="601"/>
      <c r="BO4" s="601"/>
      <c r="BP4" s="601"/>
      <c r="BQ4" s="601"/>
      <c r="BR4" s="601"/>
      <c r="BS4" s="601"/>
      <c r="BT4" s="601"/>
      <c r="BU4" s="601"/>
      <c r="BV4" s="601"/>
      <c r="BW4" s="601"/>
      <c r="BX4" s="601"/>
      <c r="BY4" s="601"/>
      <c r="BZ4" s="601"/>
      <c r="CA4" s="601"/>
      <c r="CB4" s="601"/>
      <c r="CC4" s="601"/>
      <c r="CD4" s="601"/>
      <c r="CE4" s="601"/>
      <c r="CF4" s="601"/>
      <c r="CG4" s="601"/>
      <c r="CH4" s="601"/>
      <c r="CI4" s="601"/>
      <c r="CJ4" s="601"/>
      <c r="CK4" s="601"/>
      <c r="CL4" s="601"/>
      <c r="CM4" s="601"/>
      <c r="CN4" s="601"/>
      <c r="CO4" s="601"/>
      <c r="CP4" s="601"/>
      <c r="CQ4" s="601"/>
      <c r="CR4" s="601"/>
      <c r="CS4" s="601"/>
      <c r="CT4" s="601"/>
      <c r="CU4" s="601"/>
      <c r="CV4" s="601"/>
      <c r="CW4" s="601"/>
      <c r="CX4" s="601"/>
      <c r="CY4" s="601"/>
      <c r="CZ4" s="601"/>
      <c r="DA4" s="601"/>
      <c r="DB4" s="601"/>
      <c r="DC4" s="601"/>
      <c r="DD4" s="601"/>
      <c r="DE4" s="601"/>
      <c r="DF4" s="601"/>
      <c r="DG4" s="601"/>
      <c r="DH4" s="601"/>
      <c r="DI4" s="601"/>
      <c r="DJ4" s="601"/>
      <c r="DK4" s="601"/>
      <c r="DL4" s="601"/>
      <c r="DM4" s="601"/>
      <c r="DN4" s="601"/>
      <c r="DO4" s="601"/>
      <c r="DP4" s="601"/>
      <c r="DQ4" s="601"/>
    </row>
    <row r="5" spans="1:121" s="411" customFormat="1" ht="69.75" customHeight="1">
      <c r="A5" s="415" t="s">
        <v>735</v>
      </c>
      <c r="B5" s="415" t="s">
        <v>907</v>
      </c>
      <c r="C5" s="415" t="s">
        <v>330</v>
      </c>
      <c r="D5" s="414" t="s">
        <v>1029</v>
      </c>
      <c r="E5" s="412" t="s">
        <v>1030</v>
      </c>
      <c r="F5" s="412" t="s">
        <v>1031</v>
      </c>
      <c r="G5" s="412" t="s">
        <v>1032</v>
      </c>
      <c r="H5" s="412" t="s">
        <v>1033</v>
      </c>
      <c r="I5" s="412" t="s">
        <v>1034</v>
      </c>
      <c r="J5" s="412" t="s">
        <v>1035</v>
      </c>
      <c r="K5" s="412" t="s">
        <v>1036</v>
      </c>
      <c r="L5" s="412" t="s">
        <v>1037</v>
      </c>
      <c r="M5" s="412" t="s">
        <v>1038</v>
      </c>
      <c r="N5" s="412" t="s">
        <v>1039</v>
      </c>
      <c r="O5" s="412" t="s">
        <v>1040</v>
      </c>
      <c r="P5" s="412" t="s">
        <v>1041</v>
      </c>
      <c r="Q5" s="412" t="s">
        <v>1042</v>
      </c>
      <c r="R5" s="412" t="s">
        <v>1043</v>
      </c>
      <c r="S5" s="412" t="s">
        <v>1044</v>
      </c>
      <c r="T5" s="412" t="s">
        <v>1045</v>
      </c>
      <c r="U5" s="412" t="s">
        <v>1046</v>
      </c>
      <c r="V5" s="412" t="s">
        <v>1047</v>
      </c>
      <c r="W5" s="412" t="s">
        <v>1048</v>
      </c>
      <c r="X5" s="412" t="s">
        <v>1049</v>
      </c>
      <c r="Y5" s="412" t="s">
        <v>1050</v>
      </c>
      <c r="Z5" s="412" t="s">
        <v>1051</v>
      </c>
      <c r="AA5" s="412" t="s">
        <v>1052</v>
      </c>
      <c r="AB5" s="412" t="s">
        <v>1053</v>
      </c>
      <c r="AC5" s="412" t="s">
        <v>1054</v>
      </c>
      <c r="AD5" s="412" t="s">
        <v>1055</v>
      </c>
      <c r="AE5" s="412" t="s">
        <v>1056</v>
      </c>
      <c r="AF5" s="412" t="s">
        <v>1057</v>
      </c>
      <c r="AG5" s="412" t="s">
        <v>1058</v>
      </c>
      <c r="AH5" s="412" t="s">
        <v>1059</v>
      </c>
      <c r="AI5" s="412" t="s">
        <v>1060</v>
      </c>
      <c r="AJ5" s="412" t="s">
        <v>1061</v>
      </c>
      <c r="AK5" s="412" t="s">
        <v>1062</v>
      </c>
      <c r="AL5" s="412" t="s">
        <v>1063</v>
      </c>
      <c r="AM5" s="412" t="s">
        <v>1064</v>
      </c>
      <c r="AN5" s="412" t="s">
        <v>1065</v>
      </c>
      <c r="AO5" s="412" t="s">
        <v>1066</v>
      </c>
      <c r="AP5" s="412" t="s">
        <v>1067</v>
      </c>
      <c r="AQ5" s="412" t="s">
        <v>1068</v>
      </c>
      <c r="AR5" s="412" t="s">
        <v>1069</v>
      </c>
      <c r="AS5" s="412" t="s">
        <v>1070</v>
      </c>
      <c r="AT5" s="412" t="s">
        <v>1071</v>
      </c>
      <c r="AU5" s="412" t="s">
        <v>1072</v>
      </c>
      <c r="AV5" s="412" t="s">
        <v>1073</v>
      </c>
      <c r="AW5" s="412" t="s">
        <v>1074</v>
      </c>
      <c r="AX5" s="412" t="s">
        <v>1075</v>
      </c>
      <c r="AY5" s="412" t="s">
        <v>1076</v>
      </c>
      <c r="AZ5" s="412" t="s">
        <v>1077</v>
      </c>
      <c r="BA5" s="412" t="s">
        <v>1078</v>
      </c>
      <c r="BB5" s="412" t="s">
        <v>1079</v>
      </c>
      <c r="BC5" s="412" t="s">
        <v>1080</v>
      </c>
      <c r="BD5" s="412" t="s">
        <v>1081</v>
      </c>
      <c r="BE5" s="412" t="s">
        <v>1082</v>
      </c>
      <c r="BF5" s="412" t="s">
        <v>1083</v>
      </c>
      <c r="BG5" s="412" t="s">
        <v>1084</v>
      </c>
      <c r="BH5" s="412" t="s">
        <v>1085</v>
      </c>
      <c r="BI5" s="412" t="s">
        <v>1086</v>
      </c>
      <c r="BJ5" s="412" t="s">
        <v>1087</v>
      </c>
      <c r="BK5" s="412" t="s">
        <v>1088</v>
      </c>
      <c r="BL5" s="412" t="s">
        <v>1089</v>
      </c>
      <c r="BM5" s="412" t="s">
        <v>1090</v>
      </c>
      <c r="BN5" s="412" t="s">
        <v>1091</v>
      </c>
      <c r="BO5" s="412" t="s">
        <v>1092</v>
      </c>
      <c r="BP5" s="412" t="s">
        <v>1093</v>
      </c>
      <c r="BQ5" s="412" t="s">
        <v>1094</v>
      </c>
      <c r="BR5" s="412" t="s">
        <v>1095</v>
      </c>
      <c r="BS5" s="412" t="s">
        <v>1096</v>
      </c>
      <c r="BT5" s="412" t="s">
        <v>1097</v>
      </c>
      <c r="BU5" s="412" t="s">
        <v>1098</v>
      </c>
      <c r="BV5" s="412" t="s">
        <v>1099</v>
      </c>
      <c r="BW5" s="412" t="s">
        <v>1100</v>
      </c>
      <c r="BX5" s="412" t="s">
        <v>1101</v>
      </c>
      <c r="BY5" s="412" t="s">
        <v>1102</v>
      </c>
      <c r="BZ5" s="412" t="s">
        <v>1103</v>
      </c>
      <c r="CA5" s="412" t="s">
        <v>1104</v>
      </c>
      <c r="CB5" s="412" t="s">
        <v>1105</v>
      </c>
      <c r="CC5" s="412" t="s">
        <v>1106</v>
      </c>
      <c r="CD5" s="412" t="s">
        <v>1107</v>
      </c>
      <c r="CE5" s="412" t="s">
        <v>1108</v>
      </c>
      <c r="CF5" s="412" t="s">
        <v>1109</v>
      </c>
      <c r="CG5" s="412" t="s">
        <v>1110</v>
      </c>
      <c r="CH5" s="412" t="s">
        <v>1111</v>
      </c>
      <c r="CI5" s="412" t="s">
        <v>1112</v>
      </c>
      <c r="CJ5" s="412" t="s">
        <v>1113</v>
      </c>
      <c r="CK5" s="412" t="s">
        <v>1114</v>
      </c>
      <c r="CL5" s="412" t="s">
        <v>1115</v>
      </c>
      <c r="CM5" s="412" t="s">
        <v>1116</v>
      </c>
      <c r="CN5" s="412" t="s">
        <v>1117</v>
      </c>
      <c r="CO5" s="412" t="s">
        <v>1118</v>
      </c>
      <c r="CP5" s="412" t="s">
        <v>1119</v>
      </c>
      <c r="CQ5" s="412" t="s">
        <v>1120</v>
      </c>
      <c r="CR5" s="412" t="s">
        <v>1121</v>
      </c>
      <c r="CS5" s="412" t="s">
        <v>1122</v>
      </c>
      <c r="CT5" s="412" t="s">
        <v>1123</v>
      </c>
      <c r="CU5" s="412" t="s">
        <v>1124</v>
      </c>
      <c r="CV5" s="412" t="s">
        <v>1125</v>
      </c>
      <c r="CW5" s="412" t="s">
        <v>1126</v>
      </c>
      <c r="CX5" s="412" t="s">
        <v>1127</v>
      </c>
      <c r="CY5" s="412" t="s">
        <v>1128</v>
      </c>
      <c r="CZ5" s="412" t="s">
        <v>1129</v>
      </c>
      <c r="DA5" s="412" t="s">
        <v>1130</v>
      </c>
      <c r="DB5" s="412" t="s">
        <v>1131</v>
      </c>
      <c r="DC5" s="412" t="s">
        <v>1132</v>
      </c>
      <c r="DD5" s="412" t="s">
        <v>1133</v>
      </c>
      <c r="DE5" s="412" t="s">
        <v>1134</v>
      </c>
      <c r="DF5" s="412" t="s">
        <v>1135</v>
      </c>
      <c r="DG5" s="412" t="s">
        <v>1136</v>
      </c>
      <c r="DH5" s="412" t="s">
        <v>1137</v>
      </c>
      <c r="DI5" s="412" t="s">
        <v>1138</v>
      </c>
      <c r="DJ5" s="412" t="s">
        <v>1139</v>
      </c>
      <c r="DK5" s="412" t="s">
        <v>1140</v>
      </c>
      <c r="DL5" s="412" t="s">
        <v>1141</v>
      </c>
      <c r="DM5" s="412" t="s">
        <v>1142</v>
      </c>
      <c r="DN5" s="412" t="s">
        <v>1143</v>
      </c>
      <c r="DO5" s="412" t="s">
        <v>1144</v>
      </c>
      <c r="DP5" s="412" t="s">
        <v>1145</v>
      </c>
      <c r="DQ5" s="413" t="s">
        <v>1146</v>
      </c>
    </row>
    <row r="6" spans="1:121" ht="12.75">
      <c r="A6" s="383" t="s">
        <v>915</v>
      </c>
      <c r="B6" s="418" t="s">
        <v>1147</v>
      </c>
      <c r="C6" s="420">
        <v>0</v>
      </c>
      <c r="D6" s="416">
        <v>0</v>
      </c>
      <c r="E6" s="356">
        <v>0</v>
      </c>
      <c r="F6" s="356">
        <v>0</v>
      </c>
      <c r="G6" s="356">
        <v>0</v>
      </c>
      <c r="H6" s="356">
        <v>0</v>
      </c>
      <c r="I6" s="356">
        <v>0</v>
      </c>
      <c r="J6" s="356">
        <v>0</v>
      </c>
      <c r="K6" s="356">
        <v>0</v>
      </c>
      <c r="L6" s="356">
        <v>0</v>
      </c>
      <c r="M6" s="356">
        <v>0</v>
      </c>
      <c r="N6" s="356">
        <v>0</v>
      </c>
      <c r="O6" s="356">
        <v>0</v>
      </c>
      <c r="P6" s="356">
        <v>0</v>
      </c>
      <c r="Q6" s="356">
        <v>0</v>
      </c>
      <c r="R6" s="356">
        <v>0</v>
      </c>
      <c r="S6" s="356">
        <v>0</v>
      </c>
      <c r="T6" s="356">
        <v>0</v>
      </c>
      <c r="U6" s="356">
        <v>0</v>
      </c>
      <c r="V6" s="356">
        <v>0</v>
      </c>
      <c r="W6" s="356">
        <v>0</v>
      </c>
      <c r="X6" s="356">
        <v>0</v>
      </c>
      <c r="Y6" s="356">
        <v>0</v>
      </c>
      <c r="Z6" s="356">
        <v>0</v>
      </c>
      <c r="AA6" s="356">
        <v>0</v>
      </c>
      <c r="AB6" s="356">
        <v>0</v>
      </c>
      <c r="AC6" s="356">
        <v>0</v>
      </c>
      <c r="AD6" s="356">
        <v>0</v>
      </c>
      <c r="AE6" s="356">
        <v>0</v>
      </c>
      <c r="AF6" s="356">
        <v>0</v>
      </c>
      <c r="AG6" s="356">
        <v>0</v>
      </c>
      <c r="AH6" s="356">
        <v>0</v>
      </c>
      <c r="AI6" s="356">
        <v>0</v>
      </c>
      <c r="AJ6" s="356">
        <v>0</v>
      </c>
      <c r="AK6" s="356">
        <v>0</v>
      </c>
      <c r="AL6" s="356">
        <v>0</v>
      </c>
      <c r="AM6" s="356">
        <v>0</v>
      </c>
      <c r="AN6" s="356">
        <v>0</v>
      </c>
      <c r="AO6" s="356">
        <v>0</v>
      </c>
      <c r="AP6" s="356">
        <v>0</v>
      </c>
      <c r="AQ6" s="356">
        <v>0</v>
      </c>
      <c r="AR6" s="356">
        <v>0</v>
      </c>
      <c r="AS6" s="356">
        <v>0</v>
      </c>
      <c r="AT6" s="356">
        <v>0</v>
      </c>
      <c r="AU6" s="356">
        <v>0</v>
      </c>
      <c r="AV6" s="356">
        <v>0</v>
      </c>
      <c r="AW6" s="356">
        <v>0</v>
      </c>
      <c r="AX6" s="356">
        <v>0</v>
      </c>
      <c r="AY6" s="356">
        <v>0</v>
      </c>
      <c r="AZ6" s="356">
        <v>0</v>
      </c>
      <c r="BA6" s="356">
        <v>0</v>
      </c>
      <c r="BB6" s="356">
        <v>0</v>
      </c>
      <c r="BC6" s="356">
        <v>0</v>
      </c>
      <c r="BD6" s="356">
        <v>0</v>
      </c>
      <c r="BE6" s="356">
        <v>0</v>
      </c>
      <c r="BF6" s="356">
        <v>0</v>
      </c>
      <c r="BG6" s="356">
        <v>0</v>
      </c>
      <c r="BH6" s="356">
        <v>0</v>
      </c>
      <c r="BI6" s="356">
        <v>0</v>
      </c>
      <c r="BJ6" s="356">
        <v>0</v>
      </c>
      <c r="BK6" s="356">
        <v>0</v>
      </c>
      <c r="BL6" s="356">
        <v>0</v>
      </c>
      <c r="BM6" s="356">
        <v>0</v>
      </c>
      <c r="BN6" s="356">
        <v>0</v>
      </c>
      <c r="BO6" s="356">
        <v>0</v>
      </c>
      <c r="BP6" s="356">
        <v>0</v>
      </c>
      <c r="BQ6" s="356">
        <v>0</v>
      </c>
      <c r="BR6" s="356">
        <v>0</v>
      </c>
      <c r="BS6" s="356">
        <v>0</v>
      </c>
      <c r="BT6" s="356">
        <v>0</v>
      </c>
      <c r="BU6" s="356">
        <v>0</v>
      </c>
      <c r="BV6" s="356">
        <v>0</v>
      </c>
      <c r="BW6" s="356">
        <v>0</v>
      </c>
      <c r="BX6" s="356">
        <v>0</v>
      </c>
      <c r="BY6" s="356">
        <v>0</v>
      </c>
      <c r="BZ6" s="356">
        <v>0</v>
      </c>
      <c r="CA6" s="356">
        <v>0</v>
      </c>
      <c r="CB6" s="356">
        <v>0</v>
      </c>
      <c r="CC6" s="356">
        <v>0</v>
      </c>
      <c r="CD6" s="356">
        <v>0</v>
      </c>
      <c r="CE6" s="356">
        <v>0</v>
      </c>
      <c r="CF6" s="356">
        <v>0</v>
      </c>
      <c r="CG6" s="356">
        <v>0</v>
      </c>
      <c r="CH6" s="356">
        <v>0</v>
      </c>
      <c r="CI6" s="356">
        <v>0</v>
      </c>
      <c r="CJ6" s="356">
        <v>0</v>
      </c>
      <c r="CK6" s="356">
        <v>0</v>
      </c>
      <c r="CL6" s="356">
        <v>0</v>
      </c>
      <c r="CM6" s="356">
        <v>0</v>
      </c>
      <c r="CN6" s="356">
        <v>0</v>
      </c>
      <c r="CO6" s="356">
        <v>0</v>
      </c>
      <c r="CP6" s="356">
        <v>0</v>
      </c>
      <c r="CQ6" s="356">
        <v>0</v>
      </c>
      <c r="CR6" s="356">
        <v>0</v>
      </c>
      <c r="CS6" s="356">
        <v>0</v>
      </c>
      <c r="CT6" s="356">
        <v>0</v>
      </c>
      <c r="CU6" s="356">
        <v>0</v>
      </c>
      <c r="CV6" s="356">
        <v>0</v>
      </c>
      <c r="CW6" s="356">
        <v>0</v>
      </c>
      <c r="CX6" s="356">
        <v>0</v>
      </c>
      <c r="CY6" s="356">
        <v>0</v>
      </c>
      <c r="CZ6" s="356">
        <v>0</v>
      </c>
      <c r="DA6" s="356">
        <v>0</v>
      </c>
      <c r="DB6" s="356">
        <v>0</v>
      </c>
      <c r="DC6" s="356">
        <v>0</v>
      </c>
      <c r="DD6" s="356">
        <v>0</v>
      </c>
      <c r="DE6" s="356">
        <v>0</v>
      </c>
      <c r="DF6" s="356">
        <v>0</v>
      </c>
      <c r="DG6" s="356">
        <v>0</v>
      </c>
      <c r="DH6" s="356">
        <v>0</v>
      </c>
      <c r="DI6" s="356">
        <v>0</v>
      </c>
      <c r="DJ6" s="356">
        <v>0</v>
      </c>
      <c r="DK6" s="356">
        <v>0</v>
      </c>
      <c r="DL6" s="356">
        <v>0</v>
      </c>
      <c r="DM6" s="356">
        <v>0</v>
      </c>
      <c r="DN6" s="356">
        <v>0</v>
      </c>
      <c r="DO6" s="356">
        <v>0</v>
      </c>
      <c r="DP6" s="356">
        <v>0</v>
      </c>
      <c r="DQ6" s="360">
        <v>0</v>
      </c>
    </row>
    <row r="7" spans="1:121" ht="38.25">
      <c r="A7" s="383" t="s">
        <v>916</v>
      </c>
      <c r="B7" s="418" t="s">
        <v>1148</v>
      </c>
      <c r="C7" s="420">
        <v>648588</v>
      </c>
      <c r="D7" s="416">
        <v>72179</v>
      </c>
      <c r="E7" s="356">
        <v>1</v>
      </c>
      <c r="F7" s="356">
        <v>122853</v>
      </c>
      <c r="G7" s="356">
        <v>72179</v>
      </c>
      <c r="H7" s="356">
        <v>72179</v>
      </c>
      <c r="I7" s="356">
        <v>1084</v>
      </c>
      <c r="J7" s="356">
        <v>72179</v>
      </c>
      <c r="K7" s="356">
        <v>103113</v>
      </c>
      <c r="L7" s="356">
        <v>103113</v>
      </c>
      <c r="M7" s="356">
        <v>20</v>
      </c>
      <c r="N7" s="356">
        <v>147</v>
      </c>
      <c r="O7" s="356">
        <v>696</v>
      </c>
      <c r="P7" s="356">
        <v>57</v>
      </c>
      <c r="Q7" s="356">
        <v>126</v>
      </c>
      <c r="R7" s="356">
        <v>20</v>
      </c>
      <c r="S7" s="356">
        <v>50</v>
      </c>
      <c r="T7" s="356">
        <v>33</v>
      </c>
      <c r="U7" s="356">
        <v>300</v>
      </c>
      <c r="V7" s="356">
        <v>42</v>
      </c>
      <c r="W7" s="356">
        <v>1465</v>
      </c>
      <c r="X7" s="356">
        <v>1487</v>
      </c>
      <c r="Y7" s="356">
        <v>633</v>
      </c>
      <c r="Z7" s="356">
        <v>313</v>
      </c>
      <c r="AA7" s="356">
        <v>335</v>
      </c>
      <c r="AB7" s="356">
        <v>678</v>
      </c>
      <c r="AC7" s="356">
        <v>354</v>
      </c>
      <c r="AD7" s="356">
        <v>337</v>
      </c>
      <c r="AE7" s="356">
        <v>637</v>
      </c>
      <c r="AF7" s="356">
        <v>315</v>
      </c>
      <c r="AG7" s="356">
        <v>314</v>
      </c>
      <c r="AH7" s="356">
        <v>663</v>
      </c>
      <c r="AI7" s="356">
        <v>353</v>
      </c>
      <c r="AJ7" s="356">
        <v>359</v>
      </c>
      <c r="AK7" s="356">
        <v>103</v>
      </c>
      <c r="AL7" s="356">
        <v>103</v>
      </c>
      <c r="AM7" s="356">
        <v>39</v>
      </c>
      <c r="AN7" s="356">
        <v>39</v>
      </c>
      <c r="AO7" s="356">
        <v>46</v>
      </c>
      <c r="AP7" s="356">
        <v>46</v>
      </c>
      <c r="AQ7" s="356">
        <v>119</v>
      </c>
      <c r="AR7" s="356">
        <v>119</v>
      </c>
      <c r="AS7" s="356">
        <v>36</v>
      </c>
      <c r="AT7" s="356">
        <v>36</v>
      </c>
      <c r="AU7" s="356">
        <v>39</v>
      </c>
      <c r="AV7" s="356">
        <v>39</v>
      </c>
      <c r="AW7" s="356">
        <v>531</v>
      </c>
      <c r="AX7" s="356">
        <v>531</v>
      </c>
      <c r="AY7" s="356">
        <v>44</v>
      </c>
      <c r="AZ7" s="356">
        <v>44</v>
      </c>
      <c r="BA7" s="356">
        <v>535</v>
      </c>
      <c r="BB7" s="356">
        <v>535</v>
      </c>
      <c r="BC7" s="356">
        <v>45</v>
      </c>
      <c r="BD7" s="356">
        <v>45</v>
      </c>
      <c r="BE7" s="356">
        <v>1091</v>
      </c>
      <c r="BF7" s="356">
        <v>422</v>
      </c>
      <c r="BG7" s="356">
        <v>43</v>
      </c>
      <c r="BH7" s="356">
        <v>15</v>
      </c>
      <c r="BI7" s="356">
        <v>1097</v>
      </c>
      <c r="BJ7" s="356">
        <v>422</v>
      </c>
      <c r="BK7" s="356">
        <v>51</v>
      </c>
      <c r="BL7" s="356">
        <v>17</v>
      </c>
      <c r="BM7" s="356">
        <v>16</v>
      </c>
      <c r="BN7" s="356">
        <v>16</v>
      </c>
      <c r="BO7" s="356">
        <v>9</v>
      </c>
      <c r="BP7" s="356">
        <v>9</v>
      </c>
      <c r="BQ7" s="356">
        <v>1</v>
      </c>
      <c r="BR7" s="356">
        <v>19</v>
      </c>
      <c r="BS7" s="356">
        <v>20</v>
      </c>
      <c r="BT7" s="356">
        <v>2</v>
      </c>
      <c r="BU7" s="356">
        <v>18</v>
      </c>
      <c r="BV7" s="356">
        <v>20</v>
      </c>
      <c r="BW7" s="356">
        <v>12</v>
      </c>
      <c r="BX7" s="356">
        <v>152</v>
      </c>
      <c r="BY7" s="356">
        <v>1</v>
      </c>
      <c r="BZ7" s="356">
        <v>165</v>
      </c>
      <c r="CA7" s="356">
        <v>9</v>
      </c>
      <c r="CB7" s="356">
        <v>163</v>
      </c>
      <c r="CC7" s="356">
        <v>1</v>
      </c>
      <c r="CD7" s="356">
        <v>173</v>
      </c>
      <c r="CE7" s="356">
        <v>18</v>
      </c>
      <c r="CF7" s="356">
        <v>18</v>
      </c>
      <c r="CG7" s="356">
        <v>0</v>
      </c>
      <c r="CH7" s="356">
        <v>17</v>
      </c>
      <c r="CI7" s="356">
        <v>17</v>
      </c>
      <c r="CJ7" s="356">
        <v>254</v>
      </c>
      <c r="CK7" s="356">
        <v>551</v>
      </c>
      <c r="CL7" s="356">
        <v>805</v>
      </c>
      <c r="CM7" s="356">
        <v>242</v>
      </c>
      <c r="CN7" s="356">
        <v>536</v>
      </c>
      <c r="CO7" s="356">
        <v>778</v>
      </c>
      <c r="CP7" s="356">
        <v>44</v>
      </c>
      <c r="CQ7" s="356">
        <v>44</v>
      </c>
      <c r="CR7" s="356">
        <v>0</v>
      </c>
      <c r="CS7" s="356">
        <v>0</v>
      </c>
      <c r="CT7" s="356">
        <v>0</v>
      </c>
      <c r="CU7" s="356">
        <v>531</v>
      </c>
      <c r="CV7" s="356">
        <v>44</v>
      </c>
      <c r="CW7" s="356">
        <v>535</v>
      </c>
      <c r="CX7" s="356">
        <v>45</v>
      </c>
      <c r="CY7" s="356">
        <v>35</v>
      </c>
      <c r="CZ7" s="356">
        <v>35</v>
      </c>
      <c r="DA7" s="356">
        <v>35</v>
      </c>
      <c r="DB7" s="356">
        <v>35</v>
      </c>
      <c r="DC7" s="356">
        <v>475</v>
      </c>
      <c r="DD7" s="356">
        <v>144</v>
      </c>
      <c r="DE7" s="356">
        <v>11</v>
      </c>
      <c r="DF7" s="356">
        <v>542</v>
      </c>
      <c r="DG7" s="356">
        <v>244</v>
      </c>
      <c r="DH7" s="356">
        <v>68</v>
      </c>
      <c r="DI7" s="356">
        <v>34</v>
      </c>
      <c r="DJ7" s="356">
        <v>152</v>
      </c>
      <c r="DK7" s="356">
        <v>80</v>
      </c>
      <c r="DL7" s="356">
        <v>1</v>
      </c>
      <c r="DM7" s="356">
        <v>1751</v>
      </c>
      <c r="DN7" s="356">
        <v>244</v>
      </c>
      <c r="DO7" s="356">
        <v>68</v>
      </c>
      <c r="DP7" s="356">
        <v>1744</v>
      </c>
      <c r="DQ7" s="360">
        <v>2759</v>
      </c>
    </row>
    <row r="8" spans="1:121" ht="38.25">
      <c r="A8" s="383" t="s">
        <v>918</v>
      </c>
      <c r="B8" s="418" t="s">
        <v>1149</v>
      </c>
      <c r="C8" s="420">
        <v>1950505463</v>
      </c>
      <c r="D8" s="416">
        <v>69081084</v>
      </c>
      <c r="E8" s="356">
        <v>3000000</v>
      </c>
      <c r="F8" s="356">
        <v>33907428</v>
      </c>
      <c r="G8" s="356">
        <v>16528991</v>
      </c>
      <c r="H8" s="356">
        <v>4042024</v>
      </c>
      <c r="I8" s="356">
        <v>8378236</v>
      </c>
      <c r="J8" s="356">
        <v>448087232</v>
      </c>
      <c r="K8" s="356">
        <v>20364818</v>
      </c>
      <c r="L8" s="356">
        <v>20364818</v>
      </c>
      <c r="M8" s="356">
        <v>4429000</v>
      </c>
      <c r="N8" s="356">
        <v>21159548</v>
      </c>
      <c r="O8" s="356">
        <v>38532300</v>
      </c>
      <c r="P8" s="356">
        <v>9466988</v>
      </c>
      <c r="Q8" s="356">
        <v>11161080</v>
      </c>
      <c r="R8" s="356">
        <v>8112000</v>
      </c>
      <c r="S8" s="356">
        <v>10305000</v>
      </c>
      <c r="T8" s="356">
        <v>20976450</v>
      </c>
      <c r="U8" s="356">
        <v>148230000</v>
      </c>
      <c r="V8" s="356">
        <v>2730000</v>
      </c>
      <c r="W8" s="356">
        <v>185963333</v>
      </c>
      <c r="X8" s="356">
        <v>94313333</v>
      </c>
      <c r="Y8" s="356">
        <v>56713333</v>
      </c>
      <c r="Z8" s="356">
        <v>28513333</v>
      </c>
      <c r="AA8" s="356">
        <v>45590000</v>
      </c>
      <c r="AB8" s="356">
        <v>71596667</v>
      </c>
      <c r="AC8" s="356">
        <v>42456667</v>
      </c>
      <c r="AD8" s="356">
        <v>46530000</v>
      </c>
      <c r="AE8" s="356">
        <v>28513333</v>
      </c>
      <c r="AF8" s="356">
        <v>14335000</v>
      </c>
      <c r="AG8" s="356">
        <v>16293333</v>
      </c>
      <c r="AH8" s="356">
        <v>35015000</v>
      </c>
      <c r="AI8" s="356">
        <v>21150000</v>
      </c>
      <c r="AJ8" s="356">
        <v>21541667</v>
      </c>
      <c r="AK8" s="356">
        <v>0</v>
      </c>
      <c r="AL8" s="356">
        <v>13473333</v>
      </c>
      <c r="AM8" s="356">
        <v>0</v>
      </c>
      <c r="AN8" s="356">
        <v>5953333</v>
      </c>
      <c r="AO8" s="356">
        <v>0</v>
      </c>
      <c r="AP8" s="356">
        <v>7676667</v>
      </c>
      <c r="AQ8" s="356">
        <v>0</v>
      </c>
      <c r="AR8" s="356">
        <v>7755000</v>
      </c>
      <c r="AS8" s="356">
        <v>0</v>
      </c>
      <c r="AT8" s="356">
        <v>2741667</v>
      </c>
      <c r="AU8" s="356">
        <v>0</v>
      </c>
      <c r="AV8" s="356">
        <v>2976667</v>
      </c>
      <c r="AW8" s="356">
        <v>0</v>
      </c>
      <c r="AX8" s="356">
        <v>17703333</v>
      </c>
      <c r="AY8" s="356">
        <v>0</v>
      </c>
      <c r="AZ8" s="356">
        <v>626667</v>
      </c>
      <c r="BA8" s="356">
        <v>0</v>
      </c>
      <c r="BB8" s="356">
        <v>8930000</v>
      </c>
      <c r="BC8" s="356">
        <v>0</v>
      </c>
      <c r="BD8" s="356">
        <v>313333</v>
      </c>
      <c r="BE8" s="356">
        <v>16450000</v>
      </c>
      <c r="BF8" s="356">
        <v>4230000</v>
      </c>
      <c r="BG8" s="356">
        <v>940000</v>
      </c>
      <c r="BH8" s="356">
        <v>470000</v>
      </c>
      <c r="BI8" s="356">
        <v>8225000</v>
      </c>
      <c r="BJ8" s="356">
        <v>2115000</v>
      </c>
      <c r="BK8" s="356">
        <v>548333</v>
      </c>
      <c r="BL8" s="356">
        <v>156667</v>
      </c>
      <c r="BM8" s="356">
        <v>0</v>
      </c>
      <c r="BN8" s="356">
        <v>2389333</v>
      </c>
      <c r="BO8" s="356">
        <v>0</v>
      </c>
      <c r="BP8" s="356">
        <v>672000</v>
      </c>
      <c r="BQ8" s="356">
        <v>0</v>
      </c>
      <c r="BR8" s="356">
        <v>0</v>
      </c>
      <c r="BS8" s="356">
        <v>4778667</v>
      </c>
      <c r="BT8" s="356">
        <v>0</v>
      </c>
      <c r="BU8" s="356">
        <v>0</v>
      </c>
      <c r="BV8" s="356">
        <v>2389333</v>
      </c>
      <c r="BW8" s="356">
        <v>0</v>
      </c>
      <c r="BX8" s="356">
        <v>0</v>
      </c>
      <c r="BY8" s="356">
        <v>0</v>
      </c>
      <c r="BZ8" s="356">
        <v>19712000</v>
      </c>
      <c r="CA8" s="356">
        <v>0</v>
      </c>
      <c r="CB8" s="356">
        <v>0</v>
      </c>
      <c r="CC8" s="356">
        <v>0</v>
      </c>
      <c r="CD8" s="356">
        <v>10333867</v>
      </c>
      <c r="CE8" s="356">
        <v>0</v>
      </c>
      <c r="CF8" s="356">
        <v>1612800</v>
      </c>
      <c r="CG8" s="356">
        <v>0</v>
      </c>
      <c r="CH8" s="356">
        <v>0</v>
      </c>
      <c r="CI8" s="356">
        <v>761600</v>
      </c>
      <c r="CJ8" s="356">
        <v>0</v>
      </c>
      <c r="CK8" s="356">
        <v>0</v>
      </c>
      <c r="CL8" s="356">
        <v>21466667</v>
      </c>
      <c r="CM8" s="356">
        <v>0</v>
      </c>
      <c r="CN8" s="356">
        <v>0</v>
      </c>
      <c r="CO8" s="356">
        <v>10373333</v>
      </c>
      <c r="CP8" s="356">
        <v>0</v>
      </c>
      <c r="CQ8" s="356">
        <v>1877333</v>
      </c>
      <c r="CR8" s="356">
        <v>0</v>
      </c>
      <c r="CS8" s="356">
        <v>0</v>
      </c>
      <c r="CT8" s="356">
        <v>0</v>
      </c>
      <c r="CU8" s="356">
        <v>15894600</v>
      </c>
      <c r="CV8" s="356">
        <v>516267</v>
      </c>
      <c r="CW8" s="356">
        <v>8007167</v>
      </c>
      <c r="CX8" s="356">
        <v>264000</v>
      </c>
      <c r="CY8" s="356">
        <v>0</v>
      </c>
      <c r="CZ8" s="356">
        <v>357000</v>
      </c>
      <c r="DA8" s="356">
        <v>0</v>
      </c>
      <c r="DB8" s="356">
        <v>178500</v>
      </c>
      <c r="DC8" s="356">
        <v>0</v>
      </c>
      <c r="DD8" s="356">
        <v>0</v>
      </c>
      <c r="DE8" s="356">
        <v>0</v>
      </c>
      <c r="DF8" s="356">
        <v>0</v>
      </c>
      <c r="DG8" s="356">
        <v>0</v>
      </c>
      <c r="DH8" s="356">
        <v>0</v>
      </c>
      <c r="DI8" s="356">
        <v>0</v>
      </c>
      <c r="DJ8" s="356">
        <v>0</v>
      </c>
      <c r="DK8" s="356">
        <v>0</v>
      </c>
      <c r="DL8" s="356">
        <v>0</v>
      </c>
      <c r="DM8" s="356">
        <v>113815000</v>
      </c>
      <c r="DN8" s="356">
        <v>4880000</v>
      </c>
      <c r="DO8" s="356">
        <v>1360000</v>
      </c>
      <c r="DP8" s="356">
        <v>17440000</v>
      </c>
      <c r="DQ8" s="360">
        <v>2759000</v>
      </c>
    </row>
    <row r="9" spans="1:121" ht="12.75">
      <c r="A9" s="383" t="s">
        <v>919</v>
      </c>
      <c r="B9" s="418" t="s">
        <v>1150</v>
      </c>
      <c r="C9" s="420">
        <v>-62</v>
      </c>
      <c r="D9" s="416">
        <v>0</v>
      </c>
      <c r="E9" s="356">
        <v>0</v>
      </c>
      <c r="F9" s="356">
        <v>0</v>
      </c>
      <c r="G9" s="356">
        <v>0</v>
      </c>
      <c r="H9" s="356">
        <v>0</v>
      </c>
      <c r="I9" s="356">
        <v>0</v>
      </c>
      <c r="J9" s="356">
        <v>0</v>
      </c>
      <c r="K9" s="356">
        <v>0</v>
      </c>
      <c r="L9" s="356">
        <v>0</v>
      </c>
      <c r="M9" s="356">
        <v>0</v>
      </c>
      <c r="N9" s="356">
        <v>0</v>
      </c>
      <c r="O9" s="356">
        <v>0</v>
      </c>
      <c r="P9" s="356">
        <v>0</v>
      </c>
      <c r="Q9" s="356">
        <v>0</v>
      </c>
      <c r="R9" s="356">
        <v>0</v>
      </c>
      <c r="S9" s="356">
        <v>0</v>
      </c>
      <c r="T9" s="356">
        <v>0</v>
      </c>
      <c r="U9" s="356">
        <v>0</v>
      </c>
      <c r="V9" s="356">
        <v>0</v>
      </c>
      <c r="W9" s="356">
        <v>0</v>
      </c>
      <c r="X9" s="356">
        <v>-4</v>
      </c>
      <c r="Y9" s="356">
        <v>0</v>
      </c>
      <c r="Z9" s="356">
        <v>0</v>
      </c>
      <c r="AA9" s="356">
        <v>-1</v>
      </c>
      <c r="AB9" s="356">
        <v>0</v>
      </c>
      <c r="AC9" s="356">
        <v>0</v>
      </c>
      <c r="AD9" s="356">
        <v>-1</v>
      </c>
      <c r="AE9" s="356">
        <v>0</v>
      </c>
      <c r="AF9" s="356">
        <v>0</v>
      </c>
      <c r="AG9" s="356">
        <v>0</v>
      </c>
      <c r="AH9" s="356">
        <v>0</v>
      </c>
      <c r="AI9" s="356">
        <v>0</v>
      </c>
      <c r="AJ9" s="356">
        <v>0</v>
      </c>
      <c r="AK9" s="356">
        <v>0</v>
      </c>
      <c r="AL9" s="356">
        <v>0</v>
      </c>
      <c r="AM9" s="356">
        <v>0</v>
      </c>
      <c r="AN9" s="356">
        <v>0</v>
      </c>
      <c r="AO9" s="356">
        <v>0</v>
      </c>
      <c r="AP9" s="356">
        <v>0</v>
      </c>
      <c r="AQ9" s="356">
        <v>0</v>
      </c>
      <c r="AR9" s="356">
        <v>0</v>
      </c>
      <c r="AS9" s="356">
        <v>0</v>
      </c>
      <c r="AT9" s="356">
        <v>0</v>
      </c>
      <c r="AU9" s="356">
        <v>0</v>
      </c>
      <c r="AV9" s="356">
        <v>0</v>
      </c>
      <c r="AW9" s="356">
        <v>0</v>
      </c>
      <c r="AX9" s="356">
        <v>0</v>
      </c>
      <c r="AY9" s="356">
        <v>0</v>
      </c>
      <c r="AZ9" s="356">
        <v>0</v>
      </c>
      <c r="BA9" s="356">
        <v>0</v>
      </c>
      <c r="BB9" s="356">
        <v>0</v>
      </c>
      <c r="BC9" s="356">
        <v>0</v>
      </c>
      <c r="BD9" s="356">
        <v>0</v>
      </c>
      <c r="BE9" s="356">
        <v>-12</v>
      </c>
      <c r="BF9" s="356">
        <v>-4</v>
      </c>
      <c r="BG9" s="356">
        <v>0</v>
      </c>
      <c r="BH9" s="356">
        <v>0</v>
      </c>
      <c r="BI9" s="356">
        <v>0</v>
      </c>
      <c r="BJ9" s="356">
        <v>0</v>
      </c>
      <c r="BK9" s="356">
        <v>0</v>
      </c>
      <c r="BL9" s="356">
        <v>0</v>
      </c>
      <c r="BM9" s="356">
        <v>-2</v>
      </c>
      <c r="BN9" s="356">
        <v>-2</v>
      </c>
      <c r="BO9" s="356">
        <v>0</v>
      </c>
      <c r="BP9" s="356">
        <v>0</v>
      </c>
      <c r="BQ9" s="356">
        <v>0</v>
      </c>
      <c r="BR9" s="356">
        <v>-2</v>
      </c>
      <c r="BS9" s="356">
        <v>-2</v>
      </c>
      <c r="BT9" s="356">
        <v>0</v>
      </c>
      <c r="BU9" s="356">
        <v>-2</v>
      </c>
      <c r="BV9" s="356">
        <v>-2</v>
      </c>
      <c r="BW9" s="356">
        <v>0</v>
      </c>
      <c r="BX9" s="356">
        <v>-5</v>
      </c>
      <c r="BY9" s="356">
        <v>0</v>
      </c>
      <c r="BZ9" s="356">
        <v>-5</v>
      </c>
      <c r="CA9" s="356">
        <v>0</v>
      </c>
      <c r="CB9" s="356">
        <v>-2</v>
      </c>
      <c r="CC9" s="356">
        <v>0</v>
      </c>
      <c r="CD9" s="356">
        <v>-2</v>
      </c>
      <c r="CE9" s="356">
        <v>0</v>
      </c>
      <c r="CF9" s="356">
        <v>0</v>
      </c>
      <c r="CG9" s="356">
        <v>0</v>
      </c>
      <c r="CH9" s="356">
        <v>0</v>
      </c>
      <c r="CI9" s="356">
        <v>0</v>
      </c>
      <c r="CJ9" s="356">
        <v>0</v>
      </c>
      <c r="CK9" s="356">
        <v>0</v>
      </c>
      <c r="CL9" s="356">
        <v>0</v>
      </c>
      <c r="CM9" s="356">
        <v>0</v>
      </c>
      <c r="CN9" s="356">
        <v>0</v>
      </c>
      <c r="CO9" s="356">
        <v>0</v>
      </c>
      <c r="CP9" s="356">
        <v>0</v>
      </c>
      <c r="CQ9" s="356">
        <v>0</v>
      </c>
      <c r="CR9" s="356">
        <v>0</v>
      </c>
      <c r="CS9" s="356">
        <v>0</v>
      </c>
      <c r="CT9" s="356">
        <v>0</v>
      </c>
      <c r="CU9" s="356">
        <v>0</v>
      </c>
      <c r="CV9" s="356">
        <v>0</v>
      </c>
      <c r="CW9" s="356">
        <v>0</v>
      </c>
      <c r="CX9" s="356">
        <v>0</v>
      </c>
      <c r="CY9" s="356">
        <v>0</v>
      </c>
      <c r="CZ9" s="356">
        <v>0</v>
      </c>
      <c r="DA9" s="356">
        <v>0</v>
      </c>
      <c r="DB9" s="356">
        <v>0</v>
      </c>
      <c r="DC9" s="356">
        <v>-1</v>
      </c>
      <c r="DD9" s="356">
        <v>-1</v>
      </c>
      <c r="DE9" s="356">
        <v>0</v>
      </c>
      <c r="DF9" s="356">
        <v>0</v>
      </c>
      <c r="DG9" s="356">
        <v>0</v>
      </c>
      <c r="DH9" s="356">
        <v>0</v>
      </c>
      <c r="DI9" s="356">
        <v>0</v>
      </c>
      <c r="DJ9" s="356">
        <v>-5</v>
      </c>
      <c r="DK9" s="356">
        <v>0</v>
      </c>
      <c r="DL9" s="356">
        <v>0</v>
      </c>
      <c r="DM9" s="356">
        <v>-7</v>
      </c>
      <c r="DN9" s="356">
        <v>0</v>
      </c>
      <c r="DO9" s="356">
        <v>0</v>
      </c>
      <c r="DP9" s="356">
        <v>0</v>
      </c>
      <c r="DQ9" s="360">
        <v>0</v>
      </c>
    </row>
    <row r="10" spans="1:121" ht="25.5">
      <c r="A10" s="383" t="s">
        <v>921</v>
      </c>
      <c r="B10" s="418" t="s">
        <v>1151</v>
      </c>
      <c r="C10" s="420">
        <v>-2892267</v>
      </c>
      <c r="D10" s="416">
        <v>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  <c r="K10" s="356">
        <v>0</v>
      </c>
      <c r="L10" s="356">
        <v>0</v>
      </c>
      <c r="M10" s="356">
        <v>0</v>
      </c>
      <c r="N10" s="356">
        <v>0</v>
      </c>
      <c r="O10" s="356">
        <v>0</v>
      </c>
      <c r="P10" s="356">
        <v>0</v>
      </c>
      <c r="Q10" s="356">
        <v>0</v>
      </c>
      <c r="R10" s="356">
        <v>0</v>
      </c>
      <c r="S10" s="356">
        <v>0</v>
      </c>
      <c r="T10" s="356">
        <v>0</v>
      </c>
      <c r="U10" s="356">
        <v>0</v>
      </c>
      <c r="V10" s="356">
        <v>0</v>
      </c>
      <c r="W10" s="356">
        <v>0</v>
      </c>
      <c r="X10" s="356">
        <v>-235000</v>
      </c>
      <c r="Y10" s="356">
        <v>0</v>
      </c>
      <c r="Z10" s="356">
        <v>0</v>
      </c>
      <c r="AA10" s="356">
        <v>-156667</v>
      </c>
      <c r="AB10" s="356">
        <v>0</v>
      </c>
      <c r="AC10" s="356">
        <v>0</v>
      </c>
      <c r="AD10" s="356">
        <v>-156667</v>
      </c>
      <c r="AE10" s="356">
        <v>0</v>
      </c>
      <c r="AF10" s="356">
        <v>0</v>
      </c>
      <c r="AG10" s="356">
        <v>0</v>
      </c>
      <c r="AH10" s="356">
        <v>0</v>
      </c>
      <c r="AI10" s="356">
        <v>0</v>
      </c>
      <c r="AJ10" s="356">
        <v>0</v>
      </c>
      <c r="AK10" s="356">
        <v>0</v>
      </c>
      <c r="AL10" s="356">
        <v>0</v>
      </c>
      <c r="AM10" s="356">
        <v>0</v>
      </c>
      <c r="AN10" s="356">
        <v>0</v>
      </c>
      <c r="AO10" s="356">
        <v>0</v>
      </c>
      <c r="AP10" s="356">
        <v>0</v>
      </c>
      <c r="AQ10" s="356">
        <v>0</v>
      </c>
      <c r="AR10" s="356">
        <v>0</v>
      </c>
      <c r="AS10" s="356">
        <v>0</v>
      </c>
      <c r="AT10" s="356">
        <v>0</v>
      </c>
      <c r="AU10" s="356">
        <v>0</v>
      </c>
      <c r="AV10" s="356">
        <v>0</v>
      </c>
      <c r="AW10" s="356">
        <v>0</v>
      </c>
      <c r="AX10" s="356">
        <v>0</v>
      </c>
      <c r="AY10" s="356">
        <v>0</v>
      </c>
      <c r="AZ10" s="356">
        <v>0</v>
      </c>
      <c r="BA10" s="356">
        <v>0</v>
      </c>
      <c r="BB10" s="356">
        <v>0</v>
      </c>
      <c r="BC10" s="356">
        <v>0</v>
      </c>
      <c r="BD10" s="356">
        <v>0</v>
      </c>
      <c r="BE10" s="356">
        <v>-156667</v>
      </c>
      <c r="BF10" s="356">
        <v>0</v>
      </c>
      <c r="BG10" s="356">
        <v>0</v>
      </c>
      <c r="BH10" s="356">
        <v>0</v>
      </c>
      <c r="BI10" s="356">
        <v>0</v>
      </c>
      <c r="BJ10" s="356">
        <v>0</v>
      </c>
      <c r="BK10" s="356">
        <v>0</v>
      </c>
      <c r="BL10" s="356">
        <v>0</v>
      </c>
      <c r="BM10" s="356">
        <v>0</v>
      </c>
      <c r="BN10" s="356">
        <v>-298666</v>
      </c>
      <c r="BO10" s="356">
        <v>0</v>
      </c>
      <c r="BP10" s="356">
        <v>0</v>
      </c>
      <c r="BQ10" s="356">
        <v>0</v>
      </c>
      <c r="BR10" s="356">
        <v>0</v>
      </c>
      <c r="BS10" s="356">
        <v>-477867</v>
      </c>
      <c r="BT10" s="356">
        <v>0</v>
      </c>
      <c r="BU10" s="356">
        <v>0</v>
      </c>
      <c r="BV10" s="356">
        <v>-238933</v>
      </c>
      <c r="BW10" s="356">
        <v>0</v>
      </c>
      <c r="BX10" s="356">
        <v>0</v>
      </c>
      <c r="BY10" s="356">
        <v>0</v>
      </c>
      <c r="BZ10" s="356">
        <v>-597333</v>
      </c>
      <c r="CA10" s="356">
        <v>0</v>
      </c>
      <c r="CB10" s="356">
        <v>0</v>
      </c>
      <c r="CC10" s="356">
        <v>0</v>
      </c>
      <c r="CD10" s="356">
        <v>-119467</v>
      </c>
      <c r="CE10" s="356">
        <v>0</v>
      </c>
      <c r="CF10" s="356">
        <v>0</v>
      </c>
      <c r="CG10" s="356">
        <v>0</v>
      </c>
      <c r="CH10" s="356">
        <v>0</v>
      </c>
      <c r="CI10" s="356">
        <v>0</v>
      </c>
      <c r="CJ10" s="356">
        <v>0</v>
      </c>
      <c r="CK10" s="356">
        <v>0</v>
      </c>
      <c r="CL10" s="356">
        <v>0</v>
      </c>
      <c r="CM10" s="356">
        <v>0</v>
      </c>
      <c r="CN10" s="356">
        <v>0</v>
      </c>
      <c r="CO10" s="356">
        <v>0</v>
      </c>
      <c r="CP10" s="356">
        <v>0</v>
      </c>
      <c r="CQ10" s="356">
        <v>0</v>
      </c>
      <c r="CR10" s="356">
        <v>0</v>
      </c>
      <c r="CS10" s="356">
        <v>0</v>
      </c>
      <c r="CT10" s="356">
        <v>0</v>
      </c>
      <c r="CU10" s="356">
        <v>0</v>
      </c>
      <c r="CV10" s="356">
        <v>0</v>
      </c>
      <c r="CW10" s="356">
        <v>0</v>
      </c>
      <c r="CX10" s="356">
        <v>0</v>
      </c>
      <c r="CY10" s="356">
        <v>0</v>
      </c>
      <c r="CZ10" s="356">
        <v>0</v>
      </c>
      <c r="DA10" s="356">
        <v>0</v>
      </c>
      <c r="DB10" s="356">
        <v>0</v>
      </c>
      <c r="DC10" s="356">
        <v>0</v>
      </c>
      <c r="DD10" s="356">
        <v>0</v>
      </c>
      <c r="DE10" s="356">
        <v>0</v>
      </c>
      <c r="DF10" s="356">
        <v>0</v>
      </c>
      <c r="DG10" s="356">
        <v>0</v>
      </c>
      <c r="DH10" s="356">
        <v>0</v>
      </c>
      <c r="DI10" s="356">
        <v>0</v>
      </c>
      <c r="DJ10" s="356">
        <v>0</v>
      </c>
      <c r="DK10" s="356">
        <v>0</v>
      </c>
      <c r="DL10" s="356">
        <v>0</v>
      </c>
      <c r="DM10" s="356">
        <v>-455000</v>
      </c>
      <c r="DN10" s="356">
        <v>0</v>
      </c>
      <c r="DO10" s="356">
        <v>0</v>
      </c>
      <c r="DP10" s="356">
        <v>0</v>
      </c>
      <c r="DQ10" s="360">
        <v>0</v>
      </c>
    </row>
    <row r="11" spans="1:121" ht="12.75">
      <c r="A11" s="383" t="s">
        <v>923</v>
      </c>
      <c r="B11" s="418" t="s">
        <v>1152</v>
      </c>
      <c r="C11" s="420">
        <v>693</v>
      </c>
      <c r="D11" s="416">
        <v>0</v>
      </c>
      <c r="E11" s="356">
        <v>0</v>
      </c>
      <c r="F11" s="356">
        <v>0</v>
      </c>
      <c r="G11" s="356">
        <v>0</v>
      </c>
      <c r="H11" s="356">
        <v>0</v>
      </c>
      <c r="I11" s="356">
        <v>0</v>
      </c>
      <c r="J11" s="356">
        <v>0</v>
      </c>
      <c r="K11" s="356">
        <v>0</v>
      </c>
      <c r="L11" s="356">
        <v>0</v>
      </c>
      <c r="M11" s="356">
        <v>20</v>
      </c>
      <c r="N11" s="356">
        <v>15</v>
      </c>
      <c r="O11" s="356">
        <v>110</v>
      </c>
      <c r="P11" s="356">
        <v>0</v>
      </c>
      <c r="Q11" s="356">
        <v>0</v>
      </c>
      <c r="R11" s="356">
        <v>0</v>
      </c>
      <c r="S11" s="356">
        <v>0</v>
      </c>
      <c r="T11" s="356">
        <v>-2</v>
      </c>
      <c r="U11" s="356">
        <v>0</v>
      </c>
      <c r="V11" s="356">
        <v>0</v>
      </c>
      <c r="W11" s="356">
        <v>0</v>
      </c>
      <c r="X11" s="356">
        <v>-3</v>
      </c>
      <c r="Y11" s="356">
        <v>0</v>
      </c>
      <c r="Z11" s="356">
        <v>0</v>
      </c>
      <c r="AA11" s="356">
        <v>0</v>
      </c>
      <c r="AB11" s="356">
        <v>0</v>
      </c>
      <c r="AC11" s="356">
        <v>1</v>
      </c>
      <c r="AD11" s="356">
        <v>0</v>
      </c>
      <c r="AE11" s="356">
        <v>15</v>
      </c>
      <c r="AF11" s="356">
        <v>2</v>
      </c>
      <c r="AG11" s="356">
        <v>9</v>
      </c>
      <c r="AH11" s="356">
        <v>15</v>
      </c>
      <c r="AI11" s="356">
        <v>-1</v>
      </c>
      <c r="AJ11" s="356">
        <v>-3</v>
      </c>
      <c r="AK11" s="356">
        <v>0</v>
      </c>
      <c r="AL11" s="356">
        <v>0</v>
      </c>
      <c r="AM11" s="356">
        <v>0</v>
      </c>
      <c r="AN11" s="356">
        <v>0</v>
      </c>
      <c r="AO11" s="356">
        <v>0</v>
      </c>
      <c r="AP11" s="356">
        <v>0</v>
      </c>
      <c r="AQ11" s="356">
        <v>0</v>
      </c>
      <c r="AR11" s="356">
        <v>0</v>
      </c>
      <c r="AS11" s="356">
        <v>2</v>
      </c>
      <c r="AT11" s="356">
        <v>2</v>
      </c>
      <c r="AU11" s="356">
        <v>11</v>
      </c>
      <c r="AV11" s="356">
        <v>11</v>
      </c>
      <c r="AW11" s="356">
        <v>0</v>
      </c>
      <c r="AX11" s="356">
        <v>0</v>
      </c>
      <c r="AY11" s="356">
        <v>0</v>
      </c>
      <c r="AZ11" s="356">
        <v>0</v>
      </c>
      <c r="BA11" s="356">
        <v>0</v>
      </c>
      <c r="BB11" s="356">
        <v>0</v>
      </c>
      <c r="BC11" s="356">
        <v>0</v>
      </c>
      <c r="BD11" s="356">
        <v>0</v>
      </c>
      <c r="BE11" s="356">
        <v>-1</v>
      </c>
      <c r="BF11" s="356">
        <v>-9</v>
      </c>
      <c r="BG11" s="356">
        <v>0</v>
      </c>
      <c r="BH11" s="356">
        <v>0</v>
      </c>
      <c r="BI11" s="356">
        <v>4</v>
      </c>
      <c r="BJ11" s="356">
        <v>41</v>
      </c>
      <c r="BK11" s="356">
        <v>-8</v>
      </c>
      <c r="BL11" s="356">
        <v>0</v>
      </c>
      <c r="BM11" s="356">
        <v>0</v>
      </c>
      <c r="BN11" s="356">
        <v>0</v>
      </c>
      <c r="BO11" s="356">
        <v>2</v>
      </c>
      <c r="BP11" s="356">
        <v>2</v>
      </c>
      <c r="BQ11" s="356">
        <v>0</v>
      </c>
      <c r="BR11" s="356">
        <v>-1</v>
      </c>
      <c r="BS11" s="356">
        <v>-1</v>
      </c>
      <c r="BT11" s="356">
        <v>-1</v>
      </c>
      <c r="BU11" s="356">
        <v>6</v>
      </c>
      <c r="BV11" s="356">
        <v>5</v>
      </c>
      <c r="BW11" s="356">
        <v>0</v>
      </c>
      <c r="BX11" s="356">
        <v>1</v>
      </c>
      <c r="BY11" s="356">
        <v>0</v>
      </c>
      <c r="BZ11" s="356">
        <v>1</v>
      </c>
      <c r="CA11" s="356">
        <v>5</v>
      </c>
      <c r="CB11" s="356">
        <v>8</v>
      </c>
      <c r="CC11" s="356">
        <v>0</v>
      </c>
      <c r="CD11" s="356">
        <v>13</v>
      </c>
      <c r="CE11" s="356">
        <v>0</v>
      </c>
      <c r="CF11" s="356">
        <v>0</v>
      </c>
      <c r="CG11" s="356">
        <v>0</v>
      </c>
      <c r="CH11" s="356">
        <v>4</v>
      </c>
      <c r="CI11" s="356">
        <v>4</v>
      </c>
      <c r="CJ11" s="356">
        <v>0</v>
      </c>
      <c r="CK11" s="356">
        <v>0</v>
      </c>
      <c r="CL11" s="356">
        <v>0</v>
      </c>
      <c r="CM11" s="356">
        <v>-3</v>
      </c>
      <c r="CN11" s="356">
        <v>2</v>
      </c>
      <c r="CO11" s="356">
        <v>-1</v>
      </c>
      <c r="CP11" s="356">
        <v>0</v>
      </c>
      <c r="CQ11" s="356">
        <v>0</v>
      </c>
      <c r="CR11" s="356">
        <v>0</v>
      </c>
      <c r="CS11" s="356">
        <v>0</v>
      </c>
      <c r="CT11" s="356">
        <v>0</v>
      </c>
      <c r="CU11" s="356">
        <v>0</v>
      </c>
      <c r="CV11" s="356">
        <v>0</v>
      </c>
      <c r="CW11" s="356">
        <v>0</v>
      </c>
      <c r="CX11" s="356">
        <v>0</v>
      </c>
      <c r="CY11" s="356">
        <v>0</v>
      </c>
      <c r="CZ11" s="356">
        <v>0</v>
      </c>
      <c r="DA11" s="356">
        <v>6</v>
      </c>
      <c r="DB11" s="356">
        <v>6</v>
      </c>
      <c r="DC11" s="356">
        <v>12</v>
      </c>
      <c r="DD11" s="356">
        <v>0</v>
      </c>
      <c r="DE11" s="356">
        <v>2</v>
      </c>
      <c r="DF11" s="356">
        <v>56</v>
      </c>
      <c r="DG11" s="356">
        <v>39</v>
      </c>
      <c r="DH11" s="356">
        <v>17</v>
      </c>
      <c r="DI11" s="356">
        <v>-3</v>
      </c>
      <c r="DJ11" s="356">
        <v>23</v>
      </c>
      <c r="DK11" s="356">
        <v>-3</v>
      </c>
      <c r="DL11" s="356">
        <v>0</v>
      </c>
      <c r="DM11" s="356">
        <v>143</v>
      </c>
      <c r="DN11" s="356">
        <v>34</v>
      </c>
      <c r="DO11" s="356">
        <v>12</v>
      </c>
      <c r="DP11" s="356">
        <v>34</v>
      </c>
      <c r="DQ11" s="360">
        <v>38</v>
      </c>
    </row>
    <row r="12" spans="1:121" ht="12.75">
      <c r="A12" s="383" t="s">
        <v>924</v>
      </c>
      <c r="B12" s="418" t="s">
        <v>1153</v>
      </c>
      <c r="C12" s="420">
        <v>26263243</v>
      </c>
      <c r="D12" s="416">
        <v>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  <c r="K12" s="356">
        <v>0</v>
      </c>
      <c r="L12" s="356">
        <v>0</v>
      </c>
      <c r="M12" s="356">
        <v>4429000</v>
      </c>
      <c r="N12" s="356">
        <v>2159137</v>
      </c>
      <c r="O12" s="356">
        <v>6089875</v>
      </c>
      <c r="P12" s="356">
        <v>0</v>
      </c>
      <c r="Q12" s="356">
        <v>0</v>
      </c>
      <c r="R12" s="356">
        <v>0</v>
      </c>
      <c r="S12" s="356">
        <v>0</v>
      </c>
      <c r="T12" s="356">
        <v>-1271300</v>
      </c>
      <c r="U12" s="356">
        <v>0</v>
      </c>
      <c r="V12" s="356">
        <v>0</v>
      </c>
      <c r="W12" s="356">
        <v>0</v>
      </c>
      <c r="X12" s="356">
        <v>-156666</v>
      </c>
      <c r="Y12" s="356">
        <v>0</v>
      </c>
      <c r="Z12" s="356">
        <v>0</v>
      </c>
      <c r="AA12" s="356">
        <v>0</v>
      </c>
      <c r="AB12" s="356">
        <v>0</v>
      </c>
      <c r="AC12" s="356">
        <v>156666</v>
      </c>
      <c r="AD12" s="356">
        <v>0</v>
      </c>
      <c r="AE12" s="356">
        <v>705000</v>
      </c>
      <c r="AF12" s="356">
        <v>78333</v>
      </c>
      <c r="AG12" s="356">
        <v>470000</v>
      </c>
      <c r="AH12" s="356">
        <v>783333</v>
      </c>
      <c r="AI12" s="356">
        <v>-78333</v>
      </c>
      <c r="AJ12" s="356">
        <v>-235000</v>
      </c>
      <c r="AK12" s="356">
        <v>0</v>
      </c>
      <c r="AL12" s="356">
        <v>0</v>
      </c>
      <c r="AM12" s="356">
        <v>0</v>
      </c>
      <c r="AN12" s="356">
        <v>0</v>
      </c>
      <c r="AO12" s="356">
        <v>0</v>
      </c>
      <c r="AP12" s="356">
        <v>0</v>
      </c>
      <c r="AQ12" s="356">
        <v>0</v>
      </c>
      <c r="AR12" s="356">
        <v>0</v>
      </c>
      <c r="AS12" s="356">
        <v>0</v>
      </c>
      <c r="AT12" s="356">
        <v>156666</v>
      </c>
      <c r="AU12" s="356">
        <v>0</v>
      </c>
      <c r="AV12" s="356">
        <v>861666</v>
      </c>
      <c r="AW12" s="356">
        <v>0</v>
      </c>
      <c r="AX12" s="356">
        <v>0</v>
      </c>
      <c r="AY12" s="356">
        <v>0</v>
      </c>
      <c r="AZ12" s="356">
        <v>0</v>
      </c>
      <c r="BA12" s="356">
        <v>0</v>
      </c>
      <c r="BB12" s="356">
        <v>0</v>
      </c>
      <c r="BC12" s="356">
        <v>0</v>
      </c>
      <c r="BD12" s="356">
        <v>0</v>
      </c>
      <c r="BE12" s="356">
        <v>-156666</v>
      </c>
      <c r="BF12" s="356">
        <v>-156667</v>
      </c>
      <c r="BG12" s="356">
        <v>0</v>
      </c>
      <c r="BH12" s="356">
        <v>0</v>
      </c>
      <c r="BI12" s="356">
        <v>78333</v>
      </c>
      <c r="BJ12" s="356">
        <v>235000</v>
      </c>
      <c r="BK12" s="356">
        <v>-78333</v>
      </c>
      <c r="BL12" s="356">
        <v>0</v>
      </c>
      <c r="BM12" s="356">
        <v>0</v>
      </c>
      <c r="BN12" s="356">
        <v>0</v>
      </c>
      <c r="BO12" s="356">
        <v>0</v>
      </c>
      <c r="BP12" s="356">
        <v>149333</v>
      </c>
      <c r="BQ12" s="356">
        <v>0</v>
      </c>
      <c r="BR12" s="356">
        <v>0</v>
      </c>
      <c r="BS12" s="356">
        <v>-238933</v>
      </c>
      <c r="BT12" s="356">
        <v>0</v>
      </c>
      <c r="BU12" s="356">
        <v>0</v>
      </c>
      <c r="BV12" s="356">
        <v>597333</v>
      </c>
      <c r="BW12" s="356">
        <v>0</v>
      </c>
      <c r="BX12" s="356">
        <v>0</v>
      </c>
      <c r="BY12" s="356">
        <v>0</v>
      </c>
      <c r="BZ12" s="356">
        <v>119466</v>
      </c>
      <c r="CA12" s="356">
        <v>0</v>
      </c>
      <c r="CB12" s="356">
        <v>0</v>
      </c>
      <c r="CC12" s="356">
        <v>0</v>
      </c>
      <c r="CD12" s="356">
        <v>776533</v>
      </c>
      <c r="CE12" s="356">
        <v>0</v>
      </c>
      <c r="CF12" s="356">
        <v>0</v>
      </c>
      <c r="CG12" s="356">
        <v>0</v>
      </c>
      <c r="CH12" s="356">
        <v>0</v>
      </c>
      <c r="CI12" s="356">
        <v>179200</v>
      </c>
      <c r="CJ12" s="356">
        <v>0</v>
      </c>
      <c r="CK12" s="356">
        <v>0</v>
      </c>
      <c r="CL12" s="356">
        <v>0</v>
      </c>
      <c r="CM12" s="356">
        <v>0</v>
      </c>
      <c r="CN12" s="356">
        <v>0</v>
      </c>
      <c r="CO12" s="356">
        <v>-13333</v>
      </c>
      <c r="CP12" s="356">
        <v>0</v>
      </c>
      <c r="CQ12" s="356">
        <v>0</v>
      </c>
      <c r="CR12" s="356">
        <v>0</v>
      </c>
      <c r="CS12" s="356">
        <v>0</v>
      </c>
      <c r="CT12" s="356">
        <v>0</v>
      </c>
      <c r="CU12" s="356">
        <v>0</v>
      </c>
      <c r="CV12" s="356">
        <v>0</v>
      </c>
      <c r="CW12" s="356">
        <v>0</v>
      </c>
      <c r="CX12" s="356">
        <v>0</v>
      </c>
      <c r="CY12" s="356">
        <v>0</v>
      </c>
      <c r="CZ12" s="356">
        <v>0</v>
      </c>
      <c r="DA12" s="356">
        <v>0</v>
      </c>
      <c r="DB12" s="356">
        <v>30600</v>
      </c>
      <c r="DC12" s="356">
        <v>0</v>
      </c>
      <c r="DD12" s="356">
        <v>0</v>
      </c>
      <c r="DE12" s="356">
        <v>0</v>
      </c>
      <c r="DF12" s="356">
        <v>0</v>
      </c>
      <c r="DG12" s="356">
        <v>0</v>
      </c>
      <c r="DH12" s="356">
        <v>0</v>
      </c>
      <c r="DI12" s="356">
        <v>0</v>
      </c>
      <c r="DJ12" s="356">
        <v>0</v>
      </c>
      <c r="DK12" s="356">
        <v>0</v>
      </c>
      <c r="DL12" s="356">
        <v>0</v>
      </c>
      <c r="DM12" s="356">
        <v>9295000</v>
      </c>
      <c r="DN12" s="356">
        <v>680000</v>
      </c>
      <c r="DO12" s="356">
        <v>240000</v>
      </c>
      <c r="DP12" s="356">
        <v>340000</v>
      </c>
      <c r="DQ12" s="360">
        <v>38000</v>
      </c>
    </row>
    <row r="13" spans="1:121" ht="12.75">
      <c r="A13" s="383" t="s">
        <v>925</v>
      </c>
      <c r="B13" s="418" t="s">
        <v>1154</v>
      </c>
      <c r="C13" s="420">
        <v>-620</v>
      </c>
      <c r="D13" s="416">
        <v>0</v>
      </c>
      <c r="E13" s="356">
        <v>0</v>
      </c>
      <c r="F13" s="356">
        <v>0</v>
      </c>
      <c r="G13" s="356">
        <v>0</v>
      </c>
      <c r="H13" s="356">
        <v>0</v>
      </c>
      <c r="I13" s="356">
        <v>0</v>
      </c>
      <c r="J13" s="356">
        <v>0</v>
      </c>
      <c r="K13" s="356">
        <v>0</v>
      </c>
      <c r="L13" s="356">
        <v>0</v>
      </c>
      <c r="M13" s="356">
        <v>-6</v>
      </c>
      <c r="N13" s="356">
        <v>-1</v>
      </c>
      <c r="O13" s="356">
        <v>0</v>
      </c>
      <c r="P13" s="356">
        <v>-24</v>
      </c>
      <c r="Q13" s="356">
        <v>-30</v>
      </c>
      <c r="R13" s="356">
        <v>-7</v>
      </c>
      <c r="S13" s="356">
        <v>-2</v>
      </c>
      <c r="T13" s="356">
        <v>-1</v>
      </c>
      <c r="U13" s="356">
        <v>0</v>
      </c>
      <c r="V13" s="356">
        <v>0</v>
      </c>
      <c r="W13" s="356">
        <v>0</v>
      </c>
      <c r="X13" s="356">
        <v>-16</v>
      </c>
      <c r="Y13" s="356">
        <v>0</v>
      </c>
      <c r="Z13" s="356">
        <v>0</v>
      </c>
      <c r="AA13" s="356">
        <v>0</v>
      </c>
      <c r="AB13" s="356">
        <v>0</v>
      </c>
      <c r="AC13" s="356">
        <v>0</v>
      </c>
      <c r="AD13" s="356">
        <v>0</v>
      </c>
      <c r="AE13" s="356">
        <v>-10</v>
      </c>
      <c r="AF13" s="356">
        <v>-9</v>
      </c>
      <c r="AG13" s="356">
        <v>-4</v>
      </c>
      <c r="AH13" s="356">
        <v>-29</v>
      </c>
      <c r="AI13" s="356">
        <v>-2</v>
      </c>
      <c r="AJ13" s="356">
        <v>-42</v>
      </c>
      <c r="AK13" s="356">
        <v>0</v>
      </c>
      <c r="AL13" s="356">
        <v>0</v>
      </c>
      <c r="AM13" s="356">
        <v>0</v>
      </c>
      <c r="AN13" s="356">
        <v>0</v>
      </c>
      <c r="AO13" s="356">
        <v>0</v>
      </c>
      <c r="AP13" s="356">
        <v>0</v>
      </c>
      <c r="AQ13" s="356">
        <v>-4</v>
      </c>
      <c r="AR13" s="356">
        <v>-4</v>
      </c>
      <c r="AS13" s="356">
        <v>-2</v>
      </c>
      <c r="AT13" s="356">
        <v>-2</v>
      </c>
      <c r="AU13" s="356">
        <v>-5</v>
      </c>
      <c r="AV13" s="356">
        <v>-5</v>
      </c>
      <c r="AW13" s="356">
        <v>0</v>
      </c>
      <c r="AX13" s="356">
        <v>0</v>
      </c>
      <c r="AY13" s="356">
        <v>0</v>
      </c>
      <c r="AZ13" s="356">
        <v>0</v>
      </c>
      <c r="BA13" s="356">
        <v>0</v>
      </c>
      <c r="BB13" s="356">
        <v>0</v>
      </c>
      <c r="BC13" s="356">
        <v>-2</v>
      </c>
      <c r="BD13" s="356">
        <v>-2</v>
      </c>
      <c r="BE13" s="356">
        <v>0</v>
      </c>
      <c r="BF13" s="356">
        <v>0</v>
      </c>
      <c r="BG13" s="356">
        <v>0</v>
      </c>
      <c r="BH13" s="356">
        <v>0</v>
      </c>
      <c r="BI13" s="356">
        <v>-3</v>
      </c>
      <c r="BJ13" s="356">
        <v>-8</v>
      </c>
      <c r="BK13" s="356">
        <v>0</v>
      </c>
      <c r="BL13" s="356">
        <v>0</v>
      </c>
      <c r="BM13" s="356">
        <v>0</v>
      </c>
      <c r="BN13" s="356">
        <v>0</v>
      </c>
      <c r="BO13" s="356">
        <v>0</v>
      </c>
      <c r="BP13" s="356">
        <v>0</v>
      </c>
      <c r="BQ13" s="356">
        <v>0</v>
      </c>
      <c r="BR13" s="356">
        <v>0</v>
      </c>
      <c r="BS13" s="356">
        <v>0</v>
      </c>
      <c r="BT13" s="356">
        <v>-1</v>
      </c>
      <c r="BU13" s="356">
        <v>-2</v>
      </c>
      <c r="BV13" s="356">
        <v>-3</v>
      </c>
      <c r="BW13" s="356">
        <v>0</v>
      </c>
      <c r="BX13" s="356">
        <v>0</v>
      </c>
      <c r="BY13" s="356">
        <v>0</v>
      </c>
      <c r="BZ13" s="356">
        <v>0</v>
      </c>
      <c r="CA13" s="356">
        <v>-1</v>
      </c>
      <c r="CB13" s="356">
        <v>-17</v>
      </c>
      <c r="CC13" s="356">
        <v>0</v>
      </c>
      <c r="CD13" s="356">
        <v>-18</v>
      </c>
      <c r="CE13" s="356">
        <v>0</v>
      </c>
      <c r="CF13" s="356">
        <v>0</v>
      </c>
      <c r="CG13" s="356">
        <v>0</v>
      </c>
      <c r="CH13" s="356">
        <v>-5</v>
      </c>
      <c r="CI13" s="356">
        <v>-5</v>
      </c>
      <c r="CJ13" s="356">
        <v>0</v>
      </c>
      <c r="CK13" s="356">
        <v>0</v>
      </c>
      <c r="CL13" s="356">
        <v>0</v>
      </c>
      <c r="CM13" s="356">
        <v>-5</v>
      </c>
      <c r="CN13" s="356">
        <v>-23</v>
      </c>
      <c r="CO13" s="356">
        <v>-28</v>
      </c>
      <c r="CP13" s="356">
        <v>0</v>
      </c>
      <c r="CQ13" s="356">
        <v>0</v>
      </c>
      <c r="CR13" s="356">
        <v>0</v>
      </c>
      <c r="CS13" s="356">
        <v>0</v>
      </c>
      <c r="CT13" s="356">
        <v>0</v>
      </c>
      <c r="CU13" s="356">
        <v>0</v>
      </c>
      <c r="CV13" s="356">
        <v>0</v>
      </c>
      <c r="CW13" s="356">
        <v>0</v>
      </c>
      <c r="CX13" s="356">
        <v>-2</v>
      </c>
      <c r="CY13" s="356">
        <v>0</v>
      </c>
      <c r="CZ13" s="356">
        <v>0</v>
      </c>
      <c r="DA13" s="356">
        <v>-5</v>
      </c>
      <c r="DB13" s="356">
        <v>-5</v>
      </c>
      <c r="DC13" s="356">
        <v>-3</v>
      </c>
      <c r="DD13" s="356">
        <v>0</v>
      </c>
      <c r="DE13" s="356">
        <v>0</v>
      </c>
      <c r="DF13" s="356">
        <v>-2</v>
      </c>
      <c r="DG13" s="356">
        <v>-6</v>
      </c>
      <c r="DH13" s="356">
        <v>-8</v>
      </c>
      <c r="DI13" s="356">
        <v>-15</v>
      </c>
      <c r="DJ13" s="356">
        <v>-15</v>
      </c>
      <c r="DK13" s="356">
        <v>-6</v>
      </c>
      <c r="DL13" s="356">
        <v>-1</v>
      </c>
      <c r="DM13" s="356">
        <v>-56</v>
      </c>
      <c r="DN13" s="356">
        <v>-1</v>
      </c>
      <c r="DO13" s="356">
        <v>-3</v>
      </c>
      <c r="DP13" s="356">
        <v>-60</v>
      </c>
      <c r="DQ13" s="360">
        <v>-104</v>
      </c>
    </row>
    <row r="14" spans="1:121" ht="25.5">
      <c r="A14" s="383" t="s">
        <v>927</v>
      </c>
      <c r="B14" s="418" t="s">
        <v>1155</v>
      </c>
      <c r="C14" s="420">
        <v>-25780356</v>
      </c>
      <c r="D14" s="416">
        <v>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0</v>
      </c>
      <c r="L14" s="356">
        <v>0</v>
      </c>
      <c r="M14" s="356">
        <v>-1328700</v>
      </c>
      <c r="N14" s="356">
        <v>-143942</v>
      </c>
      <c r="O14" s="356">
        <v>0</v>
      </c>
      <c r="P14" s="356">
        <v>-3986100</v>
      </c>
      <c r="Q14" s="356">
        <v>-2657400</v>
      </c>
      <c r="R14" s="356">
        <v>-2839200</v>
      </c>
      <c r="S14" s="356">
        <v>-412200</v>
      </c>
      <c r="T14" s="356">
        <v>-635650</v>
      </c>
      <c r="U14" s="356">
        <v>0</v>
      </c>
      <c r="V14" s="356">
        <v>0</v>
      </c>
      <c r="W14" s="356">
        <v>0</v>
      </c>
      <c r="X14" s="356">
        <v>-1018334</v>
      </c>
      <c r="Y14" s="356">
        <v>0</v>
      </c>
      <c r="Z14" s="356">
        <v>0</v>
      </c>
      <c r="AA14" s="356">
        <v>0</v>
      </c>
      <c r="AB14" s="356">
        <v>0</v>
      </c>
      <c r="AC14" s="356">
        <v>0</v>
      </c>
      <c r="AD14" s="356">
        <v>0</v>
      </c>
      <c r="AE14" s="356">
        <v>-470000</v>
      </c>
      <c r="AF14" s="356">
        <v>-391666</v>
      </c>
      <c r="AG14" s="356">
        <v>-235000</v>
      </c>
      <c r="AH14" s="356">
        <v>-1566666</v>
      </c>
      <c r="AI14" s="356">
        <v>-78334</v>
      </c>
      <c r="AJ14" s="356">
        <v>-2506667</v>
      </c>
      <c r="AK14" s="356">
        <v>0</v>
      </c>
      <c r="AL14" s="356">
        <v>0</v>
      </c>
      <c r="AM14" s="356">
        <v>0</v>
      </c>
      <c r="AN14" s="356">
        <v>0</v>
      </c>
      <c r="AO14" s="356">
        <v>0</v>
      </c>
      <c r="AP14" s="356">
        <v>0</v>
      </c>
      <c r="AQ14" s="356">
        <v>0</v>
      </c>
      <c r="AR14" s="356">
        <v>-235000</v>
      </c>
      <c r="AS14" s="356">
        <v>0</v>
      </c>
      <c r="AT14" s="356">
        <v>-156666</v>
      </c>
      <c r="AU14" s="356">
        <v>0</v>
      </c>
      <c r="AV14" s="356">
        <v>-391666</v>
      </c>
      <c r="AW14" s="356">
        <v>0</v>
      </c>
      <c r="AX14" s="356">
        <v>0</v>
      </c>
      <c r="AY14" s="356">
        <v>0</v>
      </c>
      <c r="AZ14" s="356">
        <v>0</v>
      </c>
      <c r="BA14" s="356">
        <v>0</v>
      </c>
      <c r="BB14" s="356">
        <v>0</v>
      </c>
      <c r="BC14" s="356">
        <v>0</v>
      </c>
      <c r="BD14" s="356">
        <v>-78333</v>
      </c>
      <c r="BE14" s="356">
        <v>0</v>
      </c>
      <c r="BF14" s="356">
        <v>0</v>
      </c>
      <c r="BG14" s="356">
        <v>0</v>
      </c>
      <c r="BH14" s="356">
        <v>0</v>
      </c>
      <c r="BI14" s="356">
        <v>-78333</v>
      </c>
      <c r="BJ14" s="356">
        <v>-78333</v>
      </c>
      <c r="BK14" s="356">
        <v>0</v>
      </c>
      <c r="BL14" s="356">
        <v>0</v>
      </c>
      <c r="BM14" s="356">
        <v>0</v>
      </c>
      <c r="BN14" s="356">
        <v>0</v>
      </c>
      <c r="BO14" s="356">
        <v>0</v>
      </c>
      <c r="BP14" s="356">
        <v>0</v>
      </c>
      <c r="BQ14" s="356">
        <v>0</v>
      </c>
      <c r="BR14" s="356">
        <v>0</v>
      </c>
      <c r="BS14" s="356">
        <v>0</v>
      </c>
      <c r="BT14" s="356">
        <v>0</v>
      </c>
      <c r="BU14" s="356">
        <v>0</v>
      </c>
      <c r="BV14" s="356">
        <v>-358400</v>
      </c>
      <c r="BW14" s="356">
        <v>0</v>
      </c>
      <c r="BX14" s="356">
        <v>0</v>
      </c>
      <c r="BY14" s="356">
        <v>0</v>
      </c>
      <c r="BZ14" s="356">
        <v>0</v>
      </c>
      <c r="CA14" s="356">
        <v>0</v>
      </c>
      <c r="CB14" s="356">
        <v>0</v>
      </c>
      <c r="CC14" s="356">
        <v>0</v>
      </c>
      <c r="CD14" s="356">
        <v>-1075200</v>
      </c>
      <c r="CE14" s="356">
        <v>0</v>
      </c>
      <c r="CF14" s="356">
        <v>0</v>
      </c>
      <c r="CG14" s="356">
        <v>0</v>
      </c>
      <c r="CH14" s="356">
        <v>0</v>
      </c>
      <c r="CI14" s="356">
        <v>-224000</v>
      </c>
      <c r="CJ14" s="356">
        <v>0</v>
      </c>
      <c r="CK14" s="356">
        <v>0</v>
      </c>
      <c r="CL14" s="356">
        <v>0</v>
      </c>
      <c r="CM14" s="356">
        <v>0</v>
      </c>
      <c r="CN14" s="356">
        <v>0</v>
      </c>
      <c r="CO14" s="356">
        <v>-373333</v>
      </c>
      <c r="CP14" s="356">
        <v>0</v>
      </c>
      <c r="CQ14" s="356">
        <v>0</v>
      </c>
      <c r="CR14" s="356">
        <v>0</v>
      </c>
      <c r="CS14" s="356">
        <v>0</v>
      </c>
      <c r="CT14" s="356">
        <v>0</v>
      </c>
      <c r="CU14" s="356">
        <v>0</v>
      </c>
      <c r="CV14" s="356">
        <v>0</v>
      </c>
      <c r="CW14" s="356">
        <v>0</v>
      </c>
      <c r="CX14" s="356">
        <v>-11733</v>
      </c>
      <c r="CY14" s="356">
        <v>0</v>
      </c>
      <c r="CZ14" s="356">
        <v>0</v>
      </c>
      <c r="DA14" s="356">
        <v>0</v>
      </c>
      <c r="DB14" s="356">
        <v>-25500</v>
      </c>
      <c r="DC14" s="356">
        <v>0</v>
      </c>
      <c r="DD14" s="356">
        <v>0</v>
      </c>
      <c r="DE14" s="356">
        <v>0</v>
      </c>
      <c r="DF14" s="356">
        <v>0</v>
      </c>
      <c r="DG14" s="356">
        <v>0</v>
      </c>
      <c r="DH14" s="356">
        <v>0</v>
      </c>
      <c r="DI14" s="356">
        <v>0</v>
      </c>
      <c r="DJ14" s="356">
        <v>0</v>
      </c>
      <c r="DK14" s="356">
        <v>0</v>
      </c>
      <c r="DL14" s="356">
        <v>0</v>
      </c>
      <c r="DM14" s="356">
        <v>-3640000</v>
      </c>
      <c r="DN14" s="356">
        <v>-20000</v>
      </c>
      <c r="DO14" s="356">
        <v>-60000</v>
      </c>
      <c r="DP14" s="356">
        <v>-600000</v>
      </c>
      <c r="DQ14" s="360">
        <v>-104000</v>
      </c>
    </row>
    <row r="15" spans="1:121" ht="12.75">
      <c r="A15" s="383" t="s">
        <v>929</v>
      </c>
      <c r="B15" s="418" t="s">
        <v>1156</v>
      </c>
      <c r="C15" s="420">
        <v>649079</v>
      </c>
      <c r="D15" s="416">
        <v>72179</v>
      </c>
      <c r="E15" s="356">
        <v>1</v>
      </c>
      <c r="F15" s="356">
        <v>122853</v>
      </c>
      <c r="G15" s="356">
        <v>72179</v>
      </c>
      <c r="H15" s="356">
        <v>72179</v>
      </c>
      <c r="I15" s="356">
        <v>1084</v>
      </c>
      <c r="J15" s="356">
        <v>72179</v>
      </c>
      <c r="K15" s="356">
        <v>103113</v>
      </c>
      <c r="L15" s="356">
        <v>103113</v>
      </c>
      <c r="M15" s="356">
        <v>33</v>
      </c>
      <c r="N15" s="356">
        <v>160</v>
      </c>
      <c r="O15" s="356">
        <v>852</v>
      </c>
      <c r="P15" s="356">
        <v>33</v>
      </c>
      <c r="Q15" s="356">
        <v>98</v>
      </c>
      <c r="R15" s="356">
        <v>14</v>
      </c>
      <c r="S15" s="356">
        <v>48</v>
      </c>
      <c r="T15" s="356">
        <v>30</v>
      </c>
      <c r="U15" s="356">
        <v>301</v>
      </c>
      <c r="V15" s="356">
        <v>56</v>
      </c>
      <c r="W15" s="356">
        <v>1472</v>
      </c>
      <c r="X15" s="356">
        <v>1463</v>
      </c>
      <c r="Y15" s="356">
        <v>629</v>
      </c>
      <c r="Z15" s="356">
        <v>312</v>
      </c>
      <c r="AA15" s="356">
        <v>333</v>
      </c>
      <c r="AB15" s="356">
        <v>678</v>
      </c>
      <c r="AC15" s="356">
        <v>355</v>
      </c>
      <c r="AD15" s="356">
        <v>336</v>
      </c>
      <c r="AE15" s="356">
        <v>656</v>
      </c>
      <c r="AF15" s="356">
        <v>313</v>
      </c>
      <c r="AG15" s="356">
        <v>328</v>
      </c>
      <c r="AH15" s="356">
        <v>652</v>
      </c>
      <c r="AI15" s="356">
        <v>354</v>
      </c>
      <c r="AJ15" s="356">
        <v>309</v>
      </c>
      <c r="AK15" s="356">
        <v>103</v>
      </c>
      <c r="AL15" s="356">
        <v>103</v>
      </c>
      <c r="AM15" s="356">
        <v>40</v>
      </c>
      <c r="AN15" s="356">
        <v>40</v>
      </c>
      <c r="AO15" s="356">
        <v>46</v>
      </c>
      <c r="AP15" s="356">
        <v>46</v>
      </c>
      <c r="AQ15" s="356">
        <v>114</v>
      </c>
      <c r="AR15" s="356">
        <v>114</v>
      </c>
      <c r="AS15" s="356">
        <v>39</v>
      </c>
      <c r="AT15" s="356">
        <v>39</v>
      </c>
      <c r="AU15" s="356">
        <v>43</v>
      </c>
      <c r="AV15" s="356">
        <v>43</v>
      </c>
      <c r="AW15" s="356">
        <v>531</v>
      </c>
      <c r="AX15" s="356">
        <v>531</v>
      </c>
      <c r="AY15" s="356">
        <v>44</v>
      </c>
      <c r="AZ15" s="356">
        <v>44</v>
      </c>
      <c r="BA15" s="356">
        <v>538</v>
      </c>
      <c r="BB15" s="356">
        <v>538</v>
      </c>
      <c r="BC15" s="356">
        <v>43</v>
      </c>
      <c r="BD15" s="356">
        <v>43</v>
      </c>
      <c r="BE15" s="356">
        <v>935</v>
      </c>
      <c r="BF15" s="356">
        <v>330</v>
      </c>
      <c r="BG15" s="356">
        <v>43</v>
      </c>
      <c r="BH15" s="356">
        <v>15</v>
      </c>
      <c r="BI15" s="356">
        <v>1254</v>
      </c>
      <c r="BJ15" s="356">
        <v>532</v>
      </c>
      <c r="BK15" s="356">
        <v>40</v>
      </c>
      <c r="BL15" s="356">
        <v>18</v>
      </c>
      <c r="BM15" s="356">
        <v>14</v>
      </c>
      <c r="BN15" s="356">
        <v>14</v>
      </c>
      <c r="BO15" s="356">
        <v>12</v>
      </c>
      <c r="BP15" s="356">
        <v>12</v>
      </c>
      <c r="BQ15" s="356">
        <v>1</v>
      </c>
      <c r="BR15" s="356">
        <v>16</v>
      </c>
      <c r="BS15" s="356">
        <v>17</v>
      </c>
      <c r="BT15" s="356">
        <v>0</v>
      </c>
      <c r="BU15" s="356">
        <v>25</v>
      </c>
      <c r="BV15" s="356">
        <v>25</v>
      </c>
      <c r="BW15" s="356">
        <v>9</v>
      </c>
      <c r="BX15" s="356">
        <v>139</v>
      </c>
      <c r="BY15" s="356">
        <v>0</v>
      </c>
      <c r="BZ15" s="356">
        <v>148</v>
      </c>
      <c r="CA15" s="356">
        <v>21</v>
      </c>
      <c r="CB15" s="356">
        <v>141</v>
      </c>
      <c r="CC15" s="356">
        <v>3</v>
      </c>
      <c r="CD15" s="356">
        <v>165</v>
      </c>
      <c r="CE15" s="356">
        <v>18</v>
      </c>
      <c r="CF15" s="356">
        <v>18</v>
      </c>
      <c r="CG15" s="356">
        <v>1</v>
      </c>
      <c r="CH15" s="356">
        <v>24</v>
      </c>
      <c r="CI15" s="356">
        <v>25</v>
      </c>
      <c r="CJ15" s="356">
        <v>254</v>
      </c>
      <c r="CK15" s="356">
        <v>551</v>
      </c>
      <c r="CL15" s="356">
        <v>805</v>
      </c>
      <c r="CM15" s="356">
        <v>255</v>
      </c>
      <c r="CN15" s="356">
        <v>528</v>
      </c>
      <c r="CO15" s="356">
        <v>783</v>
      </c>
      <c r="CP15" s="356">
        <v>44</v>
      </c>
      <c r="CQ15" s="356">
        <v>44</v>
      </c>
      <c r="CR15" s="356">
        <v>26</v>
      </c>
      <c r="CS15" s="356">
        <v>44</v>
      </c>
      <c r="CT15" s="356">
        <v>70</v>
      </c>
      <c r="CU15" s="356">
        <v>531</v>
      </c>
      <c r="CV15" s="356">
        <v>44</v>
      </c>
      <c r="CW15" s="356">
        <v>538</v>
      </c>
      <c r="CX15" s="356">
        <v>43</v>
      </c>
      <c r="CY15" s="356">
        <v>35</v>
      </c>
      <c r="CZ15" s="356">
        <v>35</v>
      </c>
      <c r="DA15" s="356">
        <v>37</v>
      </c>
      <c r="DB15" s="356">
        <v>37</v>
      </c>
      <c r="DC15" s="356">
        <v>544</v>
      </c>
      <c r="DD15" s="356">
        <v>118</v>
      </c>
      <c r="DE15" s="356">
        <v>11</v>
      </c>
      <c r="DF15" s="356">
        <v>637</v>
      </c>
      <c r="DG15" s="356">
        <v>278</v>
      </c>
      <c r="DH15" s="356">
        <v>86</v>
      </c>
      <c r="DI15" s="356">
        <v>14</v>
      </c>
      <c r="DJ15" s="356">
        <v>135</v>
      </c>
      <c r="DK15" s="356">
        <v>68</v>
      </c>
      <c r="DL15" s="356">
        <v>0</v>
      </c>
      <c r="DM15" s="356">
        <v>1891</v>
      </c>
      <c r="DN15" s="356">
        <v>278</v>
      </c>
      <c r="DO15" s="356">
        <v>86</v>
      </c>
      <c r="DP15" s="356">
        <v>1747</v>
      </c>
      <c r="DQ15" s="360">
        <v>2690</v>
      </c>
    </row>
    <row r="16" spans="1:121" ht="12.75">
      <c r="A16" s="383" t="s">
        <v>931</v>
      </c>
      <c r="B16" s="418" t="s">
        <v>1157</v>
      </c>
      <c r="C16" s="420">
        <v>1958266962</v>
      </c>
      <c r="D16" s="416">
        <v>69081084</v>
      </c>
      <c r="E16" s="356">
        <v>3000000</v>
      </c>
      <c r="F16" s="356">
        <v>33907428</v>
      </c>
      <c r="G16" s="356">
        <v>16528991</v>
      </c>
      <c r="H16" s="356">
        <v>4042024</v>
      </c>
      <c r="I16" s="356">
        <v>8378236</v>
      </c>
      <c r="J16" s="356">
        <v>448087232</v>
      </c>
      <c r="K16" s="356">
        <v>20364818</v>
      </c>
      <c r="L16" s="356">
        <v>20364818</v>
      </c>
      <c r="M16" s="356">
        <v>7307850</v>
      </c>
      <c r="N16" s="356">
        <v>23030800</v>
      </c>
      <c r="O16" s="356">
        <v>47168850</v>
      </c>
      <c r="P16" s="356">
        <v>5480888</v>
      </c>
      <c r="Q16" s="356">
        <v>8680840</v>
      </c>
      <c r="R16" s="356">
        <v>5678400</v>
      </c>
      <c r="S16" s="356">
        <v>9892800</v>
      </c>
      <c r="T16" s="356">
        <v>19069500</v>
      </c>
      <c r="U16" s="356">
        <v>148724100</v>
      </c>
      <c r="V16" s="356">
        <v>3640000</v>
      </c>
      <c r="W16" s="356">
        <v>186746667</v>
      </c>
      <c r="X16" s="356">
        <v>92825000</v>
      </c>
      <c r="Y16" s="356">
        <v>56243333</v>
      </c>
      <c r="Z16" s="356">
        <v>28356667</v>
      </c>
      <c r="AA16" s="356">
        <v>45276667</v>
      </c>
      <c r="AB16" s="356">
        <v>71596667</v>
      </c>
      <c r="AC16" s="356">
        <v>42613333</v>
      </c>
      <c r="AD16" s="356">
        <v>46373333</v>
      </c>
      <c r="AE16" s="356">
        <v>29375000</v>
      </c>
      <c r="AF16" s="356">
        <v>14256667</v>
      </c>
      <c r="AG16" s="356">
        <v>16998333</v>
      </c>
      <c r="AH16" s="356">
        <v>34388333</v>
      </c>
      <c r="AI16" s="356">
        <v>21228333</v>
      </c>
      <c r="AJ16" s="356">
        <v>18486667</v>
      </c>
      <c r="AK16" s="356">
        <v>0</v>
      </c>
      <c r="AL16" s="356">
        <v>13473333</v>
      </c>
      <c r="AM16" s="356">
        <v>0</v>
      </c>
      <c r="AN16" s="356">
        <v>6110000</v>
      </c>
      <c r="AO16" s="356">
        <v>0</v>
      </c>
      <c r="AP16" s="356">
        <v>7676667</v>
      </c>
      <c r="AQ16" s="356">
        <v>0</v>
      </c>
      <c r="AR16" s="356">
        <v>7441667</v>
      </c>
      <c r="AS16" s="356">
        <v>0</v>
      </c>
      <c r="AT16" s="356">
        <v>2976667</v>
      </c>
      <c r="AU16" s="356">
        <v>0</v>
      </c>
      <c r="AV16" s="356">
        <v>3290000</v>
      </c>
      <c r="AW16" s="356">
        <v>0</v>
      </c>
      <c r="AX16" s="356">
        <v>17703333</v>
      </c>
      <c r="AY16" s="356">
        <v>0</v>
      </c>
      <c r="AZ16" s="356">
        <v>626667</v>
      </c>
      <c r="BA16" s="356">
        <v>0</v>
      </c>
      <c r="BB16" s="356">
        <v>8930000</v>
      </c>
      <c r="BC16" s="356">
        <v>0</v>
      </c>
      <c r="BD16" s="356">
        <v>235000</v>
      </c>
      <c r="BE16" s="356">
        <v>14100000</v>
      </c>
      <c r="BF16" s="356">
        <v>3290000</v>
      </c>
      <c r="BG16" s="356">
        <v>940000</v>
      </c>
      <c r="BH16" s="356">
        <v>470000</v>
      </c>
      <c r="BI16" s="356">
        <v>9400000</v>
      </c>
      <c r="BJ16" s="356">
        <v>2663333</v>
      </c>
      <c r="BK16" s="356">
        <v>391667</v>
      </c>
      <c r="BL16" s="356">
        <v>156667</v>
      </c>
      <c r="BM16" s="356">
        <v>0</v>
      </c>
      <c r="BN16" s="356">
        <v>2090667</v>
      </c>
      <c r="BO16" s="356">
        <v>0</v>
      </c>
      <c r="BP16" s="356">
        <v>896000</v>
      </c>
      <c r="BQ16" s="356">
        <v>0</v>
      </c>
      <c r="BR16" s="356">
        <v>0</v>
      </c>
      <c r="BS16" s="356">
        <v>4061867</v>
      </c>
      <c r="BT16" s="356">
        <v>0</v>
      </c>
      <c r="BU16" s="356">
        <v>0</v>
      </c>
      <c r="BV16" s="356">
        <v>2986667</v>
      </c>
      <c r="BW16" s="356">
        <v>0</v>
      </c>
      <c r="BX16" s="356">
        <v>0</v>
      </c>
      <c r="BY16" s="356">
        <v>0</v>
      </c>
      <c r="BZ16" s="356">
        <v>17681067</v>
      </c>
      <c r="CA16" s="356">
        <v>0</v>
      </c>
      <c r="CB16" s="356">
        <v>0</v>
      </c>
      <c r="CC16" s="356">
        <v>0</v>
      </c>
      <c r="CD16" s="356">
        <v>9856000</v>
      </c>
      <c r="CE16" s="356">
        <v>0</v>
      </c>
      <c r="CF16" s="356">
        <v>1612800</v>
      </c>
      <c r="CG16" s="356">
        <v>0</v>
      </c>
      <c r="CH16" s="356">
        <v>0</v>
      </c>
      <c r="CI16" s="356">
        <v>1120000</v>
      </c>
      <c r="CJ16" s="356">
        <v>0</v>
      </c>
      <c r="CK16" s="356">
        <v>0</v>
      </c>
      <c r="CL16" s="356">
        <v>21466667</v>
      </c>
      <c r="CM16" s="356">
        <v>0</v>
      </c>
      <c r="CN16" s="356">
        <v>0</v>
      </c>
      <c r="CO16" s="356">
        <v>10440000</v>
      </c>
      <c r="CP16" s="356">
        <v>0</v>
      </c>
      <c r="CQ16" s="356">
        <v>1877333</v>
      </c>
      <c r="CR16" s="356">
        <v>0</v>
      </c>
      <c r="CS16" s="356">
        <v>0</v>
      </c>
      <c r="CT16" s="356">
        <v>1493333</v>
      </c>
      <c r="CU16" s="356">
        <v>15894600</v>
      </c>
      <c r="CV16" s="356">
        <v>516267</v>
      </c>
      <c r="CW16" s="356">
        <v>8052067</v>
      </c>
      <c r="CX16" s="356">
        <v>252267</v>
      </c>
      <c r="CY16" s="356">
        <v>0</v>
      </c>
      <c r="CZ16" s="356">
        <v>357000</v>
      </c>
      <c r="DA16" s="356">
        <v>0</v>
      </c>
      <c r="DB16" s="356">
        <v>188700</v>
      </c>
      <c r="DC16" s="356">
        <v>0</v>
      </c>
      <c r="DD16" s="356">
        <v>0</v>
      </c>
      <c r="DE16" s="356">
        <v>0</v>
      </c>
      <c r="DF16" s="356">
        <v>0</v>
      </c>
      <c r="DG16" s="356">
        <v>0</v>
      </c>
      <c r="DH16" s="356">
        <v>0</v>
      </c>
      <c r="DI16" s="356">
        <v>0</v>
      </c>
      <c r="DJ16" s="356">
        <v>0</v>
      </c>
      <c r="DK16" s="356">
        <v>0</v>
      </c>
      <c r="DL16" s="356">
        <v>0</v>
      </c>
      <c r="DM16" s="356">
        <v>122915000</v>
      </c>
      <c r="DN16" s="356">
        <v>5560000</v>
      </c>
      <c r="DO16" s="356">
        <v>1720000</v>
      </c>
      <c r="DP16" s="356">
        <v>17470000</v>
      </c>
      <c r="DQ16" s="360">
        <v>2690000</v>
      </c>
    </row>
    <row r="17" spans="1:121" ht="25.5">
      <c r="A17" s="383" t="s">
        <v>932</v>
      </c>
      <c r="B17" s="418" t="s">
        <v>1158</v>
      </c>
      <c r="C17" s="420">
        <v>480</v>
      </c>
      <c r="D17" s="416">
        <v>0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0</v>
      </c>
      <c r="K17" s="356">
        <v>0</v>
      </c>
      <c r="L17" s="356">
        <v>0</v>
      </c>
      <c r="M17" s="356">
        <v>-1</v>
      </c>
      <c r="N17" s="356">
        <v>-1</v>
      </c>
      <c r="O17" s="356">
        <v>46</v>
      </c>
      <c r="P17" s="356">
        <v>0</v>
      </c>
      <c r="Q17" s="356">
        <v>2</v>
      </c>
      <c r="R17" s="356">
        <v>1</v>
      </c>
      <c r="S17" s="356">
        <v>0</v>
      </c>
      <c r="T17" s="356">
        <v>0</v>
      </c>
      <c r="U17" s="356">
        <v>1</v>
      </c>
      <c r="V17" s="356">
        <v>14</v>
      </c>
      <c r="W17" s="356">
        <v>7</v>
      </c>
      <c r="X17" s="356">
        <v>-1</v>
      </c>
      <c r="Y17" s="356">
        <v>-4</v>
      </c>
      <c r="Z17" s="356">
        <v>-1</v>
      </c>
      <c r="AA17" s="356">
        <v>-1</v>
      </c>
      <c r="AB17" s="356">
        <v>0</v>
      </c>
      <c r="AC17" s="356">
        <v>0</v>
      </c>
      <c r="AD17" s="356">
        <v>0</v>
      </c>
      <c r="AE17" s="356">
        <v>14</v>
      </c>
      <c r="AF17" s="356">
        <v>5</v>
      </c>
      <c r="AG17" s="356">
        <v>9</v>
      </c>
      <c r="AH17" s="356">
        <v>3</v>
      </c>
      <c r="AI17" s="356">
        <v>4</v>
      </c>
      <c r="AJ17" s="356">
        <v>-5</v>
      </c>
      <c r="AK17" s="356">
        <v>0</v>
      </c>
      <c r="AL17" s="356">
        <v>0</v>
      </c>
      <c r="AM17" s="356">
        <v>1</v>
      </c>
      <c r="AN17" s="356">
        <v>1</v>
      </c>
      <c r="AO17" s="356">
        <v>0</v>
      </c>
      <c r="AP17" s="356">
        <v>0</v>
      </c>
      <c r="AQ17" s="356">
        <v>-1</v>
      </c>
      <c r="AR17" s="356">
        <v>-1</v>
      </c>
      <c r="AS17" s="356">
        <v>3</v>
      </c>
      <c r="AT17" s="356">
        <v>3</v>
      </c>
      <c r="AU17" s="356">
        <v>-2</v>
      </c>
      <c r="AV17" s="356">
        <v>-2</v>
      </c>
      <c r="AW17" s="356">
        <v>0</v>
      </c>
      <c r="AX17" s="356">
        <v>0</v>
      </c>
      <c r="AY17" s="356">
        <v>0</v>
      </c>
      <c r="AZ17" s="356">
        <v>0</v>
      </c>
      <c r="BA17" s="356">
        <v>3</v>
      </c>
      <c r="BB17" s="356">
        <v>3</v>
      </c>
      <c r="BC17" s="356">
        <v>0</v>
      </c>
      <c r="BD17" s="356">
        <v>0</v>
      </c>
      <c r="BE17" s="356">
        <v>-143</v>
      </c>
      <c r="BF17" s="356">
        <v>-79</v>
      </c>
      <c r="BG17" s="356">
        <v>0</v>
      </c>
      <c r="BH17" s="356">
        <v>0</v>
      </c>
      <c r="BI17" s="356">
        <v>156</v>
      </c>
      <c r="BJ17" s="356">
        <v>77</v>
      </c>
      <c r="BK17" s="356">
        <v>-3</v>
      </c>
      <c r="BL17" s="356">
        <v>1</v>
      </c>
      <c r="BM17" s="356">
        <v>0</v>
      </c>
      <c r="BN17" s="356">
        <v>0</v>
      </c>
      <c r="BO17" s="356">
        <v>1</v>
      </c>
      <c r="BP17" s="356">
        <v>1</v>
      </c>
      <c r="BQ17" s="356">
        <v>0</v>
      </c>
      <c r="BR17" s="356">
        <v>0</v>
      </c>
      <c r="BS17" s="356">
        <v>0</v>
      </c>
      <c r="BT17" s="356">
        <v>0</v>
      </c>
      <c r="BU17" s="356">
        <v>5</v>
      </c>
      <c r="BV17" s="356">
        <v>5</v>
      </c>
      <c r="BW17" s="356">
        <v>-3</v>
      </c>
      <c r="BX17" s="356">
        <v>-9</v>
      </c>
      <c r="BY17" s="356">
        <v>-1</v>
      </c>
      <c r="BZ17" s="356">
        <v>-13</v>
      </c>
      <c r="CA17" s="356">
        <v>8</v>
      </c>
      <c r="CB17" s="356">
        <v>-11</v>
      </c>
      <c r="CC17" s="356">
        <v>2</v>
      </c>
      <c r="CD17" s="356">
        <v>-1</v>
      </c>
      <c r="CE17" s="356">
        <v>0</v>
      </c>
      <c r="CF17" s="356">
        <v>0</v>
      </c>
      <c r="CG17" s="356">
        <v>1</v>
      </c>
      <c r="CH17" s="356">
        <v>8</v>
      </c>
      <c r="CI17" s="356">
        <v>9</v>
      </c>
      <c r="CJ17" s="356">
        <v>0</v>
      </c>
      <c r="CK17" s="356">
        <v>0</v>
      </c>
      <c r="CL17" s="356">
        <v>0</v>
      </c>
      <c r="CM17" s="356">
        <v>21</v>
      </c>
      <c r="CN17" s="356">
        <v>13</v>
      </c>
      <c r="CO17" s="356">
        <v>34</v>
      </c>
      <c r="CP17" s="356">
        <v>0</v>
      </c>
      <c r="CQ17" s="356">
        <v>0</v>
      </c>
      <c r="CR17" s="356">
        <v>26</v>
      </c>
      <c r="CS17" s="356">
        <v>44</v>
      </c>
      <c r="CT17" s="356">
        <v>70</v>
      </c>
      <c r="CU17" s="356">
        <v>0</v>
      </c>
      <c r="CV17" s="356">
        <v>0</v>
      </c>
      <c r="CW17" s="356">
        <v>3</v>
      </c>
      <c r="CX17" s="356">
        <v>0</v>
      </c>
      <c r="CY17" s="356">
        <v>0</v>
      </c>
      <c r="CZ17" s="356">
        <v>0</v>
      </c>
      <c r="DA17" s="356">
        <v>1</v>
      </c>
      <c r="DB17" s="356">
        <v>1</v>
      </c>
      <c r="DC17" s="356">
        <v>61</v>
      </c>
      <c r="DD17" s="356">
        <v>-25</v>
      </c>
      <c r="DE17" s="356">
        <v>-2</v>
      </c>
      <c r="DF17" s="356">
        <v>41</v>
      </c>
      <c r="DG17" s="356">
        <v>1</v>
      </c>
      <c r="DH17" s="356">
        <v>9</v>
      </c>
      <c r="DI17" s="356">
        <v>-2</v>
      </c>
      <c r="DJ17" s="356">
        <v>-20</v>
      </c>
      <c r="DK17" s="356">
        <v>-3</v>
      </c>
      <c r="DL17" s="356">
        <v>0</v>
      </c>
      <c r="DM17" s="356">
        <v>60</v>
      </c>
      <c r="DN17" s="356">
        <v>1</v>
      </c>
      <c r="DO17" s="356">
        <v>9</v>
      </c>
      <c r="DP17" s="356">
        <v>29</v>
      </c>
      <c r="DQ17" s="360">
        <v>-3</v>
      </c>
    </row>
    <row r="18" spans="1:121" ht="26.25" thickBot="1">
      <c r="A18" s="402" t="s">
        <v>933</v>
      </c>
      <c r="B18" s="419" t="s">
        <v>1159</v>
      </c>
      <c r="C18" s="421">
        <v>10170879</v>
      </c>
      <c r="D18" s="417">
        <v>0</v>
      </c>
      <c r="E18" s="389">
        <v>0</v>
      </c>
      <c r="F18" s="389">
        <v>0</v>
      </c>
      <c r="G18" s="389">
        <v>0</v>
      </c>
      <c r="H18" s="389">
        <v>0</v>
      </c>
      <c r="I18" s="389">
        <v>0</v>
      </c>
      <c r="J18" s="389">
        <v>0</v>
      </c>
      <c r="K18" s="389">
        <v>0</v>
      </c>
      <c r="L18" s="389">
        <v>0</v>
      </c>
      <c r="M18" s="389">
        <v>-221450</v>
      </c>
      <c r="N18" s="389">
        <v>-143943</v>
      </c>
      <c r="O18" s="389">
        <v>2546675</v>
      </c>
      <c r="P18" s="389">
        <v>0</v>
      </c>
      <c r="Q18" s="389">
        <v>177160</v>
      </c>
      <c r="R18" s="389">
        <v>405600</v>
      </c>
      <c r="S18" s="389">
        <v>0</v>
      </c>
      <c r="T18" s="389">
        <v>0</v>
      </c>
      <c r="U18" s="389">
        <v>494100</v>
      </c>
      <c r="V18" s="389">
        <v>910000</v>
      </c>
      <c r="W18" s="389">
        <v>783334</v>
      </c>
      <c r="X18" s="389">
        <v>-78333</v>
      </c>
      <c r="Y18" s="389">
        <v>-470000</v>
      </c>
      <c r="Z18" s="389">
        <v>-156666</v>
      </c>
      <c r="AA18" s="389">
        <v>-156666</v>
      </c>
      <c r="AB18" s="389">
        <v>0</v>
      </c>
      <c r="AC18" s="389">
        <v>0</v>
      </c>
      <c r="AD18" s="389">
        <v>0</v>
      </c>
      <c r="AE18" s="389">
        <v>626667</v>
      </c>
      <c r="AF18" s="389">
        <v>235000</v>
      </c>
      <c r="AG18" s="389">
        <v>470000</v>
      </c>
      <c r="AH18" s="389">
        <v>156666</v>
      </c>
      <c r="AI18" s="389">
        <v>235000</v>
      </c>
      <c r="AJ18" s="389">
        <v>-313333</v>
      </c>
      <c r="AK18" s="389">
        <v>0</v>
      </c>
      <c r="AL18" s="389">
        <v>0</v>
      </c>
      <c r="AM18" s="389">
        <v>0</v>
      </c>
      <c r="AN18" s="389">
        <v>156667</v>
      </c>
      <c r="AO18" s="389">
        <v>0</v>
      </c>
      <c r="AP18" s="389">
        <v>0</v>
      </c>
      <c r="AQ18" s="389">
        <v>0</v>
      </c>
      <c r="AR18" s="389">
        <v>-78333</v>
      </c>
      <c r="AS18" s="389">
        <v>0</v>
      </c>
      <c r="AT18" s="389">
        <v>235000</v>
      </c>
      <c r="AU18" s="389">
        <v>0</v>
      </c>
      <c r="AV18" s="389">
        <v>-156667</v>
      </c>
      <c r="AW18" s="389">
        <v>0</v>
      </c>
      <c r="AX18" s="389">
        <v>0</v>
      </c>
      <c r="AY18" s="389">
        <v>0</v>
      </c>
      <c r="AZ18" s="389">
        <v>0</v>
      </c>
      <c r="BA18" s="389">
        <v>0</v>
      </c>
      <c r="BB18" s="389">
        <v>0</v>
      </c>
      <c r="BC18" s="389">
        <v>0</v>
      </c>
      <c r="BD18" s="389">
        <v>0</v>
      </c>
      <c r="BE18" s="389">
        <v>-2036667</v>
      </c>
      <c r="BF18" s="389">
        <v>-783333</v>
      </c>
      <c r="BG18" s="389">
        <v>0</v>
      </c>
      <c r="BH18" s="389">
        <v>0</v>
      </c>
      <c r="BI18" s="389">
        <v>1175000</v>
      </c>
      <c r="BJ18" s="389">
        <v>391666</v>
      </c>
      <c r="BK18" s="389">
        <v>-78333</v>
      </c>
      <c r="BL18" s="389">
        <v>0</v>
      </c>
      <c r="BM18" s="389">
        <v>0</v>
      </c>
      <c r="BN18" s="389">
        <v>0</v>
      </c>
      <c r="BO18" s="389">
        <v>0</v>
      </c>
      <c r="BP18" s="389">
        <v>74667</v>
      </c>
      <c r="BQ18" s="389">
        <v>0</v>
      </c>
      <c r="BR18" s="389">
        <v>0</v>
      </c>
      <c r="BS18" s="389">
        <v>0</v>
      </c>
      <c r="BT18" s="389">
        <v>0</v>
      </c>
      <c r="BU18" s="389">
        <v>0</v>
      </c>
      <c r="BV18" s="389">
        <v>597334</v>
      </c>
      <c r="BW18" s="389">
        <v>0</v>
      </c>
      <c r="BX18" s="389">
        <v>0</v>
      </c>
      <c r="BY18" s="389">
        <v>0</v>
      </c>
      <c r="BZ18" s="389">
        <v>-1553066</v>
      </c>
      <c r="CA18" s="389">
        <v>0</v>
      </c>
      <c r="CB18" s="389">
        <v>0</v>
      </c>
      <c r="CC18" s="389">
        <v>0</v>
      </c>
      <c r="CD18" s="389">
        <v>-59733</v>
      </c>
      <c r="CE18" s="389">
        <v>0</v>
      </c>
      <c r="CF18" s="389">
        <v>0</v>
      </c>
      <c r="CG18" s="389">
        <v>0</v>
      </c>
      <c r="CH18" s="389">
        <v>0</v>
      </c>
      <c r="CI18" s="389">
        <v>403200</v>
      </c>
      <c r="CJ18" s="389">
        <v>0</v>
      </c>
      <c r="CK18" s="389">
        <v>0</v>
      </c>
      <c r="CL18" s="389">
        <v>0</v>
      </c>
      <c r="CM18" s="389">
        <v>0</v>
      </c>
      <c r="CN18" s="389">
        <v>0</v>
      </c>
      <c r="CO18" s="389">
        <v>453333</v>
      </c>
      <c r="CP18" s="389">
        <v>0</v>
      </c>
      <c r="CQ18" s="389">
        <v>0</v>
      </c>
      <c r="CR18" s="389">
        <v>0</v>
      </c>
      <c r="CS18" s="389">
        <v>0</v>
      </c>
      <c r="CT18" s="389">
        <v>1493333</v>
      </c>
      <c r="CU18" s="389">
        <v>0</v>
      </c>
      <c r="CV18" s="389">
        <v>0</v>
      </c>
      <c r="CW18" s="389">
        <v>44900</v>
      </c>
      <c r="CX18" s="389">
        <v>0</v>
      </c>
      <c r="CY18" s="389">
        <v>0</v>
      </c>
      <c r="CZ18" s="389">
        <v>0</v>
      </c>
      <c r="DA18" s="389">
        <v>0</v>
      </c>
      <c r="DB18" s="389">
        <v>5100</v>
      </c>
      <c r="DC18" s="389">
        <v>0</v>
      </c>
      <c r="DD18" s="389">
        <v>0</v>
      </c>
      <c r="DE18" s="389">
        <v>0</v>
      </c>
      <c r="DF18" s="389">
        <v>0</v>
      </c>
      <c r="DG18" s="389">
        <v>0</v>
      </c>
      <c r="DH18" s="389">
        <v>0</v>
      </c>
      <c r="DI18" s="389">
        <v>0</v>
      </c>
      <c r="DJ18" s="389">
        <v>0</v>
      </c>
      <c r="DK18" s="389">
        <v>0</v>
      </c>
      <c r="DL18" s="389">
        <v>0</v>
      </c>
      <c r="DM18" s="389">
        <v>3900000</v>
      </c>
      <c r="DN18" s="389">
        <v>20000</v>
      </c>
      <c r="DO18" s="389">
        <v>180000</v>
      </c>
      <c r="DP18" s="389">
        <v>290000</v>
      </c>
      <c r="DQ18" s="390">
        <v>-3000</v>
      </c>
    </row>
  </sheetData>
  <sheetProtection/>
  <mergeCells count="5">
    <mergeCell ref="A4:DQ4"/>
    <mergeCell ref="AC1:AM1"/>
    <mergeCell ref="AC2:AM2"/>
    <mergeCell ref="C2:M2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&amp;R&amp;"MS Sans Serif,Félkövér"rendelet 9/5. sz. melléklet</oddHeader>
    <oddFooter>&amp;C&amp;P.oldal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7.421875" style="14" customWidth="1"/>
    <col min="2" max="3" width="12.140625" style="15" customWidth="1"/>
    <col min="4" max="4" width="10.7109375" style="15" customWidth="1"/>
    <col min="5" max="5" width="13.00390625" style="15" customWidth="1"/>
    <col min="6" max="6" width="12.00390625" style="15" customWidth="1"/>
    <col min="7" max="7" width="11.28125" style="15" customWidth="1"/>
    <col min="8" max="8" width="13.00390625" style="15" customWidth="1"/>
    <col min="9" max="9" width="12.57421875" style="15" customWidth="1"/>
    <col min="10" max="10" width="10.57421875" style="15" customWidth="1"/>
    <col min="11" max="11" width="13.28125" style="15" customWidth="1"/>
    <col min="12" max="12" width="12.8515625" style="15" customWidth="1"/>
    <col min="13" max="13" width="11.140625" style="15" customWidth="1"/>
    <col min="14" max="14" width="13.7109375" style="15" customWidth="1"/>
    <col min="15" max="15" width="12.57421875" style="15" customWidth="1"/>
    <col min="16" max="16" width="10.28125" style="15" customWidth="1"/>
    <col min="17" max="16384" width="9.140625" style="14" customWidth="1"/>
  </cols>
  <sheetData>
    <row r="1" spans="1:16" s="21" customFormat="1" ht="18" customHeight="1">
      <c r="A1" s="19" t="s">
        <v>806</v>
      </c>
      <c r="B1" s="524" t="s">
        <v>281</v>
      </c>
      <c r="C1" s="524"/>
      <c r="D1" s="525"/>
      <c r="E1" s="526" t="s">
        <v>550</v>
      </c>
      <c r="F1" s="524"/>
      <c r="G1" s="525"/>
      <c r="H1" s="526" t="s">
        <v>868</v>
      </c>
      <c r="I1" s="524"/>
      <c r="J1" s="525"/>
      <c r="K1" s="526" t="s">
        <v>869</v>
      </c>
      <c r="L1" s="524"/>
      <c r="M1" s="525"/>
      <c r="N1" s="523" t="s">
        <v>870</v>
      </c>
      <c r="O1" s="524"/>
      <c r="P1" s="524"/>
    </row>
    <row r="2" spans="1:16" s="75" customFormat="1" ht="38.25">
      <c r="A2" s="19"/>
      <c r="B2" s="23" t="s">
        <v>866</v>
      </c>
      <c r="C2" s="23" t="s">
        <v>867</v>
      </c>
      <c r="D2" s="121" t="s">
        <v>713</v>
      </c>
      <c r="E2" s="122" t="s">
        <v>866</v>
      </c>
      <c r="F2" s="23" t="s">
        <v>867</v>
      </c>
      <c r="G2" s="121" t="s">
        <v>713</v>
      </c>
      <c r="H2" s="122" t="s">
        <v>866</v>
      </c>
      <c r="I2" s="23" t="s">
        <v>867</v>
      </c>
      <c r="J2" s="121" t="s">
        <v>713</v>
      </c>
      <c r="K2" s="122" t="s">
        <v>866</v>
      </c>
      <c r="L2" s="23" t="s">
        <v>867</v>
      </c>
      <c r="M2" s="121" t="s">
        <v>713</v>
      </c>
      <c r="N2" s="123" t="s">
        <v>866</v>
      </c>
      <c r="O2" s="23" t="s">
        <v>867</v>
      </c>
      <c r="P2" s="23" t="s">
        <v>713</v>
      </c>
    </row>
    <row r="3" spans="1:16" ht="12.75">
      <c r="A3" s="19" t="s">
        <v>445</v>
      </c>
      <c r="B3" s="18"/>
      <c r="C3" s="18"/>
      <c r="D3" s="124"/>
      <c r="E3" s="125"/>
      <c r="F3" s="18"/>
      <c r="G3" s="124"/>
      <c r="H3" s="125"/>
      <c r="I3" s="18"/>
      <c r="J3" s="124"/>
      <c r="K3" s="125"/>
      <c r="L3" s="18"/>
      <c r="M3" s="124"/>
      <c r="N3" s="109"/>
      <c r="O3" s="18"/>
      <c r="P3" s="18"/>
    </row>
    <row r="4" spans="1:16" ht="12.75">
      <c r="A4" s="43" t="s">
        <v>717</v>
      </c>
      <c r="B4" s="18"/>
      <c r="C4" s="18">
        <v>6173878</v>
      </c>
      <c r="D4" s="124">
        <f>SUM(B4:C4)</f>
        <v>6173878</v>
      </c>
      <c r="E4" s="125"/>
      <c r="F4" s="18">
        <v>6359094</v>
      </c>
      <c r="G4" s="124">
        <f>SUM(E4:F4)</f>
        <v>6359094</v>
      </c>
      <c r="H4" s="125"/>
      <c r="I4" s="18">
        <v>6549867</v>
      </c>
      <c r="J4" s="124">
        <f>SUM(H4:I4)</f>
        <v>6549867</v>
      </c>
      <c r="K4" s="125"/>
      <c r="L4" s="18">
        <v>6746363</v>
      </c>
      <c r="M4" s="124">
        <f>SUM(K4:L4)</f>
        <v>6746363</v>
      </c>
      <c r="N4" s="109"/>
      <c r="O4" s="18">
        <v>6948754</v>
      </c>
      <c r="P4" s="18">
        <f>SUM(N4:O4)</f>
        <v>6948754</v>
      </c>
    </row>
    <row r="5" spans="1:16" ht="12.75">
      <c r="A5" s="43" t="s">
        <v>718</v>
      </c>
      <c r="B5" s="18"/>
      <c r="C5" s="18">
        <v>1728685</v>
      </c>
      <c r="D5" s="124">
        <f aca="true" t="shared" si="0" ref="D5:D14">SUM(B5:C5)</f>
        <v>1728685</v>
      </c>
      <c r="E5" s="125"/>
      <c r="F5" s="18">
        <v>1780546</v>
      </c>
      <c r="G5" s="124">
        <f aca="true" t="shared" si="1" ref="G5:G14">SUM(E5:F5)</f>
        <v>1780546</v>
      </c>
      <c r="H5" s="125"/>
      <c r="I5" s="18">
        <v>1702965</v>
      </c>
      <c r="J5" s="124">
        <f aca="true" t="shared" si="2" ref="J5:J14">SUM(H5:I5)</f>
        <v>1702965</v>
      </c>
      <c r="K5" s="125"/>
      <c r="L5" s="18">
        <v>1754054</v>
      </c>
      <c r="M5" s="124">
        <f aca="true" t="shared" si="3" ref="M5:M14">SUM(K5:L5)</f>
        <v>1754054</v>
      </c>
      <c r="N5" s="109"/>
      <c r="O5" s="18">
        <v>1806676</v>
      </c>
      <c r="P5" s="18">
        <f aca="true" t="shared" si="4" ref="P5:P14">SUM(N5:O5)</f>
        <v>1806676</v>
      </c>
    </row>
    <row r="6" spans="1:16" ht="12.75">
      <c r="A6" s="43" t="s">
        <v>719</v>
      </c>
      <c r="B6" s="18">
        <f>48000+6000+206400+15000+142625</f>
        <v>418025</v>
      </c>
      <c r="C6" s="18" t="e">
        <f>5833229-#REF!-200000</f>
        <v>#REF!</v>
      </c>
      <c r="D6" s="124" t="e">
        <f t="shared" si="0"/>
        <v>#REF!</v>
      </c>
      <c r="E6" s="125">
        <f>48000+6000+172800+15000+54656</f>
        <v>296456</v>
      </c>
      <c r="F6" s="18" t="e">
        <f>6108225-#REF!-200000</f>
        <v>#REF!</v>
      </c>
      <c r="G6" s="124" t="e">
        <f t="shared" si="1"/>
        <v>#REF!</v>
      </c>
      <c r="H6" s="125">
        <f>6000+177600+15000+170706</f>
        <v>369306</v>
      </c>
      <c r="I6" s="18" t="e">
        <f>6230389-#REF!-200000</f>
        <v>#REF!</v>
      </c>
      <c r="J6" s="124" t="e">
        <f t="shared" si="2"/>
        <v>#REF!</v>
      </c>
      <c r="K6" s="125">
        <f>6000+182400+15000+221734</f>
        <v>425134</v>
      </c>
      <c r="L6" s="18" t="e">
        <f>6292693-#REF!-200000</f>
        <v>#REF!</v>
      </c>
      <c r="M6" s="124" t="e">
        <f t="shared" si="3"/>
        <v>#REF!</v>
      </c>
      <c r="N6" s="109"/>
      <c r="O6" s="18" t="e">
        <f>6355620-#REF!-200000</f>
        <v>#REF!</v>
      </c>
      <c r="P6" s="18" t="e">
        <f t="shared" si="4"/>
        <v>#REF!</v>
      </c>
    </row>
    <row r="7" spans="1:16" s="49" customFormat="1" ht="13.5" customHeight="1">
      <c r="A7" s="135" t="s">
        <v>625</v>
      </c>
      <c r="B7" s="131">
        <v>176388</v>
      </c>
      <c r="C7" s="131">
        <f>hitel!I29-(hitel!I16+hitel!I17)</f>
        <v>39811</v>
      </c>
      <c r="D7" s="128">
        <f t="shared" si="0"/>
        <v>216199</v>
      </c>
      <c r="E7" s="132">
        <v>174489</v>
      </c>
      <c r="F7" s="131">
        <f>hitel!K29-hitel!K16+hitel!K17</f>
        <v>88828</v>
      </c>
      <c r="G7" s="128">
        <f t="shared" si="1"/>
        <v>263317</v>
      </c>
      <c r="H7" s="132">
        <v>167295</v>
      </c>
      <c r="I7" s="131">
        <f>hitel!M29-hitel!M17+hitel!M16</f>
        <v>267215</v>
      </c>
      <c r="J7" s="128">
        <f t="shared" si="2"/>
        <v>434510</v>
      </c>
      <c r="K7" s="132">
        <v>146303</v>
      </c>
      <c r="L7" s="131">
        <f>hitel!O29-hitel!O16+hitel!O17</f>
        <v>61472</v>
      </c>
      <c r="M7" s="128">
        <f t="shared" si="3"/>
        <v>207775</v>
      </c>
      <c r="N7" s="133">
        <v>122066</v>
      </c>
      <c r="O7" s="131">
        <f>hitel!Q29-hitel!Q17+hitel!Q16</f>
        <v>190863</v>
      </c>
      <c r="P7" s="80">
        <f t="shared" si="4"/>
        <v>312929</v>
      </c>
    </row>
    <row r="8" spans="1:16" ht="14.25" customHeight="1">
      <c r="A8" s="43" t="s">
        <v>781</v>
      </c>
      <c r="B8" s="18"/>
      <c r="C8" s="18">
        <v>300</v>
      </c>
      <c r="D8" s="124">
        <f t="shared" si="0"/>
        <v>300</v>
      </c>
      <c r="E8" s="125"/>
      <c r="F8" s="18">
        <v>300</v>
      </c>
      <c r="G8" s="124">
        <f t="shared" si="1"/>
        <v>300</v>
      </c>
      <c r="H8" s="125"/>
      <c r="I8" s="18">
        <v>300</v>
      </c>
      <c r="J8" s="124">
        <f t="shared" si="2"/>
        <v>300</v>
      </c>
      <c r="K8" s="125"/>
      <c r="L8" s="18">
        <v>300</v>
      </c>
      <c r="M8" s="124">
        <f t="shared" si="3"/>
        <v>300</v>
      </c>
      <c r="N8" s="109"/>
      <c r="O8" s="18">
        <v>300</v>
      </c>
      <c r="P8" s="18">
        <f t="shared" si="4"/>
        <v>300</v>
      </c>
    </row>
    <row r="9" spans="1:16" ht="11.25" customHeight="1">
      <c r="A9" s="43" t="s">
        <v>371</v>
      </c>
      <c r="B9" s="18"/>
      <c r="C9" s="18"/>
      <c r="D9" s="124">
        <f t="shared" si="0"/>
        <v>0</v>
      </c>
      <c r="E9" s="125"/>
      <c r="F9" s="18"/>
      <c r="G9" s="124">
        <f t="shared" si="1"/>
        <v>0</v>
      </c>
      <c r="H9" s="125"/>
      <c r="I9" s="18"/>
      <c r="J9" s="124">
        <f t="shared" si="2"/>
        <v>0</v>
      </c>
      <c r="K9" s="125"/>
      <c r="L9" s="18"/>
      <c r="M9" s="124">
        <f t="shared" si="3"/>
        <v>0</v>
      </c>
      <c r="N9" s="109"/>
      <c r="O9" s="18"/>
      <c r="P9" s="18">
        <f t="shared" si="4"/>
        <v>0</v>
      </c>
    </row>
    <row r="10" spans="1:16" ht="12" customHeight="1">
      <c r="A10" s="43" t="s">
        <v>783</v>
      </c>
      <c r="B10" s="18"/>
      <c r="C10" s="18">
        <v>574780</v>
      </c>
      <c r="D10" s="124">
        <f t="shared" si="0"/>
        <v>574780</v>
      </c>
      <c r="E10" s="125"/>
      <c r="F10" s="18">
        <v>586276</v>
      </c>
      <c r="G10" s="124">
        <f t="shared" si="1"/>
        <v>586276</v>
      </c>
      <c r="H10" s="125"/>
      <c r="I10" s="18">
        <v>598000</v>
      </c>
      <c r="J10" s="124">
        <f t="shared" si="2"/>
        <v>598000</v>
      </c>
      <c r="K10" s="125"/>
      <c r="L10" s="18">
        <v>598000</v>
      </c>
      <c r="M10" s="124">
        <f t="shared" si="3"/>
        <v>598000</v>
      </c>
      <c r="N10" s="109"/>
      <c r="O10" s="18">
        <v>598000</v>
      </c>
      <c r="P10" s="18">
        <f t="shared" si="4"/>
        <v>598000</v>
      </c>
    </row>
    <row r="11" spans="1:16" ht="22.5" customHeight="1">
      <c r="A11" s="43" t="s">
        <v>331</v>
      </c>
      <c r="B11" s="18"/>
      <c r="C11" s="18">
        <v>1084784</v>
      </c>
      <c r="D11" s="124">
        <f t="shared" si="0"/>
        <v>1084784</v>
      </c>
      <c r="E11" s="125"/>
      <c r="F11" s="18">
        <v>1117328</v>
      </c>
      <c r="G11" s="124">
        <f t="shared" si="1"/>
        <v>1117328</v>
      </c>
      <c r="H11" s="125"/>
      <c r="I11" s="18">
        <v>1150848</v>
      </c>
      <c r="J11" s="124">
        <f t="shared" si="2"/>
        <v>1150848</v>
      </c>
      <c r="K11" s="125"/>
      <c r="L11" s="18">
        <v>1185373</v>
      </c>
      <c r="M11" s="124">
        <f t="shared" si="3"/>
        <v>1185373</v>
      </c>
      <c r="N11" s="109"/>
      <c r="O11" s="18">
        <v>1220934</v>
      </c>
      <c r="P11" s="18">
        <f t="shared" si="4"/>
        <v>1220934</v>
      </c>
    </row>
    <row r="12" spans="1:16" ht="12.75" customHeight="1">
      <c r="A12" s="43" t="s">
        <v>540</v>
      </c>
      <c r="B12" s="18"/>
      <c r="C12" s="18">
        <v>36000</v>
      </c>
      <c r="D12" s="124">
        <f t="shared" si="0"/>
        <v>36000</v>
      </c>
      <c r="E12" s="125"/>
      <c r="F12" s="18">
        <v>36000</v>
      </c>
      <c r="G12" s="124">
        <f t="shared" si="1"/>
        <v>36000</v>
      </c>
      <c r="H12" s="125"/>
      <c r="I12" s="18">
        <v>36000</v>
      </c>
      <c r="J12" s="124">
        <f t="shared" si="2"/>
        <v>36000</v>
      </c>
      <c r="K12" s="125"/>
      <c r="L12" s="18">
        <v>36000</v>
      </c>
      <c r="M12" s="124">
        <f t="shared" si="3"/>
        <v>36000</v>
      </c>
      <c r="N12" s="109"/>
      <c r="O12" s="18">
        <v>36000</v>
      </c>
      <c r="P12" s="18">
        <f t="shared" si="4"/>
        <v>36000</v>
      </c>
    </row>
    <row r="13" spans="1:16" ht="10.5" customHeight="1">
      <c r="A13" s="43" t="s">
        <v>511</v>
      </c>
      <c r="B13" s="18"/>
      <c r="C13" s="18"/>
      <c r="D13" s="124">
        <f t="shared" si="0"/>
        <v>0</v>
      </c>
      <c r="E13" s="125"/>
      <c r="F13" s="18"/>
      <c r="G13" s="124">
        <f t="shared" si="1"/>
        <v>0</v>
      </c>
      <c r="H13" s="125"/>
      <c r="I13" s="18"/>
      <c r="J13" s="124">
        <f t="shared" si="2"/>
        <v>0</v>
      </c>
      <c r="K13" s="125"/>
      <c r="L13" s="18"/>
      <c r="M13" s="124">
        <f t="shared" si="3"/>
        <v>0</v>
      </c>
      <c r="N13" s="109"/>
      <c r="O13" s="18"/>
      <c r="P13" s="18">
        <f t="shared" si="4"/>
        <v>0</v>
      </c>
    </row>
    <row r="14" spans="1:16" ht="12.75">
      <c r="A14" s="43" t="s">
        <v>624</v>
      </c>
      <c r="B14" s="18"/>
      <c r="C14" s="18">
        <v>200000</v>
      </c>
      <c r="D14" s="124">
        <f t="shared" si="0"/>
        <v>200000</v>
      </c>
      <c r="E14" s="125"/>
      <c r="F14" s="18">
        <v>200000</v>
      </c>
      <c r="G14" s="124">
        <f t="shared" si="1"/>
        <v>200000</v>
      </c>
      <c r="H14" s="125"/>
      <c r="I14" s="18">
        <v>200000</v>
      </c>
      <c r="J14" s="124">
        <f t="shared" si="2"/>
        <v>200000</v>
      </c>
      <c r="K14" s="125"/>
      <c r="L14" s="18">
        <v>200000</v>
      </c>
      <c r="M14" s="124">
        <f t="shared" si="3"/>
        <v>200000</v>
      </c>
      <c r="N14" s="109"/>
      <c r="O14" s="18">
        <v>200000</v>
      </c>
      <c r="P14" s="18">
        <f t="shared" si="4"/>
        <v>200000</v>
      </c>
    </row>
    <row r="15" spans="1:16" s="21" customFormat="1" ht="22.5" customHeight="1">
      <c r="A15" s="32" t="s">
        <v>794</v>
      </c>
      <c r="B15" s="80">
        <f>SUM(B4:B14)</f>
        <v>594413</v>
      </c>
      <c r="C15" s="80" t="e">
        <f aca="true" t="shared" si="5" ref="C15:P15">SUM(C4:C14)</f>
        <v>#REF!</v>
      </c>
      <c r="D15" s="128" t="e">
        <f t="shared" si="5"/>
        <v>#REF!</v>
      </c>
      <c r="E15" s="110">
        <f t="shared" si="5"/>
        <v>470945</v>
      </c>
      <c r="F15" s="80" t="e">
        <f t="shared" si="5"/>
        <v>#REF!</v>
      </c>
      <c r="G15" s="128" t="e">
        <f t="shared" si="5"/>
        <v>#REF!</v>
      </c>
      <c r="H15" s="110">
        <f t="shared" si="5"/>
        <v>536601</v>
      </c>
      <c r="I15" s="80" t="e">
        <f t="shared" si="5"/>
        <v>#REF!</v>
      </c>
      <c r="J15" s="128" t="e">
        <f t="shared" si="5"/>
        <v>#REF!</v>
      </c>
      <c r="K15" s="110">
        <f t="shared" si="5"/>
        <v>571437</v>
      </c>
      <c r="L15" s="80" t="e">
        <f t="shared" si="5"/>
        <v>#REF!</v>
      </c>
      <c r="M15" s="128" t="e">
        <f t="shared" si="5"/>
        <v>#REF!</v>
      </c>
      <c r="N15" s="110">
        <f t="shared" si="5"/>
        <v>122066</v>
      </c>
      <c r="O15" s="80" t="e">
        <f t="shared" si="5"/>
        <v>#REF!</v>
      </c>
      <c r="P15" s="80" t="e">
        <f t="shared" si="5"/>
        <v>#REF!</v>
      </c>
    </row>
    <row r="16" spans="1:16" ht="12.75">
      <c r="A16" s="119" t="s">
        <v>721</v>
      </c>
      <c r="B16" s="18">
        <f>165000+55000+441903</f>
        <v>661903</v>
      </c>
      <c r="C16" s="18">
        <f>250000</f>
        <v>250000</v>
      </c>
      <c r="D16" s="124">
        <f>SUM(B16:C16)</f>
        <v>911903</v>
      </c>
      <c r="E16" s="125">
        <f>165000</f>
        <v>165000</v>
      </c>
      <c r="F16" s="18">
        <f>290000</f>
        <v>290000</v>
      </c>
      <c r="G16" s="124">
        <f>SUM(E16:F16)</f>
        <v>455000</v>
      </c>
      <c r="H16" s="125">
        <f>87200+363418</f>
        <v>450618</v>
      </c>
      <c r="I16" s="18">
        <f>280000</f>
        <v>280000</v>
      </c>
      <c r="J16" s="124">
        <f>SUM(H16:I16)</f>
        <v>730618</v>
      </c>
      <c r="K16" s="125">
        <f>96800+619093</f>
        <v>715893</v>
      </c>
      <c r="L16" s="18">
        <f>270000</f>
        <v>270000</v>
      </c>
      <c r="M16" s="124">
        <f>SUM(K16:L16)</f>
        <v>985893</v>
      </c>
      <c r="N16" s="109"/>
      <c r="O16" s="18">
        <v>260000</v>
      </c>
      <c r="P16" s="18">
        <f>SUM(N16:O16)</f>
        <v>260000</v>
      </c>
    </row>
    <row r="17" spans="1:16" ht="22.5" customHeight="1">
      <c r="A17" s="43" t="s">
        <v>629</v>
      </c>
      <c r="B17" s="18"/>
      <c r="C17" s="18"/>
      <c r="D17" s="124">
        <f aca="true" t="shared" si="6" ref="D17:D25">SUM(B17:C17)</f>
        <v>0</v>
      </c>
      <c r="E17" s="125"/>
      <c r="F17" s="18"/>
      <c r="G17" s="124">
        <f aca="true" t="shared" si="7" ref="G17:G25">SUM(E17:F17)</f>
        <v>0</v>
      </c>
      <c r="H17" s="125"/>
      <c r="I17" s="18"/>
      <c r="J17" s="124">
        <f aca="true" t="shared" si="8" ref="J17:J25">SUM(H17:I17)</f>
        <v>0</v>
      </c>
      <c r="K17" s="125"/>
      <c r="L17" s="18"/>
      <c r="M17" s="124">
        <f aca="true" t="shared" si="9" ref="M17:M25">SUM(K17:L17)</f>
        <v>0</v>
      </c>
      <c r="N17" s="109"/>
      <c r="O17" s="18"/>
      <c r="P17" s="18">
        <f aca="true" t="shared" si="10" ref="P17:P25">SUM(N17:O17)</f>
        <v>0</v>
      </c>
    </row>
    <row r="18" spans="1:16" ht="19.5" customHeight="1">
      <c r="A18" s="43" t="s">
        <v>871</v>
      </c>
      <c r="B18" s="18"/>
      <c r="C18" s="18"/>
      <c r="D18" s="124">
        <f t="shared" si="6"/>
        <v>0</v>
      </c>
      <c r="E18" s="125"/>
      <c r="F18" s="18"/>
      <c r="G18" s="124">
        <f t="shared" si="7"/>
        <v>0</v>
      </c>
      <c r="H18" s="125"/>
      <c r="I18" s="18"/>
      <c r="J18" s="124">
        <f t="shared" si="8"/>
        <v>0</v>
      </c>
      <c r="K18" s="125"/>
      <c r="L18" s="18"/>
      <c r="M18" s="124">
        <f t="shared" si="9"/>
        <v>0</v>
      </c>
      <c r="N18" s="109"/>
      <c r="O18" s="18"/>
      <c r="P18" s="18">
        <f t="shared" si="10"/>
        <v>0</v>
      </c>
    </row>
    <row r="19" spans="1:16" ht="13.5" customHeight="1">
      <c r="A19" s="43" t="s">
        <v>189</v>
      </c>
      <c r="B19" s="18"/>
      <c r="C19" s="18"/>
      <c r="D19" s="124">
        <f t="shared" si="6"/>
        <v>0</v>
      </c>
      <c r="E19" s="125"/>
      <c r="F19" s="18"/>
      <c r="G19" s="124">
        <f t="shared" si="7"/>
        <v>0</v>
      </c>
      <c r="H19" s="125"/>
      <c r="I19" s="18"/>
      <c r="J19" s="124">
        <f t="shared" si="8"/>
        <v>0</v>
      </c>
      <c r="K19" s="125"/>
      <c r="L19" s="18"/>
      <c r="M19" s="124">
        <f t="shared" si="9"/>
        <v>0</v>
      </c>
      <c r="N19" s="109"/>
      <c r="O19" s="18"/>
      <c r="P19" s="18">
        <f t="shared" si="10"/>
        <v>0</v>
      </c>
    </row>
    <row r="20" spans="1:16" ht="12.75">
      <c r="A20" s="43" t="s">
        <v>722</v>
      </c>
      <c r="B20" s="18">
        <f>932033+300000+10000+6000</f>
        <v>1248033</v>
      </c>
      <c r="C20" s="18">
        <f>200000+150000+104000+150000</f>
        <v>604000</v>
      </c>
      <c r="D20" s="124">
        <f t="shared" si="6"/>
        <v>1852033</v>
      </c>
      <c r="E20" s="125">
        <f>1172379+15000-150000</f>
        <v>1037379</v>
      </c>
      <c r="F20" s="18">
        <f>350000+124000</f>
        <v>474000</v>
      </c>
      <c r="G20" s="124">
        <f t="shared" si="7"/>
        <v>1511379</v>
      </c>
      <c r="H20" s="125">
        <f>1230758+14000-150000</f>
        <v>1094758</v>
      </c>
      <c r="I20" s="18">
        <v>350000</v>
      </c>
      <c r="J20" s="124">
        <f t="shared" si="8"/>
        <v>1444758</v>
      </c>
      <c r="K20" s="125">
        <f>1067230+12000-150000</f>
        <v>929230</v>
      </c>
      <c r="L20" s="18">
        <v>350000</v>
      </c>
      <c r="M20" s="124">
        <f t="shared" si="9"/>
        <v>1279230</v>
      </c>
      <c r="N20" s="109"/>
      <c r="O20" s="18">
        <v>350000</v>
      </c>
      <c r="P20" s="18">
        <f t="shared" si="10"/>
        <v>350000</v>
      </c>
    </row>
    <row r="21" spans="1:16" ht="19.5" customHeight="1">
      <c r="A21" s="43" t="s">
        <v>284</v>
      </c>
      <c r="B21" s="18"/>
      <c r="C21" s="18">
        <v>102000</v>
      </c>
      <c r="D21" s="124">
        <f t="shared" si="6"/>
        <v>102000</v>
      </c>
      <c r="E21" s="125"/>
      <c r="F21" s="18">
        <v>102000</v>
      </c>
      <c r="G21" s="124">
        <f t="shared" si="7"/>
        <v>102000</v>
      </c>
      <c r="H21" s="125"/>
      <c r="I21" s="18">
        <v>102000</v>
      </c>
      <c r="J21" s="124">
        <f t="shared" si="8"/>
        <v>102000</v>
      </c>
      <c r="K21" s="125"/>
      <c r="L21" s="18">
        <v>102000</v>
      </c>
      <c r="M21" s="124">
        <f t="shared" si="9"/>
        <v>102000</v>
      </c>
      <c r="N21" s="109"/>
      <c r="O21" s="18">
        <v>102000</v>
      </c>
      <c r="P21" s="18">
        <f t="shared" si="10"/>
        <v>102000</v>
      </c>
    </row>
    <row r="22" spans="1:16" ht="20.25" customHeight="1">
      <c r="A22" s="43" t="s">
        <v>872</v>
      </c>
      <c r="B22" s="18"/>
      <c r="C22" s="18"/>
      <c r="D22" s="124">
        <f t="shared" si="6"/>
        <v>0</v>
      </c>
      <c r="E22" s="125"/>
      <c r="F22" s="18"/>
      <c r="G22" s="124">
        <f t="shared" si="7"/>
        <v>0</v>
      </c>
      <c r="H22" s="125"/>
      <c r="I22" s="18"/>
      <c r="J22" s="124">
        <f t="shared" si="8"/>
        <v>0</v>
      </c>
      <c r="K22" s="125"/>
      <c r="L22" s="18"/>
      <c r="M22" s="124">
        <f t="shared" si="9"/>
        <v>0</v>
      </c>
      <c r="N22" s="109"/>
      <c r="O22" s="18"/>
      <c r="P22" s="18">
        <f t="shared" si="10"/>
        <v>0</v>
      </c>
    </row>
    <row r="23" spans="1:16" ht="22.5" customHeight="1">
      <c r="A23" s="43" t="s">
        <v>766</v>
      </c>
      <c r="B23" s="18"/>
      <c r="C23" s="18"/>
      <c r="D23" s="124">
        <f t="shared" si="6"/>
        <v>0</v>
      </c>
      <c r="E23" s="125"/>
      <c r="F23" s="18"/>
      <c r="G23" s="124">
        <f t="shared" si="7"/>
        <v>0</v>
      </c>
      <c r="H23" s="125"/>
      <c r="I23" s="18"/>
      <c r="J23" s="124">
        <f t="shared" si="8"/>
        <v>0</v>
      </c>
      <c r="K23" s="125"/>
      <c r="L23" s="18"/>
      <c r="M23" s="124">
        <f t="shared" si="9"/>
        <v>0</v>
      </c>
      <c r="N23" s="109"/>
      <c r="O23" s="18"/>
      <c r="P23" s="18">
        <f t="shared" si="10"/>
        <v>0</v>
      </c>
    </row>
    <row r="24" spans="1:16" s="34" customFormat="1" ht="42.75" customHeight="1">
      <c r="A24" s="42" t="s">
        <v>262</v>
      </c>
      <c r="B24" s="120">
        <v>282079</v>
      </c>
      <c r="C24" s="120">
        <v>60085</v>
      </c>
      <c r="D24" s="124">
        <f t="shared" si="6"/>
        <v>342164</v>
      </c>
      <c r="E24" s="126">
        <v>365605</v>
      </c>
      <c r="F24" s="120">
        <f>hitel!H29-(hitel!H16+hitel!H17+hitel!H19+hitel!H20+hitel!H21+hitel!H22+hitel!H23+hitel!H24+hitel!H25+hitel!H26+hitel!H27)</f>
        <v>40085</v>
      </c>
      <c r="G24" s="124">
        <f t="shared" si="7"/>
        <v>405690</v>
      </c>
      <c r="H24" s="126">
        <v>435261</v>
      </c>
      <c r="I24" s="120">
        <v>64651</v>
      </c>
      <c r="J24" s="124">
        <f t="shared" si="8"/>
        <v>499912</v>
      </c>
      <c r="K24" s="126">
        <v>489875</v>
      </c>
      <c r="L24" s="120">
        <f>hitel!N29-(hitel!N16+hitel!N17+hitel!N19+hitel!N20+hitel!N21+hitel!N22+hitel!N23+hitel!N24+hitel!N25+hitel!N26+hitel!N27)</f>
        <v>37884</v>
      </c>
      <c r="M24" s="124">
        <f t="shared" si="9"/>
        <v>527759</v>
      </c>
      <c r="N24" s="127">
        <v>508628</v>
      </c>
      <c r="O24" s="120">
        <f>hitel!P29-(hitel!P16+hitel!P17+hitel!P23+hitel!P24+hitel!P25+hitel!P26+hitel!P27)</f>
        <v>35906</v>
      </c>
      <c r="P24" s="18">
        <f t="shared" si="10"/>
        <v>544534</v>
      </c>
    </row>
    <row r="25" spans="1:16" ht="18" customHeight="1">
      <c r="A25" s="43" t="s">
        <v>190</v>
      </c>
      <c r="B25" s="18"/>
      <c r="C25" s="18"/>
      <c r="D25" s="124">
        <f t="shared" si="6"/>
        <v>0</v>
      </c>
      <c r="E25" s="125"/>
      <c r="F25" s="18"/>
      <c r="G25" s="124">
        <f t="shared" si="7"/>
        <v>0</v>
      </c>
      <c r="H25" s="125"/>
      <c r="I25" s="18"/>
      <c r="J25" s="124">
        <f t="shared" si="8"/>
        <v>0</v>
      </c>
      <c r="K25" s="125"/>
      <c r="L25" s="18"/>
      <c r="M25" s="124">
        <f t="shared" si="9"/>
        <v>0</v>
      </c>
      <c r="N25" s="109"/>
      <c r="O25" s="18"/>
      <c r="P25" s="18">
        <f t="shared" si="10"/>
        <v>0</v>
      </c>
    </row>
    <row r="26" spans="1:16" s="21" customFormat="1" ht="30" customHeight="1">
      <c r="A26" s="19" t="s">
        <v>795</v>
      </c>
      <c r="B26" s="80">
        <f>SUM(B16:B25)</f>
        <v>2192015</v>
      </c>
      <c r="C26" s="80">
        <f aca="true" t="shared" si="11" ref="C26:P26">SUM(C16:C25)</f>
        <v>1016085</v>
      </c>
      <c r="D26" s="128">
        <f t="shared" si="11"/>
        <v>3208100</v>
      </c>
      <c r="E26" s="110">
        <f t="shared" si="11"/>
        <v>1567984</v>
      </c>
      <c r="F26" s="80">
        <f t="shared" si="11"/>
        <v>906085</v>
      </c>
      <c r="G26" s="128">
        <f t="shared" si="11"/>
        <v>2474069</v>
      </c>
      <c r="H26" s="110">
        <f t="shared" si="11"/>
        <v>1980637</v>
      </c>
      <c r="I26" s="80">
        <f t="shared" si="11"/>
        <v>796651</v>
      </c>
      <c r="J26" s="128">
        <f t="shared" si="11"/>
        <v>2777288</v>
      </c>
      <c r="K26" s="110">
        <f t="shared" si="11"/>
        <v>2134998</v>
      </c>
      <c r="L26" s="80">
        <f t="shared" si="11"/>
        <v>759884</v>
      </c>
      <c r="M26" s="128">
        <f t="shared" si="11"/>
        <v>2894882</v>
      </c>
      <c r="N26" s="110">
        <f t="shared" si="11"/>
        <v>508628</v>
      </c>
      <c r="O26" s="80">
        <f t="shared" si="11"/>
        <v>747906</v>
      </c>
      <c r="P26" s="80">
        <f t="shared" si="11"/>
        <v>1256534</v>
      </c>
    </row>
    <row r="27" spans="1:16" s="21" customFormat="1" ht="12.75">
      <c r="A27" s="31" t="s">
        <v>720</v>
      </c>
      <c r="B27" s="80">
        <f>B26+B15</f>
        <v>2786428</v>
      </c>
      <c r="C27" s="80" t="e">
        <f aca="true" t="shared" si="12" ref="C27:P27">C26+C15</f>
        <v>#REF!</v>
      </c>
      <c r="D27" s="128" t="e">
        <f t="shared" si="12"/>
        <v>#REF!</v>
      </c>
      <c r="E27" s="110">
        <f t="shared" si="12"/>
        <v>2038929</v>
      </c>
      <c r="F27" s="80" t="e">
        <f t="shared" si="12"/>
        <v>#REF!</v>
      </c>
      <c r="G27" s="128" t="e">
        <f t="shared" si="12"/>
        <v>#REF!</v>
      </c>
      <c r="H27" s="110">
        <f t="shared" si="12"/>
        <v>2517238</v>
      </c>
      <c r="I27" s="80" t="e">
        <f t="shared" si="12"/>
        <v>#REF!</v>
      </c>
      <c r="J27" s="128" t="e">
        <f t="shared" si="12"/>
        <v>#REF!</v>
      </c>
      <c r="K27" s="110">
        <f t="shared" si="12"/>
        <v>2706435</v>
      </c>
      <c r="L27" s="80" t="e">
        <f t="shared" si="12"/>
        <v>#REF!</v>
      </c>
      <c r="M27" s="128" t="e">
        <f t="shared" si="12"/>
        <v>#REF!</v>
      </c>
      <c r="N27" s="110">
        <f t="shared" si="12"/>
        <v>630694</v>
      </c>
      <c r="O27" s="80" t="e">
        <f t="shared" si="12"/>
        <v>#REF!</v>
      </c>
      <c r="P27" s="80" t="e">
        <f t="shared" si="12"/>
        <v>#REF!</v>
      </c>
    </row>
    <row r="28" spans="1:16" s="21" customFormat="1" ht="12.75">
      <c r="A28" s="77" t="s">
        <v>853</v>
      </c>
      <c r="B28" s="80"/>
      <c r="C28" s="80"/>
      <c r="D28" s="128"/>
      <c r="E28" s="129"/>
      <c r="F28" s="80"/>
      <c r="G28" s="128"/>
      <c r="H28" s="129"/>
      <c r="I28" s="80"/>
      <c r="J28" s="128"/>
      <c r="K28" s="129"/>
      <c r="L28" s="80"/>
      <c r="M28" s="128"/>
      <c r="N28" s="110"/>
      <c r="O28" s="80"/>
      <c r="P28" s="80"/>
    </row>
    <row r="29" spans="1:16" ht="12.75" customHeight="1">
      <c r="A29" s="83" t="s">
        <v>780</v>
      </c>
      <c r="B29" s="18">
        <v>13000</v>
      </c>
      <c r="C29" s="18" t="e">
        <f>8586705-#REF!-100000</f>
        <v>#REF!</v>
      </c>
      <c r="D29" s="124" t="e">
        <f>SUM(B29:C29)</f>
        <v>#REF!</v>
      </c>
      <c r="E29" s="125">
        <v>11000</v>
      </c>
      <c r="F29" s="18">
        <f>8471705-200000</f>
        <v>8271705</v>
      </c>
      <c r="G29" s="124">
        <f>SUM(E29:F29)</f>
        <v>8282705</v>
      </c>
      <c r="H29" s="125">
        <v>9000</v>
      </c>
      <c r="I29" s="18">
        <v>8188787</v>
      </c>
      <c r="J29" s="124">
        <f>SUM(H29:I29)</f>
        <v>8197787</v>
      </c>
      <c r="K29" s="125">
        <v>7000</v>
      </c>
      <c r="L29" s="18">
        <v>8107098</v>
      </c>
      <c r="M29" s="124">
        <f>SUM(K29:L29)</f>
        <v>8114098</v>
      </c>
      <c r="N29" s="109">
        <v>0</v>
      </c>
      <c r="O29" s="18">
        <v>8026027</v>
      </c>
      <c r="P29" s="18">
        <f>SUM(N29:O29)</f>
        <v>8026027</v>
      </c>
    </row>
    <row r="30" spans="1:16" ht="12" customHeight="1">
      <c r="A30" s="83" t="s">
        <v>529</v>
      </c>
      <c r="B30" s="18"/>
      <c r="C30" s="18">
        <v>1150000</v>
      </c>
      <c r="D30" s="124">
        <f aca="true" t="shared" si="13" ref="D30:D35">SUM(B30:C30)</f>
        <v>1150000</v>
      </c>
      <c r="E30" s="125"/>
      <c r="F30" s="18">
        <v>1150000</v>
      </c>
      <c r="G30" s="124">
        <f aca="true" t="shared" si="14" ref="G30:G35">SUM(E30:F30)</f>
        <v>1150000</v>
      </c>
      <c r="H30" s="125"/>
      <c r="I30" s="18">
        <v>1150000</v>
      </c>
      <c r="J30" s="124">
        <f aca="true" t="shared" si="15" ref="J30:J35">SUM(H30:I30)</f>
        <v>1150000</v>
      </c>
      <c r="K30" s="125"/>
      <c r="L30" s="18">
        <v>1150000</v>
      </c>
      <c r="M30" s="124">
        <f aca="true" t="shared" si="16" ref="M30:M35">SUM(K30:L30)</f>
        <v>1150000</v>
      </c>
      <c r="N30" s="109">
        <v>0</v>
      </c>
      <c r="O30" s="18">
        <v>1150000</v>
      </c>
      <c r="P30" s="18">
        <f aca="true" t="shared" si="17" ref="P30:P35">SUM(N30:O30)</f>
        <v>1150000</v>
      </c>
    </row>
    <row r="31" spans="1:16" ht="12.75">
      <c r="A31" s="83" t="s">
        <v>478</v>
      </c>
      <c r="B31" s="18"/>
      <c r="C31" s="18">
        <v>4005</v>
      </c>
      <c r="D31" s="124">
        <f t="shared" si="13"/>
        <v>4005</v>
      </c>
      <c r="E31" s="125"/>
      <c r="F31" s="18">
        <v>4085</v>
      </c>
      <c r="G31" s="124">
        <f t="shared" si="14"/>
        <v>4085</v>
      </c>
      <c r="H31" s="125"/>
      <c r="I31" s="18">
        <v>4250</v>
      </c>
      <c r="J31" s="124">
        <f t="shared" si="15"/>
        <v>4250</v>
      </c>
      <c r="K31" s="125"/>
      <c r="L31" s="18">
        <v>4335</v>
      </c>
      <c r="M31" s="124">
        <f t="shared" si="16"/>
        <v>4335</v>
      </c>
      <c r="N31" s="109">
        <v>0</v>
      </c>
      <c r="O31" s="18">
        <v>4422</v>
      </c>
      <c r="P31" s="18">
        <f t="shared" si="17"/>
        <v>4422</v>
      </c>
    </row>
    <row r="32" spans="1:16" ht="25.5">
      <c r="A32" s="83" t="s">
        <v>861</v>
      </c>
      <c r="B32" s="18"/>
      <c r="C32" s="18"/>
      <c r="D32" s="124">
        <f t="shared" si="13"/>
        <v>0</v>
      </c>
      <c r="E32" s="125"/>
      <c r="F32" s="18"/>
      <c r="G32" s="124">
        <f t="shared" si="14"/>
        <v>0</v>
      </c>
      <c r="H32" s="125"/>
      <c r="I32" s="18"/>
      <c r="J32" s="124">
        <f t="shared" si="15"/>
        <v>0</v>
      </c>
      <c r="K32" s="125"/>
      <c r="L32" s="18"/>
      <c r="M32" s="124">
        <f t="shared" si="16"/>
        <v>0</v>
      </c>
      <c r="N32" s="109">
        <v>0</v>
      </c>
      <c r="O32" s="18"/>
      <c r="P32" s="18">
        <f t="shared" si="17"/>
        <v>0</v>
      </c>
    </row>
    <row r="33" spans="1:16" ht="12.75">
      <c r="A33" s="83" t="s">
        <v>862</v>
      </c>
      <c r="B33" s="18"/>
      <c r="C33" s="18"/>
      <c r="D33" s="124">
        <f t="shared" si="13"/>
        <v>0</v>
      </c>
      <c r="E33" s="125"/>
      <c r="F33" s="18"/>
      <c r="G33" s="124">
        <f t="shared" si="14"/>
        <v>0</v>
      </c>
      <c r="H33" s="125"/>
      <c r="I33" s="18"/>
      <c r="J33" s="124">
        <f t="shared" si="15"/>
        <v>0</v>
      </c>
      <c r="K33" s="125"/>
      <c r="L33" s="18"/>
      <c r="M33" s="124">
        <f t="shared" si="16"/>
        <v>0</v>
      </c>
      <c r="N33" s="109">
        <v>0</v>
      </c>
      <c r="O33" s="18"/>
      <c r="P33" s="18">
        <f t="shared" si="17"/>
        <v>0</v>
      </c>
    </row>
    <row r="34" spans="1:16" ht="25.5">
      <c r="A34" s="83" t="s">
        <v>399</v>
      </c>
      <c r="B34" s="18"/>
      <c r="C34" s="18"/>
      <c r="D34" s="124">
        <f t="shared" si="13"/>
        <v>0</v>
      </c>
      <c r="E34" s="125"/>
      <c r="F34" s="18"/>
      <c r="G34" s="124">
        <f t="shared" si="14"/>
        <v>0</v>
      </c>
      <c r="H34" s="125"/>
      <c r="I34" s="18"/>
      <c r="J34" s="124">
        <f t="shared" si="15"/>
        <v>0</v>
      </c>
      <c r="K34" s="125"/>
      <c r="L34" s="18"/>
      <c r="M34" s="124">
        <f t="shared" si="16"/>
        <v>0</v>
      </c>
      <c r="N34" s="109">
        <v>0</v>
      </c>
      <c r="O34" s="18"/>
      <c r="P34" s="18">
        <f t="shared" si="17"/>
        <v>0</v>
      </c>
    </row>
    <row r="35" spans="1:16" ht="25.5">
      <c r="A35" s="83" t="s">
        <v>820</v>
      </c>
      <c r="B35" s="18"/>
      <c r="C35" s="18">
        <v>2310000</v>
      </c>
      <c r="D35" s="124">
        <f t="shared" si="13"/>
        <v>2310000</v>
      </c>
      <c r="E35" s="125"/>
      <c r="F35" s="18">
        <v>2310000</v>
      </c>
      <c r="G35" s="124">
        <f t="shared" si="14"/>
        <v>2310000</v>
      </c>
      <c r="H35" s="125"/>
      <c r="I35" s="18">
        <v>2310000</v>
      </c>
      <c r="J35" s="124">
        <f t="shared" si="15"/>
        <v>2310000</v>
      </c>
      <c r="K35" s="125"/>
      <c r="L35" s="18">
        <v>2310000</v>
      </c>
      <c r="M35" s="124">
        <f t="shared" si="16"/>
        <v>2310000</v>
      </c>
      <c r="N35" s="109">
        <v>0</v>
      </c>
      <c r="O35" s="18">
        <v>2310000</v>
      </c>
      <c r="P35" s="18">
        <f t="shared" si="17"/>
        <v>2310000</v>
      </c>
    </row>
    <row r="36" spans="1:16" s="21" customFormat="1" ht="25.5">
      <c r="A36" s="77" t="s">
        <v>796</v>
      </c>
      <c r="B36" s="80">
        <f>SUM(B29:B35)</f>
        <v>13000</v>
      </c>
      <c r="C36" s="80" t="e">
        <f aca="true" t="shared" si="18" ref="C36:P36">SUM(C29:C35)</f>
        <v>#REF!</v>
      </c>
      <c r="D36" s="128" t="e">
        <f t="shared" si="18"/>
        <v>#REF!</v>
      </c>
      <c r="E36" s="110">
        <f t="shared" si="18"/>
        <v>11000</v>
      </c>
      <c r="F36" s="80">
        <f t="shared" si="18"/>
        <v>11735790</v>
      </c>
      <c r="G36" s="128">
        <f t="shared" si="18"/>
        <v>11746790</v>
      </c>
      <c r="H36" s="110">
        <f t="shared" si="18"/>
        <v>9000</v>
      </c>
      <c r="I36" s="80">
        <f t="shared" si="18"/>
        <v>11653037</v>
      </c>
      <c r="J36" s="128">
        <f t="shared" si="18"/>
        <v>11662037</v>
      </c>
      <c r="K36" s="110">
        <f t="shared" si="18"/>
        <v>7000</v>
      </c>
      <c r="L36" s="80">
        <f t="shared" si="18"/>
        <v>11571433</v>
      </c>
      <c r="M36" s="128">
        <f t="shared" si="18"/>
        <v>11578433</v>
      </c>
      <c r="N36" s="110">
        <f t="shared" si="18"/>
        <v>0</v>
      </c>
      <c r="O36" s="80">
        <f t="shared" si="18"/>
        <v>11490449</v>
      </c>
      <c r="P36" s="80">
        <f t="shared" si="18"/>
        <v>11490449</v>
      </c>
    </row>
    <row r="37" spans="1:16" ht="12.75">
      <c r="A37" s="83" t="s">
        <v>526</v>
      </c>
      <c r="B37" s="18">
        <v>924439</v>
      </c>
      <c r="C37" s="18">
        <v>500000</v>
      </c>
      <c r="D37" s="124">
        <f>SUM(B37:C37)</f>
        <v>1424439</v>
      </c>
      <c r="E37" s="125">
        <v>271323</v>
      </c>
      <c r="F37" s="18">
        <v>500000</v>
      </c>
      <c r="G37" s="124">
        <f>SUM(E37:F37)</f>
        <v>771323</v>
      </c>
      <c r="H37" s="125">
        <v>987810</v>
      </c>
      <c r="I37" s="18">
        <v>300000</v>
      </c>
      <c r="J37" s="124">
        <f>SUM(H37:I37)</f>
        <v>1287810</v>
      </c>
      <c r="K37" s="125">
        <v>956541</v>
      </c>
      <c r="L37" s="18">
        <v>200000</v>
      </c>
      <c r="M37" s="124">
        <f>SUM(K37:L37)</f>
        <v>1156541</v>
      </c>
      <c r="N37" s="109">
        <v>0</v>
      </c>
      <c r="O37" s="18">
        <v>200000</v>
      </c>
      <c r="P37" s="18">
        <f>SUM(N37:O37)</f>
        <v>200000</v>
      </c>
    </row>
    <row r="38" spans="1:16" ht="12.75">
      <c r="A38" s="83" t="s">
        <v>423</v>
      </c>
      <c r="B38" s="18">
        <f>531618+180000</f>
        <v>711618</v>
      </c>
      <c r="C38" s="18"/>
      <c r="D38" s="124">
        <f aca="true" t="shared" si="19" ref="D38:D47">SUM(B38:C38)</f>
        <v>711618</v>
      </c>
      <c r="E38" s="125">
        <f>224831+180000</f>
        <v>404831</v>
      </c>
      <c r="F38" s="18"/>
      <c r="G38" s="124">
        <f aca="true" t="shared" si="20" ref="G38:G47">SUM(E38:F38)</f>
        <v>404831</v>
      </c>
      <c r="H38" s="125">
        <v>425099</v>
      </c>
      <c r="I38" s="18"/>
      <c r="J38" s="124">
        <f aca="true" t="shared" si="21" ref="J38:J47">SUM(H38:I38)</f>
        <v>425099</v>
      </c>
      <c r="K38" s="125">
        <v>524823</v>
      </c>
      <c r="L38" s="18"/>
      <c r="M38" s="124">
        <f aca="true" t="shared" si="22" ref="M38:M47">SUM(K38:L38)</f>
        <v>524823</v>
      </c>
      <c r="N38" s="109">
        <v>0</v>
      </c>
      <c r="O38" s="18"/>
      <c r="P38" s="18">
        <f aca="true" t="shared" si="23" ref="P38:P47">SUM(N38:O38)</f>
        <v>0</v>
      </c>
    </row>
    <row r="39" spans="1:16" ht="12.75">
      <c r="A39" s="83" t="s">
        <v>527</v>
      </c>
      <c r="B39" s="18"/>
      <c r="C39" s="18"/>
      <c r="D39" s="124">
        <f t="shared" si="19"/>
        <v>0</v>
      </c>
      <c r="E39" s="125"/>
      <c r="F39" s="18"/>
      <c r="G39" s="124">
        <f t="shared" si="20"/>
        <v>0</v>
      </c>
      <c r="H39" s="125"/>
      <c r="I39" s="18"/>
      <c r="J39" s="124">
        <f t="shared" si="21"/>
        <v>0</v>
      </c>
      <c r="K39" s="125"/>
      <c r="L39" s="18"/>
      <c r="M39" s="124">
        <f t="shared" si="22"/>
        <v>0</v>
      </c>
      <c r="N39" s="109">
        <v>0</v>
      </c>
      <c r="O39" s="18"/>
      <c r="P39" s="18">
        <f t="shared" si="23"/>
        <v>0</v>
      </c>
    </row>
    <row r="40" spans="1:16" ht="25.5">
      <c r="A40" s="83" t="s">
        <v>368</v>
      </c>
      <c r="B40" s="18"/>
      <c r="C40" s="18">
        <v>73800</v>
      </c>
      <c r="D40" s="124">
        <f t="shared" si="19"/>
        <v>73800</v>
      </c>
      <c r="E40" s="125"/>
      <c r="F40" s="18">
        <v>73000</v>
      </c>
      <c r="G40" s="124">
        <f t="shared" si="20"/>
        <v>73000</v>
      </c>
      <c r="H40" s="125"/>
      <c r="I40" s="18">
        <v>72000</v>
      </c>
      <c r="J40" s="124">
        <f t="shared" si="21"/>
        <v>72000</v>
      </c>
      <c r="K40" s="125"/>
      <c r="L40" s="18">
        <v>70000</v>
      </c>
      <c r="M40" s="124">
        <f t="shared" si="22"/>
        <v>70000</v>
      </c>
      <c r="N40" s="109">
        <v>0</v>
      </c>
      <c r="O40" s="18">
        <v>70000</v>
      </c>
      <c r="P40" s="18">
        <f t="shared" si="23"/>
        <v>70000</v>
      </c>
    </row>
    <row r="41" spans="1:16" ht="25.5">
      <c r="A41" s="83" t="s">
        <v>424</v>
      </c>
      <c r="B41" s="18"/>
      <c r="C41" s="18"/>
      <c r="D41" s="124">
        <f t="shared" si="19"/>
        <v>0</v>
      </c>
      <c r="E41" s="125"/>
      <c r="F41" s="18"/>
      <c r="G41" s="124">
        <f t="shared" si="20"/>
        <v>0</v>
      </c>
      <c r="H41" s="125"/>
      <c r="I41" s="18"/>
      <c r="J41" s="124">
        <f t="shared" si="21"/>
        <v>0</v>
      </c>
      <c r="K41" s="125"/>
      <c r="L41" s="18"/>
      <c r="M41" s="124">
        <f t="shared" si="22"/>
        <v>0</v>
      </c>
      <c r="N41" s="109">
        <v>0</v>
      </c>
      <c r="O41" s="18"/>
      <c r="P41" s="18">
        <f t="shared" si="23"/>
        <v>0</v>
      </c>
    </row>
    <row r="42" spans="1:16" ht="25.5">
      <c r="A42" s="83" t="s">
        <v>320</v>
      </c>
      <c r="B42" s="18"/>
      <c r="C42" s="18"/>
      <c r="D42" s="124">
        <f t="shared" si="19"/>
        <v>0</v>
      </c>
      <c r="E42" s="125"/>
      <c r="F42" s="18"/>
      <c r="G42" s="124">
        <f t="shared" si="20"/>
        <v>0</v>
      </c>
      <c r="H42" s="125"/>
      <c r="I42" s="18"/>
      <c r="J42" s="124">
        <f t="shared" si="21"/>
        <v>0</v>
      </c>
      <c r="K42" s="125"/>
      <c r="L42" s="18"/>
      <c r="M42" s="124">
        <f t="shared" si="22"/>
        <v>0</v>
      </c>
      <c r="N42" s="109">
        <v>0</v>
      </c>
      <c r="O42" s="18"/>
      <c r="P42" s="18">
        <f t="shared" si="23"/>
        <v>0</v>
      </c>
    </row>
    <row r="43" spans="1:16" ht="25.5">
      <c r="A43" s="83" t="s">
        <v>263</v>
      </c>
      <c r="B43" s="18"/>
      <c r="C43" s="18">
        <f>5000+3000</f>
        <v>8000</v>
      </c>
      <c r="D43" s="124">
        <f t="shared" si="19"/>
        <v>8000</v>
      </c>
      <c r="E43" s="125"/>
      <c r="F43" s="18">
        <f>5000+3000</f>
        <v>8000</v>
      </c>
      <c r="G43" s="124">
        <f t="shared" si="20"/>
        <v>8000</v>
      </c>
      <c r="H43" s="125"/>
      <c r="I43" s="18">
        <v>1500</v>
      </c>
      <c r="J43" s="124">
        <f t="shared" si="21"/>
        <v>1500</v>
      </c>
      <c r="K43" s="125"/>
      <c r="L43" s="18">
        <v>1500</v>
      </c>
      <c r="M43" s="124">
        <f t="shared" si="22"/>
        <v>1500</v>
      </c>
      <c r="N43" s="109">
        <v>0</v>
      </c>
      <c r="O43" s="18">
        <v>1000</v>
      </c>
      <c r="P43" s="18">
        <f t="shared" si="23"/>
        <v>1000</v>
      </c>
    </row>
    <row r="44" spans="1:16" s="49" customFormat="1" ht="27">
      <c r="A44" s="130" t="s">
        <v>668</v>
      </c>
      <c r="B44" s="131">
        <v>392631</v>
      </c>
      <c r="C44" s="131"/>
      <c r="D44" s="128">
        <f t="shared" si="19"/>
        <v>392631</v>
      </c>
      <c r="E44" s="132">
        <v>187078</v>
      </c>
      <c r="F44" s="131"/>
      <c r="G44" s="128">
        <f t="shared" si="20"/>
        <v>187078</v>
      </c>
      <c r="H44" s="132">
        <v>223245</v>
      </c>
      <c r="I44" s="131"/>
      <c r="J44" s="128">
        <f t="shared" si="21"/>
        <v>223245</v>
      </c>
      <c r="K44" s="132">
        <v>193765</v>
      </c>
      <c r="L44" s="131"/>
      <c r="M44" s="128">
        <f t="shared" si="22"/>
        <v>193765</v>
      </c>
      <c r="N44" s="133">
        <v>0</v>
      </c>
      <c r="O44" s="131"/>
      <c r="P44" s="80">
        <f t="shared" si="23"/>
        <v>0</v>
      </c>
    </row>
    <row r="45" spans="1:16" s="49" customFormat="1" ht="13.5">
      <c r="A45" s="130" t="s">
        <v>865</v>
      </c>
      <c r="B45" s="131">
        <v>100000</v>
      </c>
      <c r="C45" s="131"/>
      <c r="D45" s="134">
        <f t="shared" si="19"/>
        <v>100000</v>
      </c>
      <c r="E45" s="132">
        <v>570000</v>
      </c>
      <c r="F45" s="131"/>
      <c r="G45" s="134">
        <f t="shared" si="20"/>
        <v>570000</v>
      </c>
      <c r="H45" s="132">
        <v>260160</v>
      </c>
      <c r="I45" s="131"/>
      <c r="J45" s="134">
        <f t="shared" si="21"/>
        <v>260160</v>
      </c>
      <c r="K45" s="132">
        <v>23040</v>
      </c>
      <c r="L45" s="131"/>
      <c r="M45" s="134">
        <f t="shared" si="22"/>
        <v>23040</v>
      </c>
      <c r="N45" s="133">
        <v>0</v>
      </c>
      <c r="O45" s="131"/>
      <c r="P45" s="131">
        <f t="shared" si="23"/>
        <v>0</v>
      </c>
    </row>
    <row r="46" spans="1:16" ht="25.5">
      <c r="A46" s="83" t="s">
        <v>528</v>
      </c>
      <c r="B46" s="18"/>
      <c r="C46" s="18"/>
      <c r="D46" s="124">
        <f t="shared" si="19"/>
        <v>0</v>
      </c>
      <c r="E46" s="125"/>
      <c r="F46" s="18"/>
      <c r="G46" s="124">
        <f t="shared" si="20"/>
        <v>0</v>
      </c>
      <c r="H46" s="125"/>
      <c r="I46" s="18"/>
      <c r="J46" s="124">
        <f t="shared" si="21"/>
        <v>0</v>
      </c>
      <c r="K46" s="125"/>
      <c r="L46" s="18"/>
      <c r="M46" s="124">
        <f t="shared" si="22"/>
        <v>0</v>
      </c>
      <c r="N46" s="109">
        <v>0</v>
      </c>
      <c r="O46" s="18"/>
      <c r="P46" s="18">
        <f t="shared" si="23"/>
        <v>0</v>
      </c>
    </row>
    <row r="47" spans="1:16" ht="25.5">
      <c r="A47" s="83" t="s">
        <v>820</v>
      </c>
      <c r="B47" s="18"/>
      <c r="C47" s="18"/>
      <c r="D47" s="124">
        <f t="shared" si="19"/>
        <v>0</v>
      </c>
      <c r="E47" s="125"/>
      <c r="F47" s="18"/>
      <c r="G47" s="124">
        <f t="shared" si="20"/>
        <v>0</v>
      </c>
      <c r="H47" s="125"/>
      <c r="I47" s="18"/>
      <c r="J47" s="124">
        <f t="shared" si="21"/>
        <v>0</v>
      </c>
      <c r="K47" s="125"/>
      <c r="L47" s="18"/>
      <c r="M47" s="124">
        <f t="shared" si="22"/>
        <v>0</v>
      </c>
      <c r="N47" s="109">
        <v>0</v>
      </c>
      <c r="O47" s="18"/>
      <c r="P47" s="18">
        <f t="shared" si="23"/>
        <v>0</v>
      </c>
    </row>
    <row r="48" spans="1:16" s="21" customFormat="1" ht="25.5">
      <c r="A48" s="19" t="s">
        <v>615</v>
      </c>
      <c r="B48" s="80">
        <f>SUM(B37:B47)</f>
        <v>2128688</v>
      </c>
      <c r="C48" s="80">
        <f aca="true" t="shared" si="24" ref="C48:O48">SUM(C37:C47)</f>
        <v>581800</v>
      </c>
      <c r="D48" s="80">
        <f t="shared" si="24"/>
        <v>2710488</v>
      </c>
      <c r="E48" s="80">
        <f t="shared" si="24"/>
        <v>1433232</v>
      </c>
      <c r="F48" s="80">
        <f t="shared" si="24"/>
        <v>581000</v>
      </c>
      <c r="G48" s="80">
        <f t="shared" si="24"/>
        <v>2014232</v>
      </c>
      <c r="H48" s="80">
        <f t="shared" si="24"/>
        <v>1896314</v>
      </c>
      <c r="I48" s="80">
        <f t="shared" si="24"/>
        <v>373500</v>
      </c>
      <c r="J48" s="80">
        <f t="shared" si="24"/>
        <v>2269814</v>
      </c>
      <c r="K48" s="80">
        <f t="shared" si="24"/>
        <v>1698169</v>
      </c>
      <c r="L48" s="80">
        <f t="shared" si="24"/>
        <v>271500</v>
      </c>
      <c r="M48" s="80">
        <f t="shared" si="24"/>
        <v>1969669</v>
      </c>
      <c r="N48" s="80">
        <f t="shared" si="24"/>
        <v>0</v>
      </c>
      <c r="O48" s="80">
        <f t="shared" si="24"/>
        <v>271000</v>
      </c>
      <c r="P48" s="80">
        <f>SUM(P38:P47)</f>
        <v>71000</v>
      </c>
    </row>
    <row r="49" spans="1:16" s="21" customFormat="1" ht="12.75">
      <c r="A49" s="31" t="s">
        <v>635</v>
      </c>
      <c r="B49" s="80">
        <f>B48+B36</f>
        <v>2141688</v>
      </c>
      <c r="C49" s="80" t="e">
        <f aca="true" t="shared" si="25" ref="C49:P49">C48+C36</f>
        <v>#REF!</v>
      </c>
      <c r="D49" s="80" t="e">
        <f t="shared" si="25"/>
        <v>#REF!</v>
      </c>
      <c r="E49" s="80">
        <f t="shared" si="25"/>
        <v>1444232</v>
      </c>
      <c r="F49" s="80">
        <f t="shared" si="25"/>
        <v>12316790</v>
      </c>
      <c r="G49" s="80">
        <f t="shared" si="25"/>
        <v>13761022</v>
      </c>
      <c r="H49" s="80">
        <f t="shared" si="25"/>
        <v>1905314</v>
      </c>
      <c r="I49" s="80">
        <f t="shared" si="25"/>
        <v>12026537</v>
      </c>
      <c r="J49" s="80">
        <f t="shared" si="25"/>
        <v>13931851</v>
      </c>
      <c r="K49" s="80">
        <f t="shared" si="25"/>
        <v>1705169</v>
      </c>
      <c r="L49" s="80">
        <f t="shared" si="25"/>
        <v>11842933</v>
      </c>
      <c r="M49" s="80">
        <f t="shared" si="25"/>
        <v>13548102</v>
      </c>
      <c r="N49" s="80">
        <f t="shared" si="25"/>
        <v>0</v>
      </c>
      <c r="O49" s="80">
        <f t="shared" si="25"/>
        <v>11761449</v>
      </c>
      <c r="P49" s="80">
        <f t="shared" si="25"/>
        <v>11561449</v>
      </c>
    </row>
    <row r="50" ht="12.75">
      <c r="A50" s="37"/>
    </row>
    <row r="51" spans="1:16" ht="12.75">
      <c r="A51" s="13" t="s">
        <v>803</v>
      </c>
      <c r="B51" s="15">
        <f>B27</f>
        <v>2786428</v>
      </c>
      <c r="C51" s="15" t="e">
        <f aca="true" t="shared" si="26" ref="C51:P51">C27</f>
        <v>#REF!</v>
      </c>
      <c r="D51" s="15" t="e">
        <f t="shared" si="26"/>
        <v>#REF!</v>
      </c>
      <c r="E51" s="15">
        <f t="shared" si="26"/>
        <v>2038929</v>
      </c>
      <c r="F51" s="15" t="e">
        <f t="shared" si="26"/>
        <v>#REF!</v>
      </c>
      <c r="G51" s="15" t="e">
        <f t="shared" si="26"/>
        <v>#REF!</v>
      </c>
      <c r="H51" s="15">
        <f t="shared" si="26"/>
        <v>2517238</v>
      </c>
      <c r="I51" s="15" t="e">
        <f t="shared" si="26"/>
        <v>#REF!</v>
      </c>
      <c r="J51" s="15" t="e">
        <f t="shared" si="26"/>
        <v>#REF!</v>
      </c>
      <c r="K51" s="15">
        <f t="shared" si="26"/>
        <v>2706435</v>
      </c>
      <c r="L51" s="15" t="e">
        <f t="shared" si="26"/>
        <v>#REF!</v>
      </c>
      <c r="M51" s="15" t="e">
        <f t="shared" si="26"/>
        <v>#REF!</v>
      </c>
      <c r="N51" s="15">
        <f t="shared" si="26"/>
        <v>630694</v>
      </c>
      <c r="O51" s="15" t="e">
        <f t="shared" si="26"/>
        <v>#REF!</v>
      </c>
      <c r="P51" s="15" t="e">
        <f t="shared" si="26"/>
        <v>#REF!</v>
      </c>
    </row>
    <row r="52" spans="1:16" ht="25.5">
      <c r="A52" s="40" t="s">
        <v>804</v>
      </c>
      <c r="B52" s="15">
        <f aca="true" t="shared" si="27" ref="B52:P52">B49-B51</f>
        <v>-644740</v>
      </c>
      <c r="C52" s="15" t="e">
        <f t="shared" si="27"/>
        <v>#REF!</v>
      </c>
      <c r="D52" s="15" t="e">
        <f t="shared" si="27"/>
        <v>#REF!</v>
      </c>
      <c r="E52" s="15">
        <f t="shared" si="27"/>
        <v>-594697</v>
      </c>
      <c r="F52" s="15" t="e">
        <f t="shared" si="27"/>
        <v>#REF!</v>
      </c>
      <c r="G52" s="15" t="e">
        <f t="shared" si="27"/>
        <v>#REF!</v>
      </c>
      <c r="H52" s="15">
        <f t="shared" si="27"/>
        <v>-611924</v>
      </c>
      <c r="I52" s="15" t="e">
        <f t="shared" si="27"/>
        <v>#REF!</v>
      </c>
      <c r="J52" s="15" t="e">
        <f t="shared" si="27"/>
        <v>#REF!</v>
      </c>
      <c r="K52" s="15">
        <f t="shared" si="27"/>
        <v>-1001266</v>
      </c>
      <c r="L52" s="15" t="e">
        <f t="shared" si="27"/>
        <v>#REF!</v>
      </c>
      <c r="M52" s="15" t="e">
        <f t="shared" si="27"/>
        <v>#REF!</v>
      </c>
      <c r="N52" s="15">
        <f t="shared" si="27"/>
        <v>-630694</v>
      </c>
      <c r="O52" s="15" t="e">
        <f t="shared" si="27"/>
        <v>#REF!</v>
      </c>
      <c r="P52" s="15" t="e">
        <f t="shared" si="27"/>
        <v>#REF!</v>
      </c>
    </row>
    <row r="54" spans="1:3" ht="12.75">
      <c r="A54" s="21" t="s">
        <v>856</v>
      </c>
      <c r="B54" s="81"/>
      <c r="C54" s="81"/>
    </row>
    <row r="55" ht="12.75">
      <c r="A55" s="14" t="s">
        <v>855</v>
      </c>
    </row>
    <row r="56" ht="12.75">
      <c r="A56" s="14" t="s">
        <v>403</v>
      </c>
    </row>
    <row r="57" spans="1:16" s="21" customFormat="1" ht="12.75">
      <c r="A57" s="21" t="s">
        <v>562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7" ht="12.75">
      <c r="A58" s="21" t="s">
        <v>633</v>
      </c>
      <c r="B58" s="81"/>
      <c r="C58" s="81"/>
      <c r="D58" s="81"/>
      <c r="E58" s="81"/>
      <c r="F58" s="81"/>
      <c r="G58" s="81"/>
    </row>
    <row r="59" spans="1:7" ht="12.75">
      <c r="A59" s="21" t="s">
        <v>889</v>
      </c>
      <c r="B59" s="81"/>
      <c r="C59" s="81"/>
      <c r="D59" s="81"/>
      <c r="E59" s="81"/>
      <c r="F59" s="81"/>
      <c r="G59" s="81"/>
    </row>
    <row r="60" spans="1:7" ht="12.75">
      <c r="A60" s="21" t="s">
        <v>561</v>
      </c>
      <c r="B60" s="81"/>
      <c r="C60" s="81"/>
      <c r="D60" s="81"/>
      <c r="E60" s="81"/>
      <c r="F60" s="81"/>
      <c r="G60" s="81"/>
    </row>
    <row r="61" spans="1:16" s="21" customFormat="1" ht="12.75">
      <c r="A61" s="21" t="s">
        <v>502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s="21" customFormat="1" ht="12.75">
      <c r="A62" s="21" t="s">
        <v>563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s="21" customFormat="1" ht="12.75">
      <c r="A63" s="46" t="s">
        <v>638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81"/>
      <c r="O63" s="81"/>
      <c r="P63" s="81"/>
    </row>
    <row r="64" spans="1:16" s="21" customFormat="1" ht="12.75">
      <c r="A64" s="46" t="s">
        <v>402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81"/>
      <c r="O64" s="81"/>
      <c r="P64" s="81"/>
    </row>
    <row r="65" spans="1:16" s="21" customFormat="1" ht="12.75">
      <c r="A65" s="21" t="s">
        <v>639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s="21" customFormat="1" ht="12.75">
      <c r="A66" s="21" t="s">
        <v>669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s="21" customFormat="1" ht="12.75">
      <c r="A67" s="21" t="s">
        <v>617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s="21" customFormat="1" ht="12.75">
      <c r="A68" s="21" t="s">
        <v>890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s="21" customFormat="1" ht="12.75">
      <c r="A69" s="21" t="s">
        <v>908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</sheetData>
  <sheetProtection/>
  <mergeCells count="5">
    <mergeCell ref="N1:P1"/>
    <mergeCell ref="B1:D1"/>
    <mergeCell ref="E1:G1"/>
    <mergeCell ref="H1:J1"/>
    <mergeCell ref="K1:M1"/>
  </mergeCells>
  <printOptions/>
  <pageMargins left="0.75" right="0.75" top="0.32" bottom="0.23" header="0.17" footer="0.18"/>
  <pageSetup horizontalDpi="600" verticalDpi="600" orientation="landscape" paperSize="9" scale="45" r:id="rId1"/>
  <headerFooter alignWithMargins="0">
    <oddHeader>&amp;C&amp;"Times New Roman,Félkövér"2007-2011. évek becsült költségvetési terve&amp;R
&amp;"Times New Roman,Normál"e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49">
      <selection activeCell="A28" sqref="A28"/>
    </sheetView>
  </sheetViews>
  <sheetFormatPr defaultColWidth="9.140625" defaultRowHeight="12.75"/>
  <cols>
    <col min="1" max="1" width="7.140625" style="0" customWidth="1"/>
    <col min="2" max="2" width="68.7109375" style="0" customWidth="1"/>
    <col min="3" max="3" width="11.421875" style="0" customWidth="1"/>
    <col min="4" max="4" width="12.8515625" style="0" customWidth="1"/>
    <col min="5" max="5" width="12.421875" style="0" customWidth="1"/>
    <col min="6" max="6" width="9.421875" style="0" customWidth="1"/>
  </cols>
  <sheetData>
    <row r="1" spans="1:6" ht="18.75">
      <c r="A1" s="604" t="s">
        <v>1486</v>
      </c>
      <c r="B1" s="604"/>
      <c r="C1" s="604"/>
      <c r="D1" s="604"/>
      <c r="E1" s="604"/>
      <c r="F1" s="604"/>
    </row>
    <row r="2" spans="1:6" ht="18.75">
      <c r="A2" s="604" t="s">
        <v>1487</v>
      </c>
      <c r="B2" s="604"/>
      <c r="C2" s="604"/>
      <c r="D2" s="604"/>
      <c r="E2" s="604"/>
      <c r="F2" s="604"/>
    </row>
    <row r="3" spans="1:6" ht="18.75">
      <c r="A3" s="604" t="s">
        <v>1494</v>
      </c>
      <c r="B3" s="604"/>
      <c r="C3" s="604"/>
      <c r="D3" s="604"/>
      <c r="E3" s="604"/>
      <c r="F3" s="604"/>
    </row>
    <row r="4" spans="1:6" ht="18.75">
      <c r="A4" s="422"/>
      <c r="B4" s="422"/>
      <c r="C4" s="422"/>
      <c r="D4" s="422"/>
      <c r="E4" s="605" t="s">
        <v>343</v>
      </c>
      <c r="F4" s="605"/>
    </row>
    <row r="5" ht="13.5" thickBot="1"/>
    <row r="6" spans="1:6" ht="14.25">
      <c r="A6" s="426"/>
      <c r="B6" s="606" t="s">
        <v>1490</v>
      </c>
      <c r="C6" s="608" t="s">
        <v>167</v>
      </c>
      <c r="D6" s="465" t="s">
        <v>1489</v>
      </c>
      <c r="E6" s="471"/>
      <c r="F6" s="466"/>
    </row>
    <row r="7" spans="1:6" ht="69.75" customHeight="1" thickBot="1">
      <c r="A7" s="453" t="s">
        <v>1495</v>
      </c>
      <c r="B7" s="607"/>
      <c r="C7" s="609"/>
      <c r="D7" s="464" t="s">
        <v>1491</v>
      </c>
      <c r="E7" s="464" t="s">
        <v>1492</v>
      </c>
      <c r="F7" s="428" t="s">
        <v>1493</v>
      </c>
    </row>
    <row r="8" spans="1:6" ht="13.5" thickBot="1">
      <c r="A8" s="429">
        <v>1</v>
      </c>
      <c r="B8" s="454">
        <v>2</v>
      </c>
      <c r="C8" s="459">
        <v>3</v>
      </c>
      <c r="D8" s="460">
        <v>4</v>
      </c>
      <c r="E8" s="460">
        <v>5</v>
      </c>
      <c r="F8" s="467">
        <v>6</v>
      </c>
    </row>
    <row r="9" spans="1:6" ht="12.75">
      <c r="A9" s="386" t="s">
        <v>915</v>
      </c>
      <c r="B9" s="455" t="s">
        <v>80</v>
      </c>
      <c r="C9" s="461">
        <v>0</v>
      </c>
      <c r="D9" s="458">
        <v>0</v>
      </c>
      <c r="E9" s="373">
        <v>0</v>
      </c>
      <c r="F9" s="468">
        <v>0</v>
      </c>
    </row>
    <row r="10" spans="1:6" ht="12.75">
      <c r="A10" s="383" t="s">
        <v>916</v>
      </c>
      <c r="B10" s="456" t="s">
        <v>81</v>
      </c>
      <c r="C10" s="462">
        <v>0</v>
      </c>
      <c r="D10" s="416">
        <v>0</v>
      </c>
      <c r="E10" s="356">
        <v>0</v>
      </c>
      <c r="F10" s="469">
        <v>0</v>
      </c>
    </row>
    <row r="11" spans="1:6" ht="12.75">
      <c r="A11" s="383" t="s">
        <v>918</v>
      </c>
      <c r="B11" s="456" t="s">
        <v>82</v>
      </c>
      <c r="C11" s="462">
        <v>0</v>
      </c>
      <c r="D11" s="416">
        <v>0</v>
      </c>
      <c r="E11" s="356">
        <v>0</v>
      </c>
      <c r="F11" s="469">
        <v>0</v>
      </c>
    </row>
    <row r="12" spans="1:6" ht="12.75">
      <c r="A12" s="383" t="s">
        <v>919</v>
      </c>
      <c r="B12" s="456" t="s">
        <v>83</v>
      </c>
      <c r="C12" s="462">
        <v>0</v>
      </c>
      <c r="D12" s="416">
        <v>0</v>
      </c>
      <c r="E12" s="356">
        <v>0</v>
      </c>
      <c r="F12" s="469">
        <v>0</v>
      </c>
    </row>
    <row r="13" spans="1:6" ht="12.75">
      <c r="A13" s="383" t="s">
        <v>921</v>
      </c>
      <c r="B13" s="456" t="s">
        <v>1160</v>
      </c>
      <c r="C13" s="462">
        <v>0</v>
      </c>
      <c r="D13" s="416">
        <v>0</v>
      </c>
      <c r="E13" s="356">
        <v>0</v>
      </c>
      <c r="F13" s="469">
        <v>0</v>
      </c>
    </row>
    <row r="14" spans="1:6" ht="25.5">
      <c r="A14" s="383" t="s">
        <v>923</v>
      </c>
      <c r="B14" s="456" t="s">
        <v>1161</v>
      </c>
      <c r="C14" s="462">
        <v>0</v>
      </c>
      <c r="D14" s="416">
        <v>0</v>
      </c>
      <c r="E14" s="356">
        <v>0</v>
      </c>
      <c r="F14" s="469">
        <v>0</v>
      </c>
    </row>
    <row r="15" spans="1:6" ht="12.75">
      <c r="A15" s="383" t="s">
        <v>924</v>
      </c>
      <c r="B15" s="456" t="s">
        <v>1162</v>
      </c>
      <c r="C15" s="462">
        <v>4063</v>
      </c>
      <c r="D15" s="416">
        <v>4063</v>
      </c>
      <c r="E15" s="356">
        <v>0</v>
      </c>
      <c r="F15" s="469">
        <v>0</v>
      </c>
    </row>
    <row r="16" spans="1:6" ht="25.5">
      <c r="A16" s="383" t="s">
        <v>925</v>
      </c>
      <c r="B16" s="456" t="s">
        <v>1163</v>
      </c>
      <c r="C16" s="462">
        <v>0</v>
      </c>
      <c r="D16" s="416">
        <v>0</v>
      </c>
      <c r="E16" s="356">
        <v>0</v>
      </c>
      <c r="F16" s="469">
        <v>0</v>
      </c>
    </row>
    <row r="17" spans="1:6" ht="25.5">
      <c r="A17" s="383" t="s">
        <v>927</v>
      </c>
      <c r="B17" s="456" t="s">
        <v>1164</v>
      </c>
      <c r="C17" s="462">
        <v>0</v>
      </c>
      <c r="D17" s="416">
        <v>0</v>
      </c>
      <c r="E17" s="356">
        <v>0</v>
      </c>
      <c r="F17" s="469">
        <v>0</v>
      </c>
    </row>
    <row r="18" spans="1:6" ht="12.75">
      <c r="A18" s="383" t="s">
        <v>929</v>
      </c>
      <c r="B18" s="456" t="s">
        <v>1165</v>
      </c>
      <c r="C18" s="462">
        <v>0</v>
      </c>
      <c r="D18" s="416">
        <v>0</v>
      </c>
      <c r="E18" s="356">
        <v>0</v>
      </c>
      <c r="F18" s="469">
        <v>0</v>
      </c>
    </row>
    <row r="19" spans="1:6" ht="12.75">
      <c r="A19" s="383" t="s">
        <v>931</v>
      </c>
      <c r="B19" s="456" t="s">
        <v>85</v>
      </c>
      <c r="C19" s="462">
        <v>314</v>
      </c>
      <c r="D19" s="416">
        <v>314</v>
      </c>
      <c r="E19" s="356">
        <v>0</v>
      </c>
      <c r="F19" s="469">
        <v>0</v>
      </c>
    </row>
    <row r="20" spans="1:6" ht="12.75">
      <c r="A20" s="383" t="s">
        <v>932</v>
      </c>
      <c r="B20" s="456" t="s">
        <v>86</v>
      </c>
      <c r="C20" s="462">
        <v>16431</v>
      </c>
      <c r="D20" s="416">
        <v>16367</v>
      </c>
      <c r="E20" s="356">
        <v>0</v>
      </c>
      <c r="F20" s="469">
        <v>-64</v>
      </c>
    </row>
    <row r="21" spans="1:6" ht="12.75">
      <c r="A21" s="383" t="s">
        <v>933</v>
      </c>
      <c r="B21" s="456" t="s">
        <v>1166</v>
      </c>
      <c r="C21" s="462">
        <v>2208</v>
      </c>
      <c r="D21" s="416">
        <v>2208</v>
      </c>
      <c r="E21" s="356">
        <v>0</v>
      </c>
      <c r="F21" s="469">
        <v>0</v>
      </c>
    </row>
    <row r="22" spans="1:6" ht="12.75">
      <c r="A22" s="383" t="s">
        <v>934</v>
      </c>
      <c r="B22" s="456" t="s">
        <v>96</v>
      </c>
      <c r="C22" s="462">
        <v>10358</v>
      </c>
      <c r="D22" s="416">
        <v>7467</v>
      </c>
      <c r="E22" s="356">
        <v>2891</v>
      </c>
      <c r="F22" s="469">
        <v>0</v>
      </c>
    </row>
    <row r="23" spans="1:6" ht="25.5">
      <c r="A23" s="383" t="s">
        <v>935</v>
      </c>
      <c r="B23" s="456" t="s">
        <v>1167</v>
      </c>
      <c r="C23" s="462">
        <v>0</v>
      </c>
      <c r="D23" s="416">
        <v>0</v>
      </c>
      <c r="E23" s="356">
        <v>0</v>
      </c>
      <c r="F23" s="469">
        <v>0</v>
      </c>
    </row>
    <row r="24" spans="1:6" ht="12.75">
      <c r="A24" s="383" t="s">
        <v>936</v>
      </c>
      <c r="B24" s="456" t="s">
        <v>1168</v>
      </c>
      <c r="C24" s="462">
        <v>4548</v>
      </c>
      <c r="D24" s="416">
        <v>4548</v>
      </c>
      <c r="E24" s="356">
        <v>0</v>
      </c>
      <c r="F24" s="469">
        <v>0</v>
      </c>
    </row>
    <row r="25" spans="1:6" ht="25.5">
      <c r="A25" s="383" t="s">
        <v>938</v>
      </c>
      <c r="B25" s="456" t="s">
        <v>1169</v>
      </c>
      <c r="C25" s="462">
        <v>21524</v>
      </c>
      <c r="D25" s="416">
        <v>20247</v>
      </c>
      <c r="E25" s="356">
        <v>0</v>
      </c>
      <c r="F25" s="469">
        <v>-1277</v>
      </c>
    </row>
    <row r="26" spans="1:6" ht="12.75">
      <c r="A26" s="383" t="s">
        <v>939</v>
      </c>
      <c r="B26" s="456" t="s">
        <v>89</v>
      </c>
      <c r="C26" s="462">
        <v>1110</v>
      </c>
      <c r="D26" s="416">
        <v>1110</v>
      </c>
      <c r="E26" s="356">
        <v>0</v>
      </c>
      <c r="F26" s="469">
        <v>0</v>
      </c>
    </row>
    <row r="27" spans="1:6" ht="12.75">
      <c r="A27" s="383" t="s">
        <v>940</v>
      </c>
      <c r="B27" s="456" t="s">
        <v>88</v>
      </c>
      <c r="C27" s="462">
        <v>189263</v>
      </c>
      <c r="D27" s="416">
        <v>188910</v>
      </c>
      <c r="E27" s="356">
        <v>0</v>
      </c>
      <c r="F27" s="469">
        <v>-353</v>
      </c>
    </row>
    <row r="28" spans="1:6" ht="12.75">
      <c r="A28" s="383" t="s">
        <v>942</v>
      </c>
      <c r="B28" s="456" t="s">
        <v>87</v>
      </c>
      <c r="C28" s="462">
        <v>0</v>
      </c>
      <c r="D28" s="416">
        <v>0</v>
      </c>
      <c r="E28" s="356">
        <v>0</v>
      </c>
      <c r="F28" s="469">
        <v>0</v>
      </c>
    </row>
    <row r="29" spans="1:6" ht="12.75">
      <c r="A29" s="383" t="s">
        <v>944</v>
      </c>
      <c r="B29" s="456" t="s">
        <v>92</v>
      </c>
      <c r="C29" s="462">
        <v>0</v>
      </c>
      <c r="D29" s="416">
        <v>0</v>
      </c>
      <c r="E29" s="356">
        <v>0</v>
      </c>
      <c r="F29" s="469">
        <v>0</v>
      </c>
    </row>
    <row r="30" spans="1:6" ht="12.75">
      <c r="A30" s="383" t="s">
        <v>946</v>
      </c>
      <c r="B30" s="456" t="s">
        <v>1170</v>
      </c>
      <c r="C30" s="462">
        <v>249819</v>
      </c>
      <c r="D30" s="416">
        <v>245234</v>
      </c>
      <c r="E30" s="356">
        <v>2891</v>
      </c>
      <c r="F30" s="469">
        <v>-1694</v>
      </c>
    </row>
    <row r="31" spans="1:6" ht="25.5">
      <c r="A31" s="383" t="s">
        <v>947</v>
      </c>
      <c r="B31" s="456" t="s">
        <v>1171</v>
      </c>
      <c r="C31" s="462">
        <v>978700</v>
      </c>
      <c r="D31" s="416">
        <v>978700</v>
      </c>
      <c r="E31" s="356">
        <v>0</v>
      </c>
      <c r="F31" s="469">
        <v>0</v>
      </c>
    </row>
    <row r="32" spans="1:6" ht="25.5">
      <c r="A32" s="383" t="s">
        <v>948</v>
      </c>
      <c r="B32" s="456" t="s">
        <v>1172</v>
      </c>
      <c r="C32" s="462">
        <v>0</v>
      </c>
      <c r="D32" s="416">
        <v>0</v>
      </c>
      <c r="E32" s="356">
        <v>0</v>
      </c>
      <c r="F32" s="469">
        <v>0</v>
      </c>
    </row>
    <row r="33" spans="1:6" ht="25.5">
      <c r="A33" s="383" t="s">
        <v>949</v>
      </c>
      <c r="B33" s="456" t="s">
        <v>1173</v>
      </c>
      <c r="C33" s="462">
        <v>0</v>
      </c>
      <c r="D33" s="416">
        <v>0</v>
      </c>
      <c r="E33" s="356">
        <v>0</v>
      </c>
      <c r="F33" s="469">
        <v>0</v>
      </c>
    </row>
    <row r="34" spans="1:6" ht="12.75">
      <c r="A34" s="383" t="s">
        <v>950</v>
      </c>
      <c r="B34" s="456" t="s">
        <v>1174</v>
      </c>
      <c r="C34" s="462">
        <v>0</v>
      </c>
      <c r="D34" s="416">
        <v>0</v>
      </c>
      <c r="E34" s="356">
        <v>0</v>
      </c>
      <c r="F34" s="469">
        <v>0</v>
      </c>
    </row>
    <row r="35" spans="1:6" ht="12.75">
      <c r="A35" s="383" t="s">
        <v>951</v>
      </c>
      <c r="B35" s="456" t="s">
        <v>1175</v>
      </c>
      <c r="C35" s="462">
        <v>111700</v>
      </c>
      <c r="D35" s="416">
        <v>111700</v>
      </c>
      <c r="E35" s="356">
        <v>0</v>
      </c>
      <c r="F35" s="469">
        <v>0</v>
      </c>
    </row>
    <row r="36" spans="1:6" ht="25.5">
      <c r="A36" s="383" t="s">
        <v>952</v>
      </c>
      <c r="B36" s="456" t="s">
        <v>1176</v>
      </c>
      <c r="C36" s="462">
        <v>0</v>
      </c>
      <c r="D36" s="416">
        <v>0</v>
      </c>
      <c r="E36" s="356">
        <v>0</v>
      </c>
      <c r="F36" s="469">
        <v>0</v>
      </c>
    </row>
    <row r="37" spans="1:6" ht="12.75">
      <c r="A37" s="383" t="s">
        <v>953</v>
      </c>
      <c r="B37" s="456" t="s">
        <v>1177</v>
      </c>
      <c r="C37" s="462">
        <v>0</v>
      </c>
      <c r="D37" s="416">
        <v>0</v>
      </c>
      <c r="E37" s="356">
        <v>0</v>
      </c>
      <c r="F37" s="469">
        <v>0</v>
      </c>
    </row>
    <row r="38" spans="1:6" ht="12.75">
      <c r="A38" s="383" t="s">
        <v>954</v>
      </c>
      <c r="B38" s="456" t="s">
        <v>1178</v>
      </c>
      <c r="C38" s="462">
        <v>0</v>
      </c>
      <c r="D38" s="416">
        <v>0</v>
      </c>
      <c r="E38" s="356">
        <v>0</v>
      </c>
      <c r="F38" s="469">
        <v>0</v>
      </c>
    </row>
    <row r="39" spans="1:6" ht="25.5">
      <c r="A39" s="383" t="s">
        <v>955</v>
      </c>
      <c r="B39" s="456" t="s">
        <v>1179</v>
      </c>
      <c r="C39" s="462">
        <v>111700</v>
      </c>
      <c r="D39" s="416">
        <v>111700</v>
      </c>
      <c r="E39" s="356">
        <v>0</v>
      </c>
      <c r="F39" s="469">
        <v>0</v>
      </c>
    </row>
    <row r="40" spans="1:6" ht="12.75">
      <c r="A40" s="383" t="s">
        <v>956</v>
      </c>
      <c r="B40" s="456" t="s">
        <v>97</v>
      </c>
      <c r="C40" s="462">
        <v>0</v>
      </c>
      <c r="D40" s="416">
        <v>0</v>
      </c>
      <c r="E40" s="356">
        <v>0</v>
      </c>
      <c r="F40" s="469">
        <v>0</v>
      </c>
    </row>
    <row r="41" spans="1:6" ht="12.75">
      <c r="A41" s="383" t="s">
        <v>958</v>
      </c>
      <c r="B41" s="456" t="s">
        <v>1180</v>
      </c>
      <c r="C41" s="462">
        <v>0</v>
      </c>
      <c r="D41" s="416">
        <v>0</v>
      </c>
      <c r="E41" s="356">
        <v>0</v>
      </c>
      <c r="F41" s="469">
        <v>0</v>
      </c>
    </row>
    <row r="42" spans="1:6" ht="12.75">
      <c r="A42" s="383" t="s">
        <v>959</v>
      </c>
      <c r="B42" s="456" t="s">
        <v>98</v>
      </c>
      <c r="C42" s="462">
        <v>0</v>
      </c>
      <c r="D42" s="416">
        <v>0</v>
      </c>
      <c r="E42" s="356">
        <v>0</v>
      </c>
      <c r="F42" s="469">
        <v>0</v>
      </c>
    </row>
    <row r="43" spans="1:6" ht="12.75">
      <c r="A43" s="383" t="s">
        <v>961</v>
      </c>
      <c r="B43" s="456" t="s">
        <v>99</v>
      </c>
      <c r="C43" s="462">
        <v>0</v>
      </c>
      <c r="D43" s="416">
        <v>0</v>
      </c>
      <c r="E43" s="356">
        <v>0</v>
      </c>
      <c r="F43" s="469">
        <v>0</v>
      </c>
    </row>
    <row r="44" spans="1:6" ht="12.75">
      <c r="A44" s="383" t="s">
        <v>963</v>
      </c>
      <c r="B44" s="456" t="s">
        <v>1181</v>
      </c>
      <c r="C44" s="462">
        <v>0</v>
      </c>
      <c r="D44" s="416">
        <v>0</v>
      </c>
      <c r="E44" s="356">
        <v>0</v>
      </c>
      <c r="F44" s="469">
        <v>0</v>
      </c>
    </row>
    <row r="45" spans="1:6" ht="25.5">
      <c r="A45" s="383" t="s">
        <v>964</v>
      </c>
      <c r="B45" s="456" t="s">
        <v>1182</v>
      </c>
      <c r="C45" s="462">
        <v>0</v>
      </c>
      <c r="D45" s="416">
        <v>0</v>
      </c>
      <c r="E45" s="356">
        <v>0</v>
      </c>
      <c r="F45" s="469">
        <v>0</v>
      </c>
    </row>
    <row r="46" spans="1:6" ht="13.5" thickBot="1">
      <c r="A46" s="402" t="s">
        <v>965</v>
      </c>
      <c r="B46" s="457" t="s">
        <v>95</v>
      </c>
      <c r="C46" s="463">
        <v>0</v>
      </c>
      <c r="D46" s="417">
        <v>0</v>
      </c>
      <c r="E46" s="389">
        <v>0</v>
      </c>
      <c r="F46" s="470">
        <v>0</v>
      </c>
    </row>
  </sheetData>
  <sheetProtection/>
  <mergeCells count="6">
    <mergeCell ref="A1:F1"/>
    <mergeCell ref="A2:F2"/>
    <mergeCell ref="A3:F3"/>
    <mergeCell ref="E4:F4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&amp;R&amp;"MS Sans Serif,Félkövér"rendelet 9/6. 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6">
      <selection activeCell="A28" sqref="A28"/>
    </sheetView>
  </sheetViews>
  <sheetFormatPr defaultColWidth="9.140625" defaultRowHeight="12.75"/>
  <cols>
    <col min="1" max="1" width="7.421875" style="0" customWidth="1"/>
    <col min="2" max="2" width="8.421875" style="0" customWidth="1"/>
    <col min="3" max="3" width="8.140625" style="0" customWidth="1"/>
    <col min="4" max="4" width="56.57421875" style="0" customWidth="1"/>
    <col min="5" max="5" width="10.57421875" style="0" customWidth="1"/>
    <col min="6" max="6" width="12.00390625" style="0" customWidth="1"/>
    <col min="7" max="7" width="12.57421875" style="0" customWidth="1"/>
  </cols>
  <sheetData>
    <row r="1" spans="1:7" s="411" customFormat="1" ht="12.75">
      <c r="A1" s="505"/>
      <c r="B1" s="505"/>
      <c r="C1" s="558" t="s">
        <v>1496</v>
      </c>
      <c r="D1" s="613"/>
      <c r="E1" s="613"/>
      <c r="F1" s="613"/>
      <c r="G1" s="614"/>
    </row>
    <row r="2" spans="3:7" s="505" customFormat="1" ht="12.75">
      <c r="C2" s="559"/>
      <c r="D2" s="539"/>
      <c r="E2" s="539"/>
      <c r="F2" s="539"/>
      <c r="G2" s="615"/>
    </row>
    <row r="3" spans="3:7" s="505" customFormat="1" ht="12.75">
      <c r="C3" s="559"/>
      <c r="D3" s="539"/>
      <c r="E3" s="539"/>
      <c r="F3" s="539"/>
      <c r="G3" s="615"/>
    </row>
    <row r="4" spans="1:7" s="411" customFormat="1" ht="26.25" customHeight="1">
      <c r="A4" s="505"/>
      <c r="B4" s="505"/>
      <c r="C4" s="560"/>
      <c r="D4" s="561"/>
      <c r="E4" s="561"/>
      <c r="F4" s="561"/>
      <c r="G4" s="562"/>
    </row>
    <row r="5" spans="1:7" s="411" customFormat="1" ht="30.75" customHeight="1">
      <c r="A5" s="505"/>
      <c r="B5" s="505"/>
      <c r="C5" s="610" t="s">
        <v>870</v>
      </c>
      <c r="D5" s="611"/>
      <c r="E5" s="611"/>
      <c r="F5" s="611"/>
      <c r="G5" s="612"/>
    </row>
    <row r="6" spans="1:7" s="411" customFormat="1" ht="27" customHeight="1">
      <c r="A6" s="505"/>
      <c r="B6" s="505"/>
      <c r="C6" s="509"/>
      <c r="D6" s="510"/>
      <c r="E6" s="510"/>
      <c r="F6" s="510"/>
      <c r="G6" s="514"/>
    </row>
    <row r="7" spans="1:7" s="411" customFormat="1" ht="78.75">
      <c r="A7" s="505"/>
      <c r="B7" s="505"/>
      <c r="C7" s="511" t="s">
        <v>914</v>
      </c>
      <c r="D7" s="511" t="s">
        <v>907</v>
      </c>
      <c r="E7" s="511" t="s">
        <v>330</v>
      </c>
      <c r="F7" s="512" t="s">
        <v>1183</v>
      </c>
      <c r="G7" s="512" t="s">
        <v>1184</v>
      </c>
    </row>
    <row r="8" spans="3:7" ht="25.5" customHeight="1">
      <c r="C8" s="31"/>
      <c r="D8" s="31">
        <v>1</v>
      </c>
      <c r="E8" s="31">
        <v>2</v>
      </c>
      <c r="F8" s="31">
        <v>3</v>
      </c>
      <c r="G8" s="31" t="s">
        <v>1497</v>
      </c>
    </row>
    <row r="9" spans="3:7" ht="26.25" customHeight="1">
      <c r="C9" s="513" t="s">
        <v>915</v>
      </c>
      <c r="D9" s="355"/>
      <c r="E9" s="356"/>
      <c r="F9" s="356"/>
      <c r="G9" s="356"/>
    </row>
    <row r="10" spans="3:7" ht="36" customHeight="1">
      <c r="C10" s="354" t="s">
        <v>916</v>
      </c>
      <c r="D10" s="355" t="s">
        <v>1185</v>
      </c>
      <c r="E10" s="356">
        <v>885740</v>
      </c>
      <c r="F10" s="356">
        <v>602340</v>
      </c>
      <c r="G10" s="356">
        <v>283400</v>
      </c>
    </row>
    <row r="11" spans="3:7" ht="24.75" customHeight="1">
      <c r="C11" s="354" t="s">
        <v>918</v>
      </c>
      <c r="D11" s="355" t="s">
        <v>103</v>
      </c>
      <c r="E11" s="356">
        <v>584520</v>
      </c>
      <c r="F11" s="356">
        <v>526720</v>
      </c>
      <c r="G11" s="356">
        <v>57800</v>
      </c>
    </row>
    <row r="12" spans="3:7" ht="30" customHeight="1">
      <c r="C12" s="354" t="s">
        <v>919</v>
      </c>
      <c r="D12" s="355" t="s">
        <v>1186</v>
      </c>
      <c r="E12" s="356">
        <v>-301220</v>
      </c>
      <c r="F12" s="356">
        <v>-75620</v>
      </c>
      <c r="G12" s="356">
        <v>-225600</v>
      </c>
    </row>
  </sheetData>
  <sheetProtection/>
  <mergeCells count="2">
    <mergeCell ref="C5:G5"/>
    <mergeCell ref="C1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&amp;R&amp;"MS Sans Serif,Félkövér"rendelet 9/7. 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3:G56"/>
  <sheetViews>
    <sheetView view="pageLayout" workbookViewId="0" topLeftCell="A43">
      <selection activeCell="A28" sqref="A28"/>
    </sheetView>
  </sheetViews>
  <sheetFormatPr defaultColWidth="9.140625" defaultRowHeight="12.75"/>
  <cols>
    <col min="2" max="2" width="8.140625" style="0" customWidth="1"/>
    <col min="3" max="3" width="64.421875" style="0" customWidth="1"/>
    <col min="4" max="4" width="12.421875" style="0" customWidth="1"/>
    <col min="5" max="5" width="12.00390625" style="0" customWidth="1"/>
    <col min="6" max="6" width="11.57421875" style="0" customWidth="1"/>
  </cols>
  <sheetData>
    <row r="3" spans="2:7" ht="18.75">
      <c r="B3" s="604" t="s">
        <v>1498</v>
      </c>
      <c r="C3" s="604"/>
      <c r="D3" s="604"/>
      <c r="E3" s="604"/>
      <c r="F3" s="604"/>
      <c r="G3" s="604"/>
    </row>
    <row r="4" spans="2:7" ht="18.75">
      <c r="B4" s="604" t="s">
        <v>1499</v>
      </c>
      <c r="C4" s="604"/>
      <c r="D4" s="604"/>
      <c r="E4" s="604"/>
      <c r="F4" s="604"/>
      <c r="G4" s="604"/>
    </row>
    <row r="5" spans="2:7" ht="18.75">
      <c r="B5" s="604" t="s">
        <v>870</v>
      </c>
      <c r="C5" s="604"/>
      <c r="D5" s="604"/>
      <c r="E5" s="604"/>
      <c r="F5" s="604"/>
      <c r="G5" s="604"/>
    </row>
    <row r="6" spans="2:7" ht="18.75">
      <c r="B6" s="422"/>
      <c r="C6" s="422"/>
      <c r="D6" s="422"/>
      <c r="E6" s="422"/>
      <c r="F6" s="605" t="s">
        <v>343</v>
      </c>
      <c r="G6" s="605"/>
    </row>
    <row r="7" ht="13.5" thickBot="1"/>
    <row r="8" spans="2:7" ht="15" thickBot="1">
      <c r="B8" s="618" t="s">
        <v>1488</v>
      </c>
      <c r="C8" s="616" t="s">
        <v>1490</v>
      </c>
      <c r="D8" s="618" t="s">
        <v>1500</v>
      </c>
      <c r="E8" s="424" t="s">
        <v>1489</v>
      </c>
      <c r="F8" s="425"/>
      <c r="G8" s="426"/>
    </row>
    <row r="9" spans="2:7" ht="51.75" thickBot="1">
      <c r="B9" s="620"/>
      <c r="C9" s="617"/>
      <c r="D9" s="619"/>
      <c r="E9" s="427" t="s">
        <v>1491</v>
      </c>
      <c r="F9" s="438" t="s">
        <v>1492</v>
      </c>
      <c r="G9" s="439" t="s">
        <v>1493</v>
      </c>
    </row>
    <row r="10" spans="2:7" ht="13.5" thickBot="1">
      <c r="B10" s="621"/>
      <c r="C10" s="452">
        <v>2</v>
      </c>
      <c r="D10" s="423">
        <v>3</v>
      </c>
      <c r="E10" s="423">
        <v>4</v>
      </c>
      <c r="F10" s="437">
        <v>5</v>
      </c>
      <c r="G10" s="423">
        <v>6</v>
      </c>
    </row>
    <row r="11" spans="2:7" ht="12.75">
      <c r="B11" s="386" t="s">
        <v>915</v>
      </c>
      <c r="C11" s="382" t="s">
        <v>80</v>
      </c>
      <c r="D11" s="373">
        <v>0</v>
      </c>
      <c r="E11" s="373">
        <v>0</v>
      </c>
      <c r="F11" s="430">
        <v>0</v>
      </c>
      <c r="G11" s="440"/>
    </row>
    <row r="12" spans="2:7" ht="12.75">
      <c r="B12" s="383" t="s">
        <v>916</v>
      </c>
      <c r="C12" s="379" t="s">
        <v>81</v>
      </c>
      <c r="D12" s="356">
        <v>0</v>
      </c>
      <c r="E12" s="356">
        <v>0</v>
      </c>
      <c r="F12" s="431">
        <v>0</v>
      </c>
      <c r="G12" s="441"/>
    </row>
    <row r="13" spans="2:7" ht="12.75">
      <c r="B13" s="383" t="s">
        <v>918</v>
      </c>
      <c r="C13" s="379" t="s">
        <v>82</v>
      </c>
      <c r="D13" s="356">
        <v>0</v>
      </c>
      <c r="E13" s="356">
        <v>0</v>
      </c>
      <c r="F13" s="431">
        <v>0</v>
      </c>
      <c r="G13" s="441"/>
    </row>
    <row r="14" spans="2:7" ht="12.75">
      <c r="B14" s="383" t="s">
        <v>919</v>
      </c>
      <c r="C14" s="379" t="s">
        <v>83</v>
      </c>
      <c r="D14" s="356">
        <v>0</v>
      </c>
      <c r="E14" s="356">
        <v>0</v>
      </c>
      <c r="F14" s="431">
        <v>0</v>
      </c>
      <c r="G14" s="441"/>
    </row>
    <row r="15" spans="2:7" ht="25.5">
      <c r="B15" s="383" t="s">
        <v>921</v>
      </c>
      <c r="C15" s="379" t="s">
        <v>1187</v>
      </c>
      <c r="D15" s="356">
        <v>0</v>
      </c>
      <c r="E15" s="356">
        <v>0</v>
      </c>
      <c r="F15" s="431">
        <v>0</v>
      </c>
      <c r="G15" s="441"/>
    </row>
    <row r="16" spans="2:7" ht="12.75">
      <c r="B16" s="383" t="s">
        <v>923</v>
      </c>
      <c r="C16" s="379" t="s">
        <v>1160</v>
      </c>
      <c r="D16" s="356">
        <v>0</v>
      </c>
      <c r="E16" s="356">
        <v>0</v>
      </c>
      <c r="F16" s="431">
        <v>0</v>
      </c>
      <c r="G16" s="441"/>
    </row>
    <row r="17" spans="2:7" ht="25.5">
      <c r="B17" s="383" t="s">
        <v>924</v>
      </c>
      <c r="C17" s="379" t="s">
        <v>1161</v>
      </c>
      <c r="D17" s="356">
        <v>0</v>
      </c>
      <c r="E17" s="356">
        <v>0</v>
      </c>
      <c r="F17" s="431">
        <v>0</v>
      </c>
      <c r="G17" s="441"/>
    </row>
    <row r="18" spans="2:7" ht="12.75">
      <c r="B18" s="383" t="s">
        <v>925</v>
      </c>
      <c r="C18" s="379" t="s">
        <v>84</v>
      </c>
      <c r="D18" s="356">
        <v>0</v>
      </c>
      <c r="E18" s="356">
        <v>0</v>
      </c>
      <c r="F18" s="431">
        <v>0</v>
      </c>
      <c r="G18" s="441"/>
    </row>
    <row r="19" spans="2:7" ht="25.5">
      <c r="B19" s="383" t="s">
        <v>927</v>
      </c>
      <c r="C19" s="379" t="s">
        <v>1162</v>
      </c>
      <c r="D19" s="356">
        <v>0</v>
      </c>
      <c r="E19" s="356">
        <v>0</v>
      </c>
      <c r="F19" s="431">
        <v>0</v>
      </c>
      <c r="G19" s="441"/>
    </row>
    <row r="20" spans="2:7" ht="25.5">
      <c r="B20" s="383" t="s">
        <v>929</v>
      </c>
      <c r="C20" s="379" t="s">
        <v>1163</v>
      </c>
      <c r="D20" s="356">
        <v>0</v>
      </c>
      <c r="E20" s="356">
        <v>0</v>
      </c>
      <c r="F20" s="431">
        <v>0</v>
      </c>
      <c r="G20" s="441"/>
    </row>
    <row r="21" spans="2:7" ht="25.5">
      <c r="B21" s="383" t="s">
        <v>931</v>
      </c>
      <c r="C21" s="379" t="s">
        <v>1188</v>
      </c>
      <c r="D21" s="356">
        <v>0</v>
      </c>
      <c r="E21" s="356">
        <v>0</v>
      </c>
      <c r="F21" s="431">
        <v>0</v>
      </c>
      <c r="G21" s="441"/>
    </row>
    <row r="22" spans="2:7" ht="25.5">
      <c r="B22" s="383" t="s">
        <v>932</v>
      </c>
      <c r="C22" s="379" t="s">
        <v>1164</v>
      </c>
      <c r="D22" s="356">
        <v>0</v>
      </c>
      <c r="E22" s="356">
        <v>0</v>
      </c>
      <c r="F22" s="431">
        <v>0</v>
      </c>
      <c r="G22" s="441"/>
    </row>
    <row r="23" spans="2:7" ht="12.75">
      <c r="B23" s="383" t="s">
        <v>933</v>
      </c>
      <c r="C23" s="379" t="s">
        <v>1165</v>
      </c>
      <c r="D23" s="356">
        <v>0</v>
      </c>
      <c r="E23" s="356">
        <v>0</v>
      </c>
      <c r="F23" s="431">
        <v>0</v>
      </c>
      <c r="G23" s="441"/>
    </row>
    <row r="24" spans="2:7" ht="25.5">
      <c r="B24" s="383" t="s">
        <v>934</v>
      </c>
      <c r="C24" s="379" t="s">
        <v>1189</v>
      </c>
      <c r="D24" s="356">
        <v>0</v>
      </c>
      <c r="E24" s="356">
        <v>0</v>
      </c>
      <c r="F24" s="431">
        <v>0</v>
      </c>
      <c r="G24" s="441"/>
    </row>
    <row r="25" spans="2:7" ht="12.75">
      <c r="B25" s="383" t="s">
        <v>935</v>
      </c>
      <c r="C25" s="379" t="s">
        <v>85</v>
      </c>
      <c r="D25" s="356">
        <v>0</v>
      </c>
      <c r="E25" s="356">
        <v>0</v>
      </c>
      <c r="F25" s="431">
        <v>0</v>
      </c>
      <c r="G25" s="441"/>
    </row>
    <row r="26" spans="2:7" ht="12.75">
      <c r="B26" s="383" t="s">
        <v>936</v>
      </c>
      <c r="C26" s="379" t="s">
        <v>86</v>
      </c>
      <c r="D26" s="356">
        <v>1696</v>
      </c>
      <c r="E26" s="356">
        <v>1696</v>
      </c>
      <c r="F26" s="431">
        <v>0</v>
      </c>
      <c r="G26" s="441"/>
    </row>
    <row r="27" spans="2:7" ht="12.75">
      <c r="B27" s="383" t="s">
        <v>938</v>
      </c>
      <c r="C27" s="379" t="s">
        <v>0</v>
      </c>
      <c r="D27" s="356">
        <v>4717</v>
      </c>
      <c r="E27" s="356">
        <v>4717</v>
      </c>
      <c r="F27" s="431">
        <v>0</v>
      </c>
      <c r="G27" s="441"/>
    </row>
    <row r="28" spans="2:7" ht="12.75">
      <c r="B28" s="383" t="s">
        <v>939</v>
      </c>
      <c r="C28" s="379" t="s">
        <v>1190</v>
      </c>
      <c r="D28" s="356">
        <v>7091</v>
      </c>
      <c r="E28" s="356">
        <v>7091</v>
      </c>
      <c r="F28" s="431">
        <v>0</v>
      </c>
      <c r="G28" s="441"/>
    </row>
    <row r="29" spans="2:7" ht="12.75">
      <c r="B29" s="383" t="s">
        <v>940</v>
      </c>
      <c r="C29" s="379" t="s">
        <v>1166</v>
      </c>
      <c r="D29" s="356">
        <v>0</v>
      </c>
      <c r="E29" s="356">
        <v>0</v>
      </c>
      <c r="F29" s="431">
        <v>0</v>
      </c>
      <c r="G29" s="441"/>
    </row>
    <row r="30" spans="2:7" ht="25.5">
      <c r="B30" s="383" t="s">
        <v>942</v>
      </c>
      <c r="C30" s="379" t="s">
        <v>1191</v>
      </c>
      <c r="D30" s="356">
        <v>0</v>
      </c>
      <c r="E30" s="356">
        <v>0</v>
      </c>
      <c r="F30" s="431">
        <v>0</v>
      </c>
      <c r="G30" s="441"/>
    </row>
    <row r="31" spans="2:7" ht="25.5">
      <c r="B31" s="383" t="s">
        <v>944</v>
      </c>
      <c r="C31" s="379" t="s">
        <v>1168</v>
      </c>
      <c r="D31" s="356">
        <v>0</v>
      </c>
      <c r="E31" s="356">
        <v>0</v>
      </c>
      <c r="F31" s="431">
        <v>0</v>
      </c>
      <c r="G31" s="441"/>
    </row>
    <row r="32" spans="2:7" ht="12.75">
      <c r="B32" s="383" t="s">
        <v>946</v>
      </c>
      <c r="C32" s="379" t="s">
        <v>87</v>
      </c>
      <c r="D32" s="356">
        <v>0</v>
      </c>
      <c r="E32" s="356">
        <v>0</v>
      </c>
      <c r="F32" s="431">
        <v>0</v>
      </c>
      <c r="G32" s="441"/>
    </row>
    <row r="33" spans="2:7" ht="12.75">
      <c r="B33" s="383" t="s">
        <v>947</v>
      </c>
      <c r="C33" s="379" t="s">
        <v>88</v>
      </c>
      <c r="D33" s="356">
        <v>0</v>
      </c>
      <c r="E33" s="356">
        <v>0</v>
      </c>
      <c r="F33" s="431">
        <v>0</v>
      </c>
      <c r="G33" s="441"/>
    </row>
    <row r="34" spans="2:7" ht="25.5">
      <c r="B34" s="383" t="s">
        <v>948</v>
      </c>
      <c r="C34" s="379" t="s">
        <v>1169</v>
      </c>
      <c r="D34" s="356">
        <v>1891</v>
      </c>
      <c r="E34" s="356">
        <v>1891</v>
      </c>
      <c r="F34" s="431">
        <v>0</v>
      </c>
      <c r="G34" s="441"/>
    </row>
    <row r="35" spans="2:7" ht="12.75">
      <c r="B35" s="383" t="s">
        <v>949</v>
      </c>
      <c r="C35" s="379" t="s">
        <v>1192</v>
      </c>
      <c r="D35" s="356">
        <v>0</v>
      </c>
      <c r="E35" s="356">
        <v>0</v>
      </c>
      <c r="F35" s="431">
        <v>0</v>
      </c>
      <c r="G35" s="441"/>
    </row>
    <row r="36" spans="2:7" ht="25.5">
      <c r="B36" s="383" t="s">
        <v>950</v>
      </c>
      <c r="C36" s="379" t="s">
        <v>1193</v>
      </c>
      <c r="D36" s="356">
        <v>0</v>
      </c>
      <c r="E36" s="356">
        <v>0</v>
      </c>
      <c r="F36" s="431">
        <v>0</v>
      </c>
      <c r="G36" s="441"/>
    </row>
    <row r="37" spans="2:7" ht="12.75">
      <c r="B37" s="383" t="s">
        <v>951</v>
      </c>
      <c r="C37" s="379" t="s">
        <v>89</v>
      </c>
      <c r="D37" s="356">
        <v>0</v>
      </c>
      <c r="E37" s="356">
        <v>0</v>
      </c>
      <c r="F37" s="431">
        <v>0</v>
      </c>
      <c r="G37" s="441"/>
    </row>
    <row r="38" spans="2:7" ht="25.5">
      <c r="B38" s="383" t="s">
        <v>952</v>
      </c>
      <c r="C38" s="379" t="s">
        <v>1194</v>
      </c>
      <c r="D38" s="356">
        <v>0</v>
      </c>
      <c r="E38" s="356">
        <v>0</v>
      </c>
      <c r="F38" s="431">
        <v>0</v>
      </c>
      <c r="G38" s="441"/>
    </row>
    <row r="39" spans="2:7" ht="12.75">
      <c r="B39" s="383" t="s">
        <v>953</v>
      </c>
      <c r="C39" s="379" t="s">
        <v>90</v>
      </c>
      <c r="D39" s="356">
        <v>0</v>
      </c>
      <c r="E39" s="356">
        <v>0</v>
      </c>
      <c r="F39" s="431">
        <v>0</v>
      </c>
      <c r="G39" s="441"/>
    </row>
    <row r="40" spans="2:7" ht="12.75">
      <c r="B40" s="383" t="s">
        <v>954</v>
      </c>
      <c r="C40" s="379" t="s">
        <v>91</v>
      </c>
      <c r="D40" s="356">
        <v>0</v>
      </c>
      <c r="E40" s="356">
        <v>0</v>
      </c>
      <c r="F40" s="431">
        <v>0</v>
      </c>
      <c r="G40" s="441"/>
    </row>
    <row r="41" spans="2:7" ht="12.75">
      <c r="B41" s="383" t="s">
        <v>955</v>
      </c>
      <c r="C41" s="379" t="s">
        <v>92</v>
      </c>
      <c r="D41" s="356">
        <v>0</v>
      </c>
      <c r="E41" s="356">
        <v>0</v>
      </c>
      <c r="F41" s="431">
        <v>0</v>
      </c>
      <c r="G41" s="441"/>
    </row>
    <row r="42" spans="2:7" ht="12.75">
      <c r="B42" s="383" t="s">
        <v>956</v>
      </c>
      <c r="C42" s="379" t="s">
        <v>1195</v>
      </c>
      <c r="D42" s="356">
        <v>15395</v>
      </c>
      <c r="E42" s="356">
        <v>15395</v>
      </c>
      <c r="F42" s="431">
        <v>0</v>
      </c>
      <c r="G42" s="441"/>
    </row>
    <row r="43" spans="2:7" ht="25.5">
      <c r="B43" s="383" t="s">
        <v>958</v>
      </c>
      <c r="C43" s="379" t="s">
        <v>1196</v>
      </c>
      <c r="D43" s="356">
        <v>0</v>
      </c>
      <c r="E43" s="356">
        <v>0</v>
      </c>
      <c r="F43" s="431">
        <v>0</v>
      </c>
      <c r="G43" s="441"/>
    </row>
    <row r="44" spans="2:7" ht="12.75">
      <c r="B44" s="383" t="s">
        <v>959</v>
      </c>
      <c r="C44" s="379" t="s">
        <v>100</v>
      </c>
      <c r="D44" s="356">
        <v>0</v>
      </c>
      <c r="E44" s="356">
        <v>0</v>
      </c>
      <c r="F44" s="431">
        <v>0</v>
      </c>
      <c r="G44" s="441"/>
    </row>
    <row r="45" spans="2:7" ht="25.5">
      <c r="B45" s="383" t="s">
        <v>961</v>
      </c>
      <c r="C45" s="379" t="s">
        <v>1197</v>
      </c>
      <c r="D45" s="356">
        <v>0</v>
      </c>
      <c r="E45" s="356">
        <v>0</v>
      </c>
      <c r="F45" s="431">
        <v>0</v>
      </c>
      <c r="G45" s="441"/>
    </row>
    <row r="46" spans="2:7" ht="12.75">
      <c r="B46" s="383" t="s">
        <v>963</v>
      </c>
      <c r="C46" s="379" t="s">
        <v>101</v>
      </c>
      <c r="D46" s="356">
        <v>0</v>
      </c>
      <c r="E46" s="356">
        <v>0</v>
      </c>
      <c r="F46" s="431">
        <v>0</v>
      </c>
      <c r="G46" s="441"/>
    </row>
    <row r="47" spans="2:7" ht="12.75">
      <c r="B47" s="383" t="s">
        <v>964</v>
      </c>
      <c r="C47" s="379" t="s">
        <v>1198</v>
      </c>
      <c r="D47" s="356">
        <v>0</v>
      </c>
      <c r="E47" s="356">
        <v>0</v>
      </c>
      <c r="F47" s="431">
        <v>0</v>
      </c>
      <c r="G47" s="441"/>
    </row>
    <row r="48" spans="2:7" ht="12.75">
      <c r="B48" s="383" t="s">
        <v>965</v>
      </c>
      <c r="C48" s="379" t="s">
        <v>93</v>
      </c>
      <c r="D48" s="356">
        <v>0</v>
      </c>
      <c r="E48" s="356">
        <v>0</v>
      </c>
      <c r="F48" s="431">
        <v>0</v>
      </c>
      <c r="G48" s="441"/>
    </row>
    <row r="49" spans="2:7" ht="12.75">
      <c r="B49" s="383" t="s">
        <v>967</v>
      </c>
      <c r="C49" s="379" t="s">
        <v>1199</v>
      </c>
      <c r="D49" s="356">
        <v>0</v>
      </c>
      <c r="E49" s="356">
        <v>0</v>
      </c>
      <c r="F49" s="431">
        <v>0</v>
      </c>
      <c r="G49" s="441"/>
    </row>
    <row r="50" spans="2:7" ht="12.75">
      <c r="B50" s="383" t="s">
        <v>1008</v>
      </c>
      <c r="C50" s="379" t="s">
        <v>102</v>
      </c>
      <c r="D50" s="356">
        <v>0</v>
      </c>
      <c r="E50" s="356">
        <v>0</v>
      </c>
      <c r="F50" s="431">
        <v>0</v>
      </c>
      <c r="G50" s="441"/>
    </row>
    <row r="51" spans="2:7" ht="12.75">
      <c r="B51" s="383" t="s">
        <v>1010</v>
      </c>
      <c r="C51" s="379" t="s">
        <v>94</v>
      </c>
      <c r="D51" s="356">
        <v>6250</v>
      </c>
      <c r="E51" s="356">
        <v>6250</v>
      </c>
      <c r="F51" s="431">
        <v>0</v>
      </c>
      <c r="G51" s="441"/>
    </row>
    <row r="52" spans="2:7" ht="25.5">
      <c r="B52" s="383" t="s">
        <v>1200</v>
      </c>
      <c r="C52" s="379" t="s">
        <v>1201</v>
      </c>
      <c r="D52" s="356">
        <v>0</v>
      </c>
      <c r="E52" s="356">
        <v>0</v>
      </c>
      <c r="F52" s="431">
        <v>0</v>
      </c>
      <c r="G52" s="441"/>
    </row>
    <row r="53" spans="2:7" ht="12.75">
      <c r="B53" s="383" t="s">
        <v>1202</v>
      </c>
      <c r="C53" s="379" t="s">
        <v>1203</v>
      </c>
      <c r="D53" s="356">
        <v>6250</v>
      </c>
      <c r="E53" s="356">
        <v>6250</v>
      </c>
      <c r="F53" s="431">
        <v>0</v>
      </c>
      <c r="G53" s="441"/>
    </row>
    <row r="54" spans="2:7" ht="12.75">
      <c r="B54" s="383" t="s">
        <v>1204</v>
      </c>
      <c r="C54" s="379" t="s">
        <v>1205</v>
      </c>
      <c r="D54" s="356">
        <v>0</v>
      </c>
      <c r="E54" s="356">
        <v>0</v>
      </c>
      <c r="F54" s="431">
        <v>0</v>
      </c>
      <c r="G54" s="441"/>
    </row>
    <row r="55" spans="2:7" ht="12.75">
      <c r="B55" s="383" t="s">
        <v>1206</v>
      </c>
      <c r="C55" s="379" t="s">
        <v>95</v>
      </c>
      <c r="D55" s="356">
        <v>0</v>
      </c>
      <c r="E55" s="356">
        <v>0</v>
      </c>
      <c r="F55" s="431">
        <v>0</v>
      </c>
      <c r="G55" s="441"/>
    </row>
    <row r="56" spans="2:7" ht="26.25" thickBot="1">
      <c r="B56" s="402" t="s">
        <v>1207</v>
      </c>
      <c r="C56" s="399" t="s">
        <v>1208</v>
      </c>
      <c r="D56" s="389">
        <v>0</v>
      </c>
      <c r="E56" s="389">
        <v>0</v>
      </c>
      <c r="F56" s="432">
        <v>0</v>
      </c>
      <c r="G56" s="442"/>
    </row>
  </sheetData>
  <sheetProtection/>
  <mergeCells count="7">
    <mergeCell ref="B3:G3"/>
    <mergeCell ref="B4:G4"/>
    <mergeCell ref="B5:G5"/>
    <mergeCell ref="F6:G6"/>
    <mergeCell ref="C8:C9"/>
    <mergeCell ref="D8:D9"/>
    <mergeCell ref="B8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&amp;R&amp;"MS Sans Serif,Félkövér"rendelet 9/8.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A28" sqref="A28"/>
    </sheetView>
  </sheetViews>
  <sheetFormatPr defaultColWidth="9.140625" defaultRowHeight="12.75"/>
  <cols>
    <col min="2" max="2" width="5.28125" style="0" customWidth="1"/>
    <col min="3" max="3" width="51.00390625" style="0" customWidth="1"/>
    <col min="4" max="8" width="11.57421875" style="0" customWidth="1"/>
  </cols>
  <sheetData>
    <row r="1" spans="1:8" s="403" customFormat="1" ht="15">
      <c r="A1" s="506"/>
      <c r="B1" s="622"/>
      <c r="C1" s="623"/>
      <c r="D1" s="623"/>
      <c r="E1" s="623"/>
      <c r="F1" s="623"/>
      <c r="G1" s="623"/>
      <c r="H1" s="623"/>
    </row>
    <row r="2" spans="2:8" ht="15.75">
      <c r="B2" s="404"/>
      <c r="C2" s="522" t="s">
        <v>1502</v>
      </c>
      <c r="D2" s="522"/>
      <c r="E2" s="522"/>
      <c r="F2" s="522"/>
      <c r="G2" s="522"/>
      <c r="H2" s="522"/>
    </row>
    <row r="3" spans="2:8" ht="15">
      <c r="B3" s="404"/>
      <c r="C3" s="14"/>
      <c r="D3" s="14"/>
      <c r="E3" s="14"/>
      <c r="F3" s="14"/>
      <c r="G3" s="14"/>
      <c r="H3" s="14"/>
    </row>
    <row r="4" spans="2:8" ht="15.75" thickBot="1">
      <c r="B4" s="404"/>
      <c r="C4" s="14"/>
      <c r="D4" s="14"/>
      <c r="E4" s="14"/>
      <c r="F4" s="14"/>
      <c r="G4" s="14"/>
      <c r="H4" s="338" t="s">
        <v>1501</v>
      </c>
    </row>
    <row r="5" spans="2:8" ht="39" thickBot="1">
      <c r="B5" s="394"/>
      <c r="C5" s="447" t="s">
        <v>907</v>
      </c>
      <c r="D5" s="474" t="s">
        <v>1559</v>
      </c>
      <c r="E5" s="474" t="s">
        <v>1560</v>
      </c>
      <c r="F5" s="474" t="s">
        <v>131</v>
      </c>
      <c r="G5" s="474" t="s">
        <v>1503</v>
      </c>
      <c r="H5" s="515" t="s">
        <v>330</v>
      </c>
    </row>
    <row r="6" spans="2:8" ht="4.5" customHeight="1" thickBot="1">
      <c r="B6" s="394"/>
      <c r="C6" s="449"/>
      <c r="D6" s="449"/>
      <c r="E6" s="449"/>
      <c r="F6" s="449"/>
      <c r="G6" s="449"/>
      <c r="H6" s="450"/>
    </row>
    <row r="7" spans="2:8" ht="12.75">
      <c r="B7" s="371" t="s">
        <v>915</v>
      </c>
      <c r="C7" s="372" t="s">
        <v>132</v>
      </c>
      <c r="D7" s="373">
        <v>3247827</v>
      </c>
      <c r="E7" s="373">
        <v>135460</v>
      </c>
      <c r="F7" s="373">
        <v>0</v>
      </c>
      <c r="G7" s="373">
        <v>0</v>
      </c>
      <c r="H7" s="374">
        <v>3383287</v>
      </c>
    </row>
    <row r="8" spans="2:8" ht="12.75">
      <c r="B8" s="359" t="s">
        <v>916</v>
      </c>
      <c r="C8" s="355" t="s">
        <v>133</v>
      </c>
      <c r="D8" s="356">
        <v>609524</v>
      </c>
      <c r="E8" s="356">
        <v>14930</v>
      </c>
      <c r="F8" s="356">
        <v>0</v>
      </c>
      <c r="G8" s="356">
        <v>0</v>
      </c>
      <c r="H8" s="360">
        <v>624454</v>
      </c>
    </row>
    <row r="9" spans="2:8" ht="12.75">
      <c r="B9" s="359" t="s">
        <v>918</v>
      </c>
      <c r="C9" s="355" t="s">
        <v>134</v>
      </c>
      <c r="D9" s="356">
        <v>0</v>
      </c>
      <c r="E9" s="356">
        <v>0</v>
      </c>
      <c r="F9" s="356">
        <v>0</v>
      </c>
      <c r="G9" s="356">
        <v>0</v>
      </c>
      <c r="H9" s="360">
        <v>0</v>
      </c>
    </row>
    <row r="10" spans="2:8" ht="12.75">
      <c r="B10" s="359" t="s">
        <v>919</v>
      </c>
      <c r="C10" s="355" t="s">
        <v>135</v>
      </c>
      <c r="D10" s="356">
        <v>208690</v>
      </c>
      <c r="E10" s="356">
        <v>8413</v>
      </c>
      <c r="F10" s="356">
        <v>0</v>
      </c>
      <c r="G10" s="356">
        <v>0</v>
      </c>
      <c r="H10" s="360">
        <v>217103</v>
      </c>
    </row>
    <row r="11" spans="2:8" ht="25.5">
      <c r="B11" s="451" t="s">
        <v>921</v>
      </c>
      <c r="C11" s="355" t="s">
        <v>1209</v>
      </c>
      <c r="D11" s="356">
        <v>341466</v>
      </c>
      <c r="E11" s="356">
        <v>7668</v>
      </c>
      <c r="F11" s="356">
        <v>0</v>
      </c>
      <c r="G11" s="356">
        <v>0</v>
      </c>
      <c r="H11" s="360">
        <v>349134</v>
      </c>
    </row>
    <row r="12" spans="2:8" ht="12.75">
      <c r="B12" s="451" t="s">
        <v>923</v>
      </c>
      <c r="C12" s="355" t="s">
        <v>1210</v>
      </c>
      <c r="D12" s="356">
        <v>16477</v>
      </c>
      <c r="E12" s="356">
        <v>193</v>
      </c>
      <c r="F12" s="356">
        <v>0</v>
      </c>
      <c r="G12" s="356">
        <v>0</v>
      </c>
      <c r="H12" s="360">
        <v>16670</v>
      </c>
    </row>
    <row r="13" spans="2:8" ht="25.5">
      <c r="B13" s="451" t="s">
        <v>924</v>
      </c>
      <c r="C13" s="355" t="s">
        <v>1211</v>
      </c>
      <c r="D13" s="305">
        <v>15</v>
      </c>
      <c r="E13" s="305">
        <v>0</v>
      </c>
      <c r="F13" s="305">
        <v>0</v>
      </c>
      <c r="G13" s="305">
        <v>0</v>
      </c>
      <c r="H13" s="306">
        <v>15</v>
      </c>
    </row>
    <row r="14" spans="2:8" ht="12.75">
      <c r="B14" s="359" t="s">
        <v>925</v>
      </c>
      <c r="C14" s="355" t="s">
        <v>1212</v>
      </c>
      <c r="D14" s="356">
        <v>1176172</v>
      </c>
      <c r="E14" s="356">
        <v>31204</v>
      </c>
      <c r="F14" s="356">
        <v>0</v>
      </c>
      <c r="G14" s="356">
        <v>0</v>
      </c>
      <c r="H14" s="360">
        <v>1207376</v>
      </c>
    </row>
    <row r="15" spans="2:8" ht="12.75">
      <c r="B15" s="359" t="s">
        <v>927</v>
      </c>
      <c r="C15" s="355" t="s">
        <v>6</v>
      </c>
      <c r="D15" s="356">
        <v>0</v>
      </c>
      <c r="E15" s="356">
        <v>0</v>
      </c>
      <c r="F15" s="356">
        <v>311331</v>
      </c>
      <c r="G15" s="356">
        <v>0</v>
      </c>
      <c r="H15" s="360">
        <v>311331</v>
      </c>
    </row>
    <row r="16" spans="2:8" ht="12.75">
      <c r="B16" s="359" t="s">
        <v>929</v>
      </c>
      <c r="C16" s="355" t="s">
        <v>1213</v>
      </c>
      <c r="D16" s="356">
        <v>4423999</v>
      </c>
      <c r="E16" s="356">
        <v>166664</v>
      </c>
      <c r="F16" s="356">
        <v>311331</v>
      </c>
      <c r="G16" s="356">
        <v>0</v>
      </c>
      <c r="H16" s="360">
        <v>4901994</v>
      </c>
    </row>
    <row r="17" spans="2:8" ht="12.75">
      <c r="B17" s="359" t="s">
        <v>931</v>
      </c>
      <c r="C17" s="355" t="s">
        <v>1214</v>
      </c>
      <c r="D17" s="356">
        <v>1779</v>
      </c>
      <c r="E17" s="356">
        <v>99</v>
      </c>
      <c r="F17" s="356">
        <v>2</v>
      </c>
      <c r="G17" s="356">
        <v>0</v>
      </c>
      <c r="H17" s="360">
        <v>1880</v>
      </c>
    </row>
    <row r="18" spans="2:8" ht="12.75">
      <c r="B18" s="359" t="s">
        <v>932</v>
      </c>
      <c r="C18" s="355" t="s">
        <v>1215</v>
      </c>
      <c r="D18" s="356">
        <v>1838</v>
      </c>
      <c r="E18" s="356">
        <v>111</v>
      </c>
      <c r="F18" s="356">
        <v>0</v>
      </c>
      <c r="G18" s="356">
        <v>0</v>
      </c>
      <c r="H18" s="360">
        <v>1949</v>
      </c>
    </row>
    <row r="19" spans="2:8" ht="12.75">
      <c r="B19" s="359" t="s">
        <v>933</v>
      </c>
      <c r="C19" s="355" t="s">
        <v>1216</v>
      </c>
      <c r="D19" s="356">
        <v>1882</v>
      </c>
      <c r="E19" s="356">
        <v>34</v>
      </c>
      <c r="F19" s="356">
        <v>0</v>
      </c>
      <c r="G19" s="356">
        <v>0</v>
      </c>
      <c r="H19" s="360">
        <v>1916</v>
      </c>
    </row>
    <row r="20" spans="2:8" ht="12.75">
      <c r="B20" s="359" t="s">
        <v>934</v>
      </c>
      <c r="C20" s="355" t="s">
        <v>1217</v>
      </c>
      <c r="D20" s="356">
        <v>1744</v>
      </c>
      <c r="E20" s="356">
        <v>106</v>
      </c>
      <c r="F20" s="356">
        <v>1</v>
      </c>
      <c r="G20" s="356">
        <v>0</v>
      </c>
      <c r="H20" s="360">
        <v>1851</v>
      </c>
    </row>
    <row r="21" spans="2:8" ht="12.75">
      <c r="B21" s="359" t="s">
        <v>935</v>
      </c>
      <c r="C21" s="355" t="s">
        <v>1218</v>
      </c>
      <c r="D21" s="356">
        <v>1794</v>
      </c>
      <c r="E21" s="356">
        <v>110</v>
      </c>
      <c r="F21" s="356">
        <v>0</v>
      </c>
      <c r="G21" s="356">
        <v>0</v>
      </c>
      <c r="H21" s="360">
        <v>1904</v>
      </c>
    </row>
    <row r="22" spans="2:8" ht="12.75">
      <c r="B22" s="359" t="s">
        <v>936</v>
      </c>
      <c r="C22" s="355" t="s">
        <v>1219</v>
      </c>
      <c r="D22" s="356">
        <v>0</v>
      </c>
      <c r="E22" s="356">
        <v>0</v>
      </c>
      <c r="F22" s="356">
        <v>0</v>
      </c>
      <c r="G22" s="356">
        <v>0</v>
      </c>
      <c r="H22" s="360">
        <v>39</v>
      </c>
    </row>
    <row r="23" spans="2:8" ht="12.75">
      <c r="B23" s="359" t="s">
        <v>938</v>
      </c>
      <c r="C23" s="355" t="s">
        <v>7</v>
      </c>
      <c r="D23" s="356">
        <v>0</v>
      </c>
      <c r="E23" s="356">
        <v>0</v>
      </c>
      <c r="F23" s="356">
        <v>0</v>
      </c>
      <c r="G23" s="356">
        <v>0</v>
      </c>
      <c r="H23" s="360">
        <v>25</v>
      </c>
    </row>
    <row r="24" spans="2:8" ht="12.75">
      <c r="B24" s="359" t="s">
        <v>939</v>
      </c>
      <c r="C24" s="355" t="s">
        <v>1220</v>
      </c>
      <c r="D24" s="356">
        <v>1729</v>
      </c>
      <c r="E24" s="356">
        <v>107</v>
      </c>
      <c r="F24" s="356">
        <v>0</v>
      </c>
      <c r="G24" s="356">
        <v>0</v>
      </c>
      <c r="H24" s="360">
        <v>1836</v>
      </c>
    </row>
    <row r="25" spans="2:8" ht="12.75">
      <c r="B25" s="359" t="s">
        <v>1012</v>
      </c>
      <c r="C25" s="355" t="s">
        <v>1221</v>
      </c>
      <c r="D25" s="174"/>
      <c r="E25" s="174"/>
      <c r="F25" s="174"/>
      <c r="G25" s="174"/>
      <c r="H25" s="309"/>
    </row>
    <row r="26" spans="2:8" ht="12.75">
      <c r="B26" s="359" t="s">
        <v>940</v>
      </c>
      <c r="C26" s="355" t="s">
        <v>1222</v>
      </c>
      <c r="D26" s="356">
        <v>0</v>
      </c>
      <c r="E26" s="356">
        <v>0</v>
      </c>
      <c r="F26" s="356">
        <v>0</v>
      </c>
      <c r="G26" s="356">
        <v>0</v>
      </c>
      <c r="H26" s="360">
        <v>0</v>
      </c>
    </row>
    <row r="27" spans="2:8" ht="12.75">
      <c r="B27" s="359" t="s">
        <v>942</v>
      </c>
      <c r="C27" s="355" t="s">
        <v>1223</v>
      </c>
      <c r="D27" s="356">
        <v>0</v>
      </c>
      <c r="E27" s="356">
        <v>0</v>
      </c>
      <c r="F27" s="356">
        <v>0</v>
      </c>
      <c r="G27" s="356">
        <v>0</v>
      </c>
      <c r="H27" s="360">
        <v>0</v>
      </c>
    </row>
    <row r="28" spans="2:8" ht="13.5" thickBot="1">
      <c r="B28" s="387" t="s">
        <v>944</v>
      </c>
      <c r="C28" s="388" t="s">
        <v>1224</v>
      </c>
      <c r="D28" s="389">
        <v>0</v>
      </c>
      <c r="E28" s="389">
        <v>0</v>
      </c>
      <c r="F28" s="389">
        <v>0</v>
      </c>
      <c r="G28" s="389">
        <v>0</v>
      </c>
      <c r="H28" s="390">
        <v>0</v>
      </c>
    </row>
  </sheetData>
  <sheetProtection/>
  <mergeCells count="2">
    <mergeCell ref="B1:H1"/>
    <mergeCell ref="C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&amp;R&amp;"MS Sans Serif,Félkövér"rendelet 9/9. 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5:G90"/>
  <sheetViews>
    <sheetView view="pageLayout" workbookViewId="0" topLeftCell="A100">
      <selection activeCell="A28" sqref="A28"/>
    </sheetView>
  </sheetViews>
  <sheetFormatPr defaultColWidth="9.140625" defaultRowHeight="12.75"/>
  <cols>
    <col min="2" max="2" width="5.57421875" style="0" customWidth="1"/>
    <col min="3" max="3" width="82.00390625" style="0" customWidth="1"/>
    <col min="4" max="4" width="9.00390625" style="0" customWidth="1"/>
    <col min="5" max="6" width="9.57421875" style="0" customWidth="1"/>
  </cols>
  <sheetData>
    <row r="5" spans="2:7" ht="18.75">
      <c r="B5" s="540" t="s">
        <v>1505</v>
      </c>
      <c r="C5" s="536"/>
      <c r="D5" s="536"/>
      <c r="E5" s="536"/>
      <c r="F5" s="536"/>
      <c r="G5" s="405"/>
    </row>
    <row r="8" ht="13.5" thickBot="1"/>
    <row r="9" spans="2:6" ht="14.25" customHeight="1">
      <c r="B9" s="624" t="s">
        <v>1504</v>
      </c>
      <c r="C9" s="626" t="s">
        <v>622</v>
      </c>
      <c r="D9" s="628" t="s">
        <v>1506</v>
      </c>
      <c r="E9" s="628" t="s">
        <v>1507</v>
      </c>
      <c r="F9" s="630" t="s">
        <v>1508</v>
      </c>
    </row>
    <row r="10" spans="2:6" ht="19.5" customHeight="1" thickBot="1">
      <c r="B10" s="625"/>
      <c r="C10" s="627"/>
      <c r="D10" s="629"/>
      <c r="E10" s="629"/>
      <c r="F10" s="631"/>
    </row>
    <row r="11" spans="2:6" ht="25.5">
      <c r="B11" s="443" t="s">
        <v>916</v>
      </c>
      <c r="C11" s="444" t="s">
        <v>1225</v>
      </c>
      <c r="D11" s="445">
        <v>1442</v>
      </c>
      <c r="E11" s="445">
        <v>0</v>
      </c>
      <c r="F11" s="446">
        <v>1478</v>
      </c>
    </row>
    <row r="12" spans="2:6" ht="25.5">
      <c r="B12" s="359" t="s">
        <v>918</v>
      </c>
      <c r="C12" s="355" t="s">
        <v>1226</v>
      </c>
      <c r="D12" s="356">
        <v>1478</v>
      </c>
      <c r="E12" s="356">
        <v>0</v>
      </c>
      <c r="F12" s="360">
        <v>325160</v>
      </c>
    </row>
    <row r="13" spans="2:6" ht="25.5">
      <c r="B13" s="359" t="s">
        <v>919</v>
      </c>
      <c r="C13" s="355" t="s">
        <v>1227</v>
      </c>
      <c r="D13" s="356">
        <v>1224</v>
      </c>
      <c r="E13" s="356">
        <v>1224</v>
      </c>
      <c r="F13" s="360">
        <v>1224</v>
      </c>
    </row>
    <row r="14" spans="2:6" ht="25.5">
      <c r="B14" s="359" t="s">
        <v>921</v>
      </c>
      <c r="C14" s="355" t="s">
        <v>1228</v>
      </c>
      <c r="D14" s="356">
        <v>1224</v>
      </c>
      <c r="E14" s="356">
        <v>1224</v>
      </c>
      <c r="F14" s="360">
        <v>226440</v>
      </c>
    </row>
    <row r="15" spans="2:6" ht="25.5">
      <c r="B15" s="359" t="s">
        <v>923</v>
      </c>
      <c r="C15" s="355" t="s">
        <v>1229</v>
      </c>
      <c r="D15" s="356">
        <v>471</v>
      </c>
      <c r="E15" s="356">
        <v>27</v>
      </c>
      <c r="F15" s="360">
        <v>468</v>
      </c>
    </row>
    <row r="16" spans="2:6" ht="25.5">
      <c r="B16" s="359" t="s">
        <v>924</v>
      </c>
      <c r="C16" s="355" t="s">
        <v>1230</v>
      </c>
      <c r="D16" s="356">
        <v>468</v>
      </c>
      <c r="E16" s="356">
        <v>27</v>
      </c>
      <c r="F16" s="360">
        <v>173101</v>
      </c>
    </row>
    <row r="17" spans="2:6" ht="25.5">
      <c r="B17" s="359" t="s">
        <v>925</v>
      </c>
      <c r="C17" s="355" t="s">
        <v>1231</v>
      </c>
      <c r="D17" s="356">
        <v>2747</v>
      </c>
      <c r="E17" s="356">
        <v>2747</v>
      </c>
      <c r="F17" s="360">
        <v>2747</v>
      </c>
    </row>
    <row r="18" spans="2:6" ht="25.5">
      <c r="B18" s="359" t="s">
        <v>927</v>
      </c>
      <c r="C18" s="355" t="s">
        <v>1232</v>
      </c>
      <c r="D18" s="356">
        <v>14677</v>
      </c>
      <c r="E18" s="356">
        <v>0</v>
      </c>
      <c r="F18" s="360">
        <v>14677</v>
      </c>
    </row>
    <row r="19" spans="2:6" ht="25.5">
      <c r="B19" s="359" t="s">
        <v>929</v>
      </c>
      <c r="C19" s="355" t="s">
        <v>1233</v>
      </c>
      <c r="D19" s="356">
        <v>3397</v>
      </c>
      <c r="E19" s="356">
        <v>0</v>
      </c>
      <c r="F19" s="360">
        <v>3397</v>
      </c>
    </row>
    <row r="20" spans="2:6" ht="25.5">
      <c r="B20" s="359" t="s">
        <v>931</v>
      </c>
      <c r="C20" s="355" t="s">
        <v>1234</v>
      </c>
      <c r="D20" s="356">
        <v>1652</v>
      </c>
      <c r="E20" s="356">
        <v>0</v>
      </c>
      <c r="F20" s="360">
        <v>1652</v>
      </c>
    </row>
    <row r="21" spans="2:6" ht="25.5">
      <c r="B21" s="359" t="s">
        <v>932</v>
      </c>
      <c r="C21" s="355" t="s">
        <v>1235</v>
      </c>
      <c r="D21" s="356">
        <v>160</v>
      </c>
      <c r="E21" s="356">
        <v>0</v>
      </c>
      <c r="F21" s="360">
        <v>159</v>
      </c>
    </row>
    <row r="22" spans="2:6" ht="25.5">
      <c r="B22" s="359" t="s">
        <v>933</v>
      </c>
      <c r="C22" s="355" t="s">
        <v>1236</v>
      </c>
      <c r="D22" s="356">
        <v>1442</v>
      </c>
      <c r="E22" s="356">
        <v>0</v>
      </c>
      <c r="F22" s="360">
        <v>317240</v>
      </c>
    </row>
    <row r="23" spans="2:6" ht="25.5">
      <c r="B23" s="359" t="s">
        <v>934</v>
      </c>
      <c r="C23" s="355" t="s">
        <v>1237</v>
      </c>
      <c r="D23" s="356">
        <v>851</v>
      </c>
      <c r="E23" s="356">
        <v>0</v>
      </c>
      <c r="F23" s="360">
        <v>187220</v>
      </c>
    </row>
    <row r="24" spans="2:6" ht="25.5">
      <c r="B24" s="359" t="s">
        <v>935</v>
      </c>
      <c r="C24" s="355" t="s">
        <v>1238</v>
      </c>
      <c r="D24" s="356">
        <v>29</v>
      </c>
      <c r="E24" s="356">
        <v>0</v>
      </c>
      <c r="F24" s="360">
        <v>21</v>
      </c>
    </row>
    <row r="25" spans="2:6" ht="25.5">
      <c r="B25" s="359" t="s">
        <v>936</v>
      </c>
      <c r="C25" s="355" t="s">
        <v>1239</v>
      </c>
      <c r="D25" s="356">
        <v>562</v>
      </c>
      <c r="E25" s="356">
        <v>0</v>
      </c>
      <c r="F25" s="360">
        <v>506</v>
      </c>
    </row>
    <row r="26" spans="2:6" ht="25.5">
      <c r="B26" s="359" t="s">
        <v>938</v>
      </c>
      <c r="C26" s="355" t="s">
        <v>1240</v>
      </c>
      <c r="D26" s="356">
        <v>1843</v>
      </c>
      <c r="E26" s="356">
        <v>1843</v>
      </c>
      <c r="F26" s="360">
        <v>1843</v>
      </c>
    </row>
    <row r="27" spans="2:6" ht="25.5">
      <c r="B27" s="359" t="s">
        <v>939</v>
      </c>
      <c r="C27" s="355" t="s">
        <v>1241</v>
      </c>
      <c r="D27" s="356">
        <v>166</v>
      </c>
      <c r="E27" s="356">
        <v>166</v>
      </c>
      <c r="F27" s="360">
        <v>166</v>
      </c>
    </row>
    <row r="28" spans="2:6" ht="25.5">
      <c r="B28" s="359" t="s">
        <v>940</v>
      </c>
      <c r="C28" s="355" t="s">
        <v>1242</v>
      </c>
      <c r="D28" s="356">
        <v>1280</v>
      </c>
      <c r="E28" s="356">
        <v>1298</v>
      </c>
      <c r="F28" s="360">
        <v>1286</v>
      </c>
    </row>
    <row r="29" spans="2:6" ht="38.25">
      <c r="B29" s="359" t="s">
        <v>942</v>
      </c>
      <c r="C29" s="355" t="s">
        <v>1243</v>
      </c>
      <c r="D29" s="356">
        <v>93</v>
      </c>
      <c r="E29" s="356">
        <v>90</v>
      </c>
      <c r="F29" s="360">
        <v>93</v>
      </c>
    </row>
    <row r="30" spans="2:6" ht="38.25">
      <c r="B30" s="359" t="s">
        <v>944</v>
      </c>
      <c r="C30" s="355" t="s">
        <v>1244</v>
      </c>
      <c r="D30" s="356">
        <v>348</v>
      </c>
      <c r="E30" s="356">
        <v>354</v>
      </c>
      <c r="F30" s="360">
        <v>349</v>
      </c>
    </row>
    <row r="31" spans="2:6" ht="25.5">
      <c r="B31" s="359" t="s">
        <v>946</v>
      </c>
      <c r="C31" s="355" t="s">
        <v>1245</v>
      </c>
      <c r="D31" s="356">
        <v>1829</v>
      </c>
      <c r="E31" s="356">
        <v>1829</v>
      </c>
      <c r="F31" s="360">
        <v>1829</v>
      </c>
    </row>
    <row r="32" spans="2:6" ht="25.5">
      <c r="B32" s="359" t="s">
        <v>947</v>
      </c>
      <c r="C32" s="355" t="s">
        <v>1246</v>
      </c>
      <c r="D32" s="356">
        <v>188</v>
      </c>
      <c r="E32" s="356">
        <v>188</v>
      </c>
      <c r="F32" s="360">
        <v>188</v>
      </c>
    </row>
    <row r="33" spans="2:6" ht="25.5">
      <c r="B33" s="359" t="s">
        <v>948</v>
      </c>
      <c r="C33" s="355" t="s">
        <v>1247</v>
      </c>
      <c r="D33" s="356">
        <v>1369</v>
      </c>
      <c r="E33" s="356">
        <v>1317</v>
      </c>
      <c r="F33" s="360">
        <v>1351</v>
      </c>
    </row>
    <row r="34" spans="2:6" ht="38.25">
      <c r="B34" s="359" t="s">
        <v>949</v>
      </c>
      <c r="C34" s="355" t="s">
        <v>1248</v>
      </c>
      <c r="D34" s="356">
        <v>108</v>
      </c>
      <c r="E34" s="356">
        <v>105</v>
      </c>
      <c r="F34" s="360">
        <v>107</v>
      </c>
    </row>
    <row r="35" spans="2:6" ht="38.25">
      <c r="B35" s="359" t="s">
        <v>950</v>
      </c>
      <c r="C35" s="355" t="s">
        <v>1249</v>
      </c>
      <c r="D35" s="356">
        <v>248</v>
      </c>
      <c r="E35" s="356">
        <v>216</v>
      </c>
      <c r="F35" s="360">
        <v>239</v>
      </c>
    </row>
    <row r="36" spans="2:6" ht="25.5">
      <c r="B36" s="359" t="s">
        <v>951</v>
      </c>
      <c r="C36" s="355" t="s">
        <v>1250</v>
      </c>
      <c r="D36" s="356">
        <v>47</v>
      </c>
      <c r="E36" s="356">
        <v>47</v>
      </c>
      <c r="F36" s="360">
        <v>47</v>
      </c>
    </row>
    <row r="37" spans="2:6" ht="25.5">
      <c r="B37" s="359" t="s">
        <v>952</v>
      </c>
      <c r="C37" s="355" t="s">
        <v>1251</v>
      </c>
      <c r="D37" s="356">
        <v>1</v>
      </c>
      <c r="E37" s="356">
        <v>1</v>
      </c>
      <c r="F37" s="360">
        <v>1</v>
      </c>
    </row>
    <row r="38" spans="2:6" ht="25.5">
      <c r="B38" s="359" t="s">
        <v>953</v>
      </c>
      <c r="C38" s="355" t="s">
        <v>1252</v>
      </c>
      <c r="D38" s="356">
        <v>40</v>
      </c>
      <c r="E38" s="356">
        <v>54</v>
      </c>
      <c r="F38" s="360">
        <v>22</v>
      </c>
    </row>
    <row r="39" spans="2:6" ht="25.5">
      <c r="B39" s="359" t="s">
        <v>954</v>
      </c>
      <c r="C39" s="355" t="s">
        <v>1253</v>
      </c>
      <c r="D39" s="356">
        <v>700</v>
      </c>
      <c r="E39" s="356">
        <v>700</v>
      </c>
      <c r="F39" s="360">
        <v>700</v>
      </c>
    </row>
    <row r="40" spans="2:6" ht="25.5">
      <c r="B40" s="359" t="s">
        <v>955</v>
      </c>
      <c r="C40" s="355" t="s">
        <v>1254</v>
      </c>
      <c r="D40" s="356">
        <v>42</v>
      </c>
      <c r="E40" s="356">
        <v>42</v>
      </c>
      <c r="F40" s="360">
        <v>42</v>
      </c>
    </row>
    <row r="41" spans="2:6" ht="25.5">
      <c r="B41" s="359" t="s">
        <v>956</v>
      </c>
      <c r="C41" s="355" t="s">
        <v>1255</v>
      </c>
      <c r="D41" s="356">
        <v>532</v>
      </c>
      <c r="E41" s="356">
        <v>538</v>
      </c>
      <c r="F41" s="360">
        <v>535</v>
      </c>
    </row>
    <row r="42" spans="2:6" ht="25.5">
      <c r="B42" s="359" t="s">
        <v>958</v>
      </c>
      <c r="C42" s="355" t="s">
        <v>1256</v>
      </c>
      <c r="D42" s="356">
        <v>200</v>
      </c>
      <c r="E42" s="356">
        <v>200</v>
      </c>
      <c r="F42" s="360">
        <v>200</v>
      </c>
    </row>
    <row r="43" spans="2:6" ht="25.5">
      <c r="B43" s="359" t="s">
        <v>959</v>
      </c>
      <c r="C43" s="355" t="s">
        <v>1257</v>
      </c>
      <c r="D43" s="356">
        <v>16</v>
      </c>
      <c r="E43" s="356">
        <v>16</v>
      </c>
      <c r="F43" s="360">
        <v>16</v>
      </c>
    </row>
    <row r="44" spans="2:6" ht="25.5">
      <c r="B44" s="359" t="s">
        <v>961</v>
      </c>
      <c r="C44" s="355" t="s">
        <v>1258</v>
      </c>
      <c r="D44" s="356">
        <v>136</v>
      </c>
      <c r="E44" s="356">
        <v>103</v>
      </c>
      <c r="F44" s="360">
        <v>125</v>
      </c>
    </row>
    <row r="45" spans="2:6" ht="38.25">
      <c r="B45" s="359" t="s">
        <v>963</v>
      </c>
      <c r="C45" s="355" t="s">
        <v>1259</v>
      </c>
      <c r="D45" s="356">
        <v>1</v>
      </c>
      <c r="E45" s="356">
        <v>3</v>
      </c>
      <c r="F45" s="360">
        <v>2</v>
      </c>
    </row>
    <row r="46" spans="2:6" ht="25.5">
      <c r="B46" s="359" t="s">
        <v>964</v>
      </c>
      <c r="C46" s="355" t="s">
        <v>1260</v>
      </c>
      <c r="D46" s="356">
        <v>112</v>
      </c>
      <c r="E46" s="356">
        <v>178</v>
      </c>
      <c r="F46" s="360">
        <v>67</v>
      </c>
    </row>
    <row r="47" spans="2:6" ht="26.25" thickBot="1">
      <c r="B47" s="359" t="s">
        <v>965</v>
      </c>
      <c r="C47" s="355" t="s">
        <v>1261</v>
      </c>
      <c r="D47" s="356">
        <v>80</v>
      </c>
      <c r="E47" s="356">
        <v>80</v>
      </c>
      <c r="F47" s="360">
        <v>80</v>
      </c>
    </row>
    <row r="48" spans="2:6" ht="39" customHeight="1">
      <c r="B48" s="624" t="s">
        <v>1504</v>
      </c>
      <c r="C48" s="626" t="s">
        <v>622</v>
      </c>
      <c r="D48" s="628" t="s">
        <v>1506</v>
      </c>
      <c r="E48" s="628" t="s">
        <v>1507</v>
      </c>
      <c r="F48" s="630" t="s">
        <v>1508</v>
      </c>
    </row>
    <row r="49" spans="2:6" ht="13.5" customHeight="1" thickBot="1">
      <c r="B49" s="625"/>
      <c r="C49" s="627"/>
      <c r="D49" s="629"/>
      <c r="E49" s="629"/>
      <c r="F49" s="631"/>
    </row>
    <row r="50" spans="2:6" ht="15" customHeight="1">
      <c r="B50" s="359" t="s">
        <v>1008</v>
      </c>
      <c r="C50" s="355" t="s">
        <v>1262</v>
      </c>
      <c r="D50" s="356">
        <v>1621</v>
      </c>
      <c r="E50" s="356">
        <v>1621</v>
      </c>
      <c r="F50" s="360">
        <v>1621</v>
      </c>
    </row>
    <row r="51" spans="2:6" ht="15" customHeight="1">
      <c r="B51" s="359" t="s">
        <v>1010</v>
      </c>
      <c r="C51" s="355" t="s">
        <v>1263</v>
      </c>
      <c r="D51" s="356">
        <v>1181</v>
      </c>
      <c r="E51" s="356">
        <v>1181</v>
      </c>
      <c r="F51" s="360">
        <v>218485</v>
      </c>
    </row>
    <row r="52" spans="2:6" ht="15" customHeight="1">
      <c r="B52" s="359" t="s">
        <v>1200</v>
      </c>
      <c r="C52" s="355" t="s">
        <v>1264</v>
      </c>
      <c r="D52" s="356">
        <v>97</v>
      </c>
      <c r="E52" s="356">
        <v>97</v>
      </c>
      <c r="F52" s="360">
        <v>17945</v>
      </c>
    </row>
    <row r="53" spans="2:6" ht="38.25">
      <c r="B53" s="359" t="s">
        <v>1202</v>
      </c>
      <c r="C53" s="355" t="s">
        <v>1265</v>
      </c>
      <c r="D53" s="356">
        <v>345</v>
      </c>
      <c r="E53" s="356">
        <v>345</v>
      </c>
      <c r="F53" s="360">
        <v>63825</v>
      </c>
    </row>
    <row r="54" spans="2:6" ht="25.5">
      <c r="B54" s="359" t="s">
        <v>1204</v>
      </c>
      <c r="C54" s="355" t="s">
        <v>1266</v>
      </c>
      <c r="D54" s="356">
        <v>277</v>
      </c>
      <c r="E54" s="356">
        <v>277</v>
      </c>
      <c r="F54" s="360">
        <v>277</v>
      </c>
    </row>
    <row r="55" spans="2:6" ht="25.5">
      <c r="B55" s="359" t="s">
        <v>1206</v>
      </c>
      <c r="C55" s="355" t="s">
        <v>1267</v>
      </c>
      <c r="D55" s="356">
        <v>220</v>
      </c>
      <c r="E55" s="356">
        <v>220</v>
      </c>
      <c r="F55" s="360">
        <v>40700</v>
      </c>
    </row>
    <row r="56" spans="2:6" ht="25.5">
      <c r="B56" s="359" t="s">
        <v>1207</v>
      </c>
      <c r="C56" s="355" t="s">
        <v>1268</v>
      </c>
      <c r="D56" s="356">
        <v>17</v>
      </c>
      <c r="E56" s="356">
        <v>17</v>
      </c>
      <c r="F56" s="360">
        <v>3145</v>
      </c>
    </row>
    <row r="57" spans="2:6" ht="38.25">
      <c r="B57" s="359" t="s">
        <v>1269</v>
      </c>
      <c r="C57" s="355" t="s">
        <v>1270</v>
      </c>
      <c r="D57" s="356">
        <v>17</v>
      </c>
      <c r="E57" s="356">
        <v>17</v>
      </c>
      <c r="F57" s="360">
        <v>3145</v>
      </c>
    </row>
    <row r="58" spans="2:6" ht="25.5">
      <c r="B58" s="359" t="s">
        <v>1271</v>
      </c>
      <c r="C58" s="355" t="s">
        <v>1272</v>
      </c>
      <c r="D58" s="356">
        <v>2083</v>
      </c>
      <c r="E58" s="356">
        <v>2083</v>
      </c>
      <c r="F58" s="360">
        <v>385355</v>
      </c>
    </row>
    <row r="59" spans="2:6" ht="25.5">
      <c r="B59" s="359" t="s">
        <v>1273</v>
      </c>
      <c r="C59" s="355" t="s">
        <v>1274</v>
      </c>
      <c r="D59" s="356">
        <v>1700</v>
      </c>
      <c r="E59" s="356">
        <v>1700</v>
      </c>
      <c r="F59" s="360">
        <v>1700</v>
      </c>
    </row>
    <row r="60" spans="2:6" ht="25.5">
      <c r="B60" s="359" t="s">
        <v>1275</v>
      </c>
      <c r="C60" s="355" t="s">
        <v>1276</v>
      </c>
      <c r="D60" s="356">
        <v>1</v>
      </c>
      <c r="E60" s="356">
        <v>0</v>
      </c>
      <c r="F60" s="360">
        <v>1</v>
      </c>
    </row>
    <row r="61" spans="2:6" ht="25.5">
      <c r="B61" s="359" t="s">
        <v>1277</v>
      </c>
      <c r="C61" s="355" t="s">
        <v>1278</v>
      </c>
      <c r="D61" s="356">
        <v>74000</v>
      </c>
      <c r="E61" s="356">
        <v>0</v>
      </c>
      <c r="F61" s="360">
        <v>74000</v>
      </c>
    </row>
    <row r="62" spans="2:6" ht="25.5">
      <c r="B62" s="359" t="s">
        <v>1279</v>
      </c>
      <c r="C62" s="355" t="s">
        <v>1280</v>
      </c>
      <c r="D62" s="356">
        <v>1482</v>
      </c>
      <c r="E62" s="356">
        <v>0</v>
      </c>
      <c r="F62" s="360">
        <v>1482</v>
      </c>
    </row>
    <row r="63" spans="2:6" ht="25.5">
      <c r="B63" s="359" t="s">
        <v>1281</v>
      </c>
      <c r="C63" s="355" t="s">
        <v>1282</v>
      </c>
      <c r="D63" s="356">
        <v>484</v>
      </c>
      <c r="E63" s="356">
        <v>0</v>
      </c>
      <c r="F63" s="360">
        <v>484</v>
      </c>
    </row>
    <row r="64" spans="2:6" ht="25.5">
      <c r="B64" s="359" t="s">
        <v>1283</v>
      </c>
      <c r="C64" s="355" t="s">
        <v>1284</v>
      </c>
      <c r="D64" s="356">
        <v>2844</v>
      </c>
      <c r="E64" s="356">
        <v>0</v>
      </c>
      <c r="F64" s="360">
        <v>2844</v>
      </c>
    </row>
    <row r="65" spans="2:6" ht="25.5">
      <c r="B65" s="359" t="s">
        <v>1285</v>
      </c>
      <c r="C65" s="355" t="s">
        <v>1286</v>
      </c>
      <c r="D65" s="356">
        <v>2560</v>
      </c>
      <c r="E65" s="356">
        <v>0</v>
      </c>
      <c r="F65" s="360">
        <v>2560</v>
      </c>
    </row>
    <row r="66" spans="2:6" ht="25.5">
      <c r="B66" s="359" t="s">
        <v>1287</v>
      </c>
      <c r="C66" s="355" t="s">
        <v>1288</v>
      </c>
      <c r="D66" s="356">
        <v>21</v>
      </c>
      <c r="E66" s="356">
        <v>0</v>
      </c>
      <c r="F66" s="360">
        <v>21</v>
      </c>
    </row>
    <row r="67" spans="2:6" ht="25.5">
      <c r="B67" s="359" t="s">
        <v>1289</v>
      </c>
      <c r="C67" s="355" t="s">
        <v>1290</v>
      </c>
      <c r="D67" s="356">
        <v>21</v>
      </c>
      <c r="E67" s="356">
        <v>0</v>
      </c>
      <c r="F67" s="360">
        <v>21</v>
      </c>
    </row>
    <row r="68" spans="2:6" ht="25.5">
      <c r="B68" s="359" t="s">
        <v>1291</v>
      </c>
      <c r="C68" s="355" t="s">
        <v>1292</v>
      </c>
      <c r="D68" s="356">
        <v>12</v>
      </c>
      <c r="E68" s="356">
        <v>0</v>
      </c>
      <c r="F68" s="360">
        <v>12</v>
      </c>
    </row>
    <row r="69" spans="2:6" ht="38.25">
      <c r="B69" s="359" t="s">
        <v>1293</v>
      </c>
      <c r="C69" s="355" t="s">
        <v>1294</v>
      </c>
      <c r="D69" s="356">
        <v>12</v>
      </c>
      <c r="E69" s="356">
        <v>0</v>
      </c>
      <c r="F69" s="360">
        <v>12</v>
      </c>
    </row>
    <row r="70" spans="2:6" ht="25.5">
      <c r="B70" s="359" t="s">
        <v>1295</v>
      </c>
      <c r="C70" s="355" t="s">
        <v>1296</v>
      </c>
      <c r="D70" s="356">
        <v>16</v>
      </c>
      <c r="E70" s="356">
        <v>0</v>
      </c>
      <c r="F70" s="360">
        <v>16</v>
      </c>
    </row>
    <row r="71" spans="2:6" ht="25.5">
      <c r="B71" s="359" t="s">
        <v>1297</v>
      </c>
      <c r="C71" s="355" t="s">
        <v>1298</v>
      </c>
      <c r="D71" s="356">
        <v>45</v>
      </c>
      <c r="E71" s="356">
        <v>0</v>
      </c>
      <c r="F71" s="360">
        <v>16</v>
      </c>
    </row>
    <row r="72" spans="2:6" ht="25.5">
      <c r="B72" s="359" t="s">
        <v>1299</v>
      </c>
      <c r="C72" s="355" t="s">
        <v>1300</v>
      </c>
      <c r="D72" s="356">
        <v>16</v>
      </c>
      <c r="E72" s="356">
        <v>0</v>
      </c>
      <c r="F72" s="360">
        <v>16</v>
      </c>
    </row>
    <row r="73" spans="2:6" ht="25.5">
      <c r="B73" s="359" t="s">
        <v>1301</v>
      </c>
      <c r="C73" s="355" t="s">
        <v>1302</v>
      </c>
      <c r="D73" s="356">
        <v>300</v>
      </c>
      <c r="E73" s="356">
        <v>0</v>
      </c>
      <c r="F73" s="360">
        <v>300</v>
      </c>
    </row>
    <row r="74" spans="2:6" ht="25.5">
      <c r="B74" s="359" t="s">
        <v>1303</v>
      </c>
      <c r="C74" s="355" t="s">
        <v>1304</v>
      </c>
      <c r="D74" s="356">
        <v>273</v>
      </c>
      <c r="E74" s="356">
        <v>0</v>
      </c>
      <c r="F74" s="360">
        <v>266</v>
      </c>
    </row>
    <row r="75" spans="2:6" ht="25.5">
      <c r="B75" s="359" t="s">
        <v>1305</v>
      </c>
      <c r="C75" s="355" t="s">
        <v>1306</v>
      </c>
      <c r="D75" s="356">
        <v>273</v>
      </c>
      <c r="E75" s="356">
        <v>0</v>
      </c>
      <c r="F75" s="360">
        <v>266</v>
      </c>
    </row>
    <row r="76" spans="2:6" ht="25.5">
      <c r="B76" s="359" t="s">
        <v>1307</v>
      </c>
      <c r="C76" s="355" t="s">
        <v>1308</v>
      </c>
      <c r="D76" s="356">
        <v>20</v>
      </c>
      <c r="E76" s="356">
        <v>0</v>
      </c>
      <c r="F76" s="360">
        <v>20</v>
      </c>
    </row>
    <row r="77" spans="2:6" ht="25.5">
      <c r="B77" s="359" t="s">
        <v>1309</v>
      </c>
      <c r="C77" s="355" t="s">
        <v>1310</v>
      </c>
      <c r="D77" s="356">
        <v>20</v>
      </c>
      <c r="E77" s="356">
        <v>0</v>
      </c>
      <c r="F77" s="360">
        <v>20</v>
      </c>
    </row>
    <row r="78" spans="2:6" ht="25.5">
      <c r="B78" s="359" t="s">
        <v>1311</v>
      </c>
      <c r="C78" s="355" t="s">
        <v>1312</v>
      </c>
      <c r="D78" s="356">
        <v>20</v>
      </c>
      <c r="E78" s="356">
        <v>0</v>
      </c>
      <c r="F78" s="360">
        <v>20</v>
      </c>
    </row>
    <row r="79" spans="2:6" ht="25.5">
      <c r="B79" s="359" t="s">
        <v>1313</v>
      </c>
      <c r="C79" s="355" t="s">
        <v>1314</v>
      </c>
      <c r="D79" s="356">
        <v>360</v>
      </c>
      <c r="E79" s="356">
        <v>0</v>
      </c>
      <c r="F79" s="360">
        <v>360</v>
      </c>
    </row>
    <row r="80" spans="2:6" ht="25.5">
      <c r="B80" s="359" t="s">
        <v>1315</v>
      </c>
      <c r="C80" s="355" t="s">
        <v>1316</v>
      </c>
      <c r="D80" s="356">
        <v>401</v>
      </c>
      <c r="E80" s="356">
        <v>0</v>
      </c>
      <c r="F80" s="360">
        <v>389</v>
      </c>
    </row>
    <row r="81" spans="2:6" ht="25.5">
      <c r="B81" s="359" t="s">
        <v>1317</v>
      </c>
      <c r="C81" s="355" t="s">
        <v>1318</v>
      </c>
      <c r="D81" s="356">
        <v>338</v>
      </c>
      <c r="E81" s="356">
        <v>0</v>
      </c>
      <c r="F81" s="360">
        <v>15091</v>
      </c>
    </row>
    <row r="82" spans="2:6" ht="25.5">
      <c r="B82" s="359" t="s">
        <v>1319</v>
      </c>
      <c r="C82" s="355" t="s">
        <v>1320</v>
      </c>
      <c r="D82" s="356">
        <v>50</v>
      </c>
      <c r="E82" s="356">
        <v>0</v>
      </c>
      <c r="F82" s="360">
        <v>48</v>
      </c>
    </row>
    <row r="83" spans="2:6" ht="25.5">
      <c r="B83" s="359" t="s">
        <v>1321</v>
      </c>
      <c r="C83" s="355" t="s">
        <v>1322</v>
      </c>
      <c r="D83" s="356">
        <v>50</v>
      </c>
      <c r="E83" s="356">
        <v>0</v>
      </c>
      <c r="F83" s="360">
        <v>48</v>
      </c>
    </row>
    <row r="84" spans="2:6" ht="25.5">
      <c r="B84" s="359" t="s">
        <v>1323</v>
      </c>
      <c r="C84" s="355" t="s">
        <v>1324</v>
      </c>
      <c r="D84" s="356">
        <v>900</v>
      </c>
      <c r="E84" s="356">
        <v>0</v>
      </c>
      <c r="F84" s="360">
        <v>1213</v>
      </c>
    </row>
    <row r="85" spans="2:6" ht="25.5">
      <c r="B85" s="359" t="s">
        <v>1325</v>
      </c>
      <c r="C85" s="355" t="s">
        <v>1326</v>
      </c>
      <c r="D85" s="356">
        <v>800</v>
      </c>
      <c r="E85" s="356">
        <v>0</v>
      </c>
      <c r="F85" s="360">
        <v>885</v>
      </c>
    </row>
    <row r="86" spans="2:6" ht="25.5">
      <c r="B86" s="359" t="s">
        <v>1327</v>
      </c>
      <c r="C86" s="355" t="s">
        <v>1328</v>
      </c>
      <c r="D86" s="356">
        <v>77</v>
      </c>
      <c r="E86" s="356">
        <v>0</v>
      </c>
      <c r="F86" s="360">
        <v>66</v>
      </c>
    </row>
    <row r="87" spans="2:6" ht="27" customHeight="1">
      <c r="B87" s="359" t="s">
        <v>1329</v>
      </c>
      <c r="C87" s="355" t="s">
        <v>1330</v>
      </c>
      <c r="D87" s="356">
        <v>77</v>
      </c>
      <c r="E87" s="356">
        <v>0</v>
      </c>
      <c r="F87" s="360">
        <v>177</v>
      </c>
    </row>
    <row r="88" spans="2:6" ht="25.5" customHeight="1">
      <c r="B88" s="359" t="s">
        <v>1331</v>
      </c>
      <c r="C88" s="355" t="s">
        <v>1332</v>
      </c>
      <c r="D88" s="356">
        <v>60</v>
      </c>
      <c r="E88" s="356">
        <v>0</v>
      </c>
      <c r="F88" s="360">
        <v>57</v>
      </c>
    </row>
    <row r="89" spans="2:6" ht="25.5" customHeight="1">
      <c r="B89" s="359" t="s">
        <v>1333</v>
      </c>
      <c r="C89" s="355" t="s">
        <v>1334</v>
      </c>
      <c r="D89" s="356">
        <v>73185</v>
      </c>
      <c r="E89" s="356">
        <v>0</v>
      </c>
      <c r="F89" s="360">
        <v>3625</v>
      </c>
    </row>
    <row r="90" spans="2:6" ht="26.25" thickBot="1">
      <c r="B90" s="387" t="s">
        <v>1335</v>
      </c>
      <c r="C90" s="388" t="s">
        <v>1336</v>
      </c>
      <c r="D90" s="389">
        <v>2875</v>
      </c>
      <c r="E90" s="389">
        <v>0</v>
      </c>
      <c r="F90" s="390">
        <v>3248</v>
      </c>
    </row>
  </sheetData>
  <sheetProtection/>
  <mergeCells count="11">
    <mergeCell ref="B5:F5"/>
    <mergeCell ref="B48:B49"/>
    <mergeCell ref="C48:C49"/>
    <mergeCell ref="D48:D49"/>
    <mergeCell ref="E48:E49"/>
    <mergeCell ref="F48:F49"/>
    <mergeCell ref="B9:B10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&amp;R&amp;"MS Sans Serif,Félkövér"rendelet 9/10. sz. melléklet</oddHeader>
    <oddFooter>&amp;C&amp;P.oldal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B19">
      <selection activeCell="A28" sqref="A28"/>
    </sheetView>
  </sheetViews>
  <sheetFormatPr defaultColWidth="9.140625" defaultRowHeight="12.75"/>
  <cols>
    <col min="1" max="1" width="18.8515625" style="0" customWidth="1"/>
    <col min="2" max="2" width="3.57421875" style="0" customWidth="1"/>
    <col min="3" max="3" width="64.28125" style="0" customWidth="1"/>
    <col min="4" max="4" width="10.00390625" style="0" customWidth="1"/>
    <col min="5" max="6" width="11.421875" style="0" customWidth="1"/>
    <col min="7" max="7" width="10.140625" style="0" customWidth="1"/>
    <col min="8" max="8" width="9.57421875" style="0" customWidth="1"/>
    <col min="9" max="9" width="9.28125" style="0" customWidth="1"/>
    <col min="10" max="10" width="11.00390625" style="0" customWidth="1"/>
    <col min="11" max="11" width="11.140625" style="0" customWidth="1"/>
  </cols>
  <sheetData>
    <row r="2" spans="3:11" ht="15.75">
      <c r="C2" s="522" t="s">
        <v>1514</v>
      </c>
      <c r="D2" s="522"/>
      <c r="E2" s="522"/>
      <c r="F2" s="522"/>
      <c r="G2" s="522"/>
      <c r="H2" s="522"/>
      <c r="I2" s="522"/>
      <c r="J2" s="522"/>
      <c r="K2" s="522"/>
    </row>
    <row r="3" spans="3:11" ht="12.75">
      <c r="C3" s="557" t="s">
        <v>870</v>
      </c>
      <c r="D3" s="557"/>
      <c r="E3" s="557"/>
      <c r="F3" s="557"/>
      <c r="G3" s="557"/>
      <c r="H3" s="557"/>
      <c r="I3" s="557"/>
      <c r="J3" s="557"/>
      <c r="K3" s="557"/>
    </row>
    <row r="4" ht="13.5" thickBot="1"/>
    <row r="5" spans="2:11" ht="45.75" thickBot="1">
      <c r="B5" s="472"/>
      <c r="C5" s="473" t="s">
        <v>907</v>
      </c>
      <c r="D5" s="448" t="s">
        <v>401</v>
      </c>
      <c r="E5" s="448" t="s">
        <v>1513</v>
      </c>
      <c r="F5" s="448" t="s">
        <v>1510</v>
      </c>
      <c r="G5" s="448" t="s">
        <v>124</v>
      </c>
      <c r="H5" s="474" t="s">
        <v>128</v>
      </c>
      <c r="I5" s="448" t="s">
        <v>1511</v>
      </c>
      <c r="J5" s="448" t="s">
        <v>1512</v>
      </c>
      <c r="K5" s="475" t="s">
        <v>330</v>
      </c>
    </row>
    <row r="6" spans="2:11" ht="4.5" customHeight="1">
      <c r="B6" s="341"/>
      <c r="C6" s="177"/>
      <c r="D6" s="353"/>
      <c r="E6" s="353"/>
      <c r="F6" s="353"/>
      <c r="G6" s="353"/>
      <c r="H6" s="353"/>
      <c r="I6" s="353"/>
      <c r="J6" s="353"/>
      <c r="K6" s="342"/>
    </row>
    <row r="7" spans="2:11" ht="12.75">
      <c r="B7" s="359" t="s">
        <v>915</v>
      </c>
      <c r="C7" s="355" t="s">
        <v>1337</v>
      </c>
      <c r="D7" s="356">
        <v>452251</v>
      </c>
      <c r="E7" s="356">
        <v>93713317</v>
      </c>
      <c r="F7" s="356">
        <v>1480376</v>
      </c>
      <c r="G7" s="356">
        <v>70154</v>
      </c>
      <c r="H7" s="356">
        <v>0</v>
      </c>
      <c r="I7" s="356">
        <v>0</v>
      </c>
      <c r="J7" s="356">
        <v>259132</v>
      </c>
      <c r="K7" s="360">
        <v>95975230</v>
      </c>
    </row>
    <row r="8" spans="2:11" ht="12.75">
      <c r="B8" s="359" t="s">
        <v>916</v>
      </c>
      <c r="C8" s="355" t="s">
        <v>1338</v>
      </c>
      <c r="D8" s="356">
        <v>4070</v>
      </c>
      <c r="E8" s="356">
        <v>362486</v>
      </c>
      <c r="F8" s="356">
        <v>142877</v>
      </c>
      <c r="G8" s="356">
        <v>1567</v>
      </c>
      <c r="H8" s="356">
        <v>0</v>
      </c>
      <c r="I8" s="356">
        <v>0</v>
      </c>
      <c r="J8" s="356">
        <v>0</v>
      </c>
      <c r="K8" s="360">
        <v>511000</v>
      </c>
    </row>
    <row r="9" spans="2:11" ht="12.75">
      <c r="B9" s="359" t="s">
        <v>918</v>
      </c>
      <c r="C9" s="355" t="s">
        <v>1339</v>
      </c>
      <c r="D9" s="356">
        <v>0</v>
      </c>
      <c r="E9" s="356">
        <v>1061981</v>
      </c>
      <c r="F9" s="356">
        <v>2371</v>
      </c>
      <c r="G9" s="356">
        <v>0</v>
      </c>
      <c r="H9" s="356">
        <v>0</v>
      </c>
      <c r="I9" s="356">
        <v>0</v>
      </c>
      <c r="J9" s="356">
        <v>0</v>
      </c>
      <c r="K9" s="360">
        <v>1064352</v>
      </c>
    </row>
    <row r="10" spans="2:11" ht="13.5" thickBot="1">
      <c r="B10" s="367" t="s">
        <v>919</v>
      </c>
      <c r="C10" s="368" t="s">
        <v>1340</v>
      </c>
      <c r="D10" s="369">
        <v>1017</v>
      </c>
      <c r="E10" s="369">
        <v>229855</v>
      </c>
      <c r="F10" s="369">
        <v>36076</v>
      </c>
      <c r="G10" s="369">
        <v>392</v>
      </c>
      <c r="H10" s="369">
        <v>0</v>
      </c>
      <c r="I10" s="369">
        <v>0</v>
      </c>
      <c r="J10" s="369">
        <v>0</v>
      </c>
      <c r="K10" s="370">
        <v>267340</v>
      </c>
    </row>
    <row r="11" spans="2:11" s="199" customFormat="1" ht="26.25" thickBot="1">
      <c r="B11" s="375" t="s">
        <v>921</v>
      </c>
      <c r="C11" s="376" t="s">
        <v>1341</v>
      </c>
      <c r="D11" s="377">
        <v>5087</v>
      </c>
      <c r="E11" s="377">
        <v>1654322</v>
      </c>
      <c r="F11" s="377">
        <v>181324</v>
      </c>
      <c r="G11" s="377">
        <v>1959</v>
      </c>
      <c r="H11" s="377">
        <v>0</v>
      </c>
      <c r="I11" s="377">
        <v>0</v>
      </c>
      <c r="J11" s="377">
        <v>0</v>
      </c>
      <c r="K11" s="378">
        <v>1842692</v>
      </c>
    </row>
    <row r="12" spans="2:11" ht="12.75">
      <c r="B12" s="371" t="s">
        <v>923</v>
      </c>
      <c r="C12" s="372" t="s">
        <v>1342</v>
      </c>
      <c r="D12" s="373">
        <v>0</v>
      </c>
      <c r="E12" s="373">
        <v>0</v>
      </c>
      <c r="F12" s="373">
        <v>0</v>
      </c>
      <c r="G12" s="373">
        <v>0</v>
      </c>
      <c r="H12" s="373">
        <v>0</v>
      </c>
      <c r="I12" s="373">
        <v>0</v>
      </c>
      <c r="J12" s="373">
        <v>0</v>
      </c>
      <c r="K12" s="374">
        <v>0</v>
      </c>
    </row>
    <row r="13" spans="2:11" ht="12.75">
      <c r="B13" s="359" t="s">
        <v>924</v>
      </c>
      <c r="C13" s="355" t="s">
        <v>1343</v>
      </c>
      <c r="D13" s="356">
        <v>0</v>
      </c>
      <c r="E13" s="356">
        <v>10600</v>
      </c>
      <c r="F13" s="356">
        <v>0</v>
      </c>
      <c r="G13" s="356">
        <v>0</v>
      </c>
      <c r="H13" s="356">
        <v>0</v>
      </c>
      <c r="I13" s="356">
        <v>0</v>
      </c>
      <c r="J13" s="356">
        <v>0</v>
      </c>
      <c r="K13" s="360">
        <v>10600</v>
      </c>
    </row>
    <row r="14" spans="2:11" ht="12.75">
      <c r="B14" s="359" t="s">
        <v>925</v>
      </c>
      <c r="C14" s="355" t="s">
        <v>1344</v>
      </c>
      <c r="D14" s="356">
        <v>0</v>
      </c>
      <c r="E14" s="356">
        <v>740156</v>
      </c>
      <c r="F14" s="356">
        <v>7211</v>
      </c>
      <c r="G14" s="356">
        <v>0</v>
      </c>
      <c r="H14" s="356">
        <v>0</v>
      </c>
      <c r="I14" s="356">
        <v>0</v>
      </c>
      <c r="J14" s="356">
        <v>0</v>
      </c>
      <c r="K14" s="360">
        <v>747367</v>
      </c>
    </row>
    <row r="15" spans="2:11" ht="12.75">
      <c r="B15" s="359" t="s">
        <v>927</v>
      </c>
      <c r="C15" s="355" t="s">
        <v>1345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6">
        <v>0</v>
      </c>
      <c r="J15" s="356">
        <v>0</v>
      </c>
      <c r="K15" s="360">
        <v>0</v>
      </c>
    </row>
    <row r="16" spans="2:11" ht="13.5" thickBot="1">
      <c r="B16" s="367" t="s">
        <v>929</v>
      </c>
      <c r="C16" s="368" t="s">
        <v>1346</v>
      </c>
      <c r="D16" s="369">
        <v>652</v>
      </c>
      <c r="E16" s="369">
        <v>1769090</v>
      </c>
      <c r="F16" s="369">
        <v>40282</v>
      </c>
      <c r="G16" s="369">
        <v>0</v>
      </c>
      <c r="H16" s="369">
        <v>0</v>
      </c>
      <c r="I16" s="369">
        <v>0</v>
      </c>
      <c r="J16" s="369">
        <v>0</v>
      </c>
      <c r="K16" s="370">
        <v>1810024</v>
      </c>
    </row>
    <row r="17" spans="2:11" s="199" customFormat="1" ht="26.25" thickBot="1">
      <c r="B17" s="375" t="s">
        <v>931</v>
      </c>
      <c r="C17" s="376" t="s">
        <v>1347</v>
      </c>
      <c r="D17" s="377">
        <v>652</v>
      </c>
      <c r="E17" s="377">
        <v>2519846</v>
      </c>
      <c r="F17" s="377">
        <v>47493</v>
      </c>
      <c r="G17" s="377">
        <v>0</v>
      </c>
      <c r="H17" s="377">
        <v>0</v>
      </c>
      <c r="I17" s="377">
        <v>0</v>
      </c>
      <c r="J17" s="377">
        <v>0</v>
      </c>
      <c r="K17" s="378">
        <v>2567991</v>
      </c>
    </row>
    <row r="18" spans="2:11" s="199" customFormat="1" ht="13.5" thickBot="1">
      <c r="B18" s="375" t="s">
        <v>932</v>
      </c>
      <c r="C18" s="376" t="s">
        <v>1348</v>
      </c>
      <c r="D18" s="377">
        <v>5739</v>
      </c>
      <c r="E18" s="377">
        <v>4174168</v>
      </c>
      <c r="F18" s="377">
        <v>228817</v>
      </c>
      <c r="G18" s="377">
        <v>1959</v>
      </c>
      <c r="H18" s="377">
        <v>0</v>
      </c>
      <c r="I18" s="377">
        <v>0</v>
      </c>
      <c r="J18" s="377">
        <v>0</v>
      </c>
      <c r="K18" s="378">
        <v>4410683</v>
      </c>
    </row>
    <row r="19" spans="2:11" ht="12.75">
      <c r="B19" s="371" t="s">
        <v>933</v>
      </c>
      <c r="C19" s="372" t="s">
        <v>1349</v>
      </c>
      <c r="D19" s="373">
        <v>0</v>
      </c>
      <c r="E19" s="373">
        <v>1061458</v>
      </c>
      <c r="F19" s="373">
        <v>11067</v>
      </c>
      <c r="G19" s="373">
        <v>6514</v>
      </c>
      <c r="H19" s="373">
        <v>0</v>
      </c>
      <c r="I19" s="373">
        <v>0</v>
      </c>
      <c r="J19" s="373">
        <v>0</v>
      </c>
      <c r="K19" s="374">
        <v>1079039</v>
      </c>
    </row>
    <row r="20" spans="2:11" ht="25.5">
      <c r="B20" s="359" t="s">
        <v>934</v>
      </c>
      <c r="C20" s="355" t="s">
        <v>1350</v>
      </c>
      <c r="D20" s="356">
        <v>0</v>
      </c>
      <c r="E20" s="356">
        <v>831784</v>
      </c>
      <c r="F20" s="356">
        <v>5012</v>
      </c>
      <c r="G20" s="356">
        <v>0</v>
      </c>
      <c r="H20" s="356">
        <v>0</v>
      </c>
      <c r="I20" s="356">
        <v>0</v>
      </c>
      <c r="J20" s="356">
        <v>0</v>
      </c>
      <c r="K20" s="360">
        <v>836796</v>
      </c>
    </row>
    <row r="21" spans="2:11" ht="12.75">
      <c r="B21" s="359" t="s">
        <v>935</v>
      </c>
      <c r="C21" s="355" t="s">
        <v>1351</v>
      </c>
      <c r="D21" s="356">
        <v>0</v>
      </c>
      <c r="E21" s="356">
        <v>0</v>
      </c>
      <c r="F21" s="356">
        <v>0</v>
      </c>
      <c r="G21" s="356">
        <v>0</v>
      </c>
      <c r="H21" s="356">
        <v>0</v>
      </c>
      <c r="I21" s="356">
        <v>0</v>
      </c>
      <c r="J21" s="356">
        <v>0</v>
      </c>
      <c r="K21" s="360">
        <v>0</v>
      </c>
    </row>
    <row r="22" spans="2:11" ht="12.75">
      <c r="B22" s="359" t="s">
        <v>936</v>
      </c>
      <c r="C22" s="355" t="s">
        <v>1352</v>
      </c>
      <c r="D22" s="356">
        <v>1693</v>
      </c>
      <c r="E22" s="356">
        <v>26200</v>
      </c>
      <c r="F22" s="356">
        <v>51858</v>
      </c>
      <c r="G22" s="356">
        <v>0</v>
      </c>
      <c r="H22" s="356">
        <v>0</v>
      </c>
      <c r="I22" s="356">
        <v>0</v>
      </c>
      <c r="J22" s="356">
        <v>1080</v>
      </c>
      <c r="K22" s="360">
        <v>80831</v>
      </c>
    </row>
    <row r="23" spans="2:11" ht="12.75">
      <c r="B23" s="359" t="s">
        <v>938</v>
      </c>
      <c r="C23" s="355" t="s">
        <v>1353</v>
      </c>
      <c r="D23" s="356">
        <v>0</v>
      </c>
      <c r="E23" s="356">
        <v>823204</v>
      </c>
      <c r="F23" s="356">
        <v>35257</v>
      </c>
      <c r="G23" s="356">
        <v>0</v>
      </c>
      <c r="H23" s="356">
        <v>0</v>
      </c>
      <c r="I23" s="356">
        <v>0</v>
      </c>
      <c r="J23" s="356">
        <v>0</v>
      </c>
      <c r="K23" s="360">
        <v>858461</v>
      </c>
    </row>
    <row r="24" spans="2:11" ht="12.75">
      <c r="B24" s="359" t="s">
        <v>939</v>
      </c>
      <c r="C24" s="355" t="s">
        <v>1354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56">
        <v>0</v>
      </c>
      <c r="J24" s="356">
        <v>0</v>
      </c>
      <c r="K24" s="360">
        <v>0</v>
      </c>
    </row>
    <row r="25" spans="2:11" ht="13.5" thickBot="1">
      <c r="B25" s="367" t="s">
        <v>940</v>
      </c>
      <c r="C25" s="368" t="s">
        <v>1355</v>
      </c>
      <c r="D25" s="369">
        <v>0</v>
      </c>
      <c r="E25" s="369">
        <v>1331133</v>
      </c>
      <c r="F25" s="369">
        <v>7215</v>
      </c>
      <c r="G25" s="369">
        <v>0</v>
      </c>
      <c r="H25" s="369">
        <v>0</v>
      </c>
      <c r="I25" s="369">
        <v>0</v>
      </c>
      <c r="J25" s="369">
        <v>0</v>
      </c>
      <c r="K25" s="370">
        <v>1338348</v>
      </c>
    </row>
    <row r="26" spans="2:11" s="199" customFormat="1" ht="13.5" thickBot="1">
      <c r="B26" s="375" t="s">
        <v>942</v>
      </c>
      <c r="C26" s="376" t="s">
        <v>1356</v>
      </c>
      <c r="D26" s="377">
        <v>1693</v>
      </c>
      <c r="E26" s="377">
        <v>4073779</v>
      </c>
      <c r="F26" s="377">
        <v>110409</v>
      </c>
      <c r="G26" s="377">
        <v>6514</v>
      </c>
      <c r="H26" s="377">
        <v>0</v>
      </c>
      <c r="I26" s="377">
        <v>0</v>
      </c>
      <c r="J26" s="377">
        <v>1080</v>
      </c>
      <c r="K26" s="378">
        <v>4193475</v>
      </c>
    </row>
    <row r="27" spans="2:11" s="199" customFormat="1" ht="13.5" thickBot="1">
      <c r="B27" s="375" t="s">
        <v>944</v>
      </c>
      <c r="C27" s="376" t="s">
        <v>129</v>
      </c>
      <c r="D27" s="377">
        <v>456297</v>
      </c>
      <c r="E27" s="377">
        <v>93813706</v>
      </c>
      <c r="F27" s="377">
        <v>1598784</v>
      </c>
      <c r="G27" s="377">
        <v>65599</v>
      </c>
      <c r="H27" s="377">
        <v>0</v>
      </c>
      <c r="I27" s="377">
        <v>0</v>
      </c>
      <c r="J27" s="377">
        <v>258052</v>
      </c>
      <c r="K27" s="378">
        <v>96192438</v>
      </c>
    </row>
    <row r="28" spans="2:11" ht="12.75">
      <c r="B28" s="371" t="s">
        <v>946</v>
      </c>
      <c r="C28" s="372" t="s">
        <v>1357</v>
      </c>
      <c r="D28" s="373">
        <v>440234</v>
      </c>
      <c r="E28" s="373">
        <v>5860408</v>
      </c>
      <c r="F28" s="373">
        <v>1259794</v>
      </c>
      <c r="G28" s="373">
        <v>43034</v>
      </c>
      <c r="H28" s="373">
        <v>0</v>
      </c>
      <c r="I28" s="373">
        <v>0</v>
      </c>
      <c r="J28" s="373">
        <v>42670</v>
      </c>
      <c r="K28" s="374">
        <v>7646140</v>
      </c>
    </row>
    <row r="29" spans="2:11" ht="12.75">
      <c r="B29" s="359" t="s">
        <v>947</v>
      </c>
      <c r="C29" s="355" t="s">
        <v>1358</v>
      </c>
      <c r="D29" s="356">
        <v>8866</v>
      </c>
      <c r="E29" s="356">
        <v>587509</v>
      </c>
      <c r="F29" s="356">
        <v>112208</v>
      </c>
      <c r="G29" s="356">
        <v>7826</v>
      </c>
      <c r="H29" s="356">
        <v>0</v>
      </c>
      <c r="I29" s="356">
        <v>0</v>
      </c>
      <c r="J29" s="356">
        <v>2252</v>
      </c>
      <c r="K29" s="360">
        <v>718661</v>
      </c>
    </row>
    <row r="30" spans="2:11" ht="13.5" thickBot="1">
      <c r="B30" s="367" t="s">
        <v>948</v>
      </c>
      <c r="C30" s="368" t="s">
        <v>1359</v>
      </c>
      <c r="D30" s="369">
        <v>1671</v>
      </c>
      <c r="E30" s="369">
        <v>229886</v>
      </c>
      <c r="F30" s="369">
        <v>87783</v>
      </c>
      <c r="G30" s="369">
        <v>6514</v>
      </c>
      <c r="H30" s="369">
        <v>0</v>
      </c>
      <c r="I30" s="369">
        <v>0</v>
      </c>
      <c r="J30" s="369">
        <v>0</v>
      </c>
      <c r="K30" s="370">
        <v>325854</v>
      </c>
    </row>
    <row r="31" spans="2:11" s="199" customFormat="1" ht="13.5" thickBot="1">
      <c r="B31" s="375" t="s">
        <v>949</v>
      </c>
      <c r="C31" s="376" t="s">
        <v>1360</v>
      </c>
      <c r="D31" s="377">
        <v>447429</v>
      </c>
      <c r="E31" s="377">
        <v>6218031</v>
      </c>
      <c r="F31" s="377">
        <v>1284219</v>
      </c>
      <c r="G31" s="377">
        <v>44346</v>
      </c>
      <c r="H31" s="377">
        <v>0</v>
      </c>
      <c r="I31" s="377">
        <v>0</v>
      </c>
      <c r="J31" s="377">
        <v>44922</v>
      </c>
      <c r="K31" s="378">
        <v>8038947</v>
      </c>
    </row>
    <row r="32" spans="2:11" ht="12.75">
      <c r="B32" s="371" t="s">
        <v>950</v>
      </c>
      <c r="C32" s="372" t="s">
        <v>1361</v>
      </c>
      <c r="D32" s="373">
        <v>0</v>
      </c>
      <c r="E32" s="373">
        <v>416989</v>
      </c>
      <c r="F32" s="373">
        <v>12891</v>
      </c>
      <c r="G32" s="373">
        <v>0</v>
      </c>
      <c r="H32" s="373">
        <v>0</v>
      </c>
      <c r="I32" s="373">
        <v>0</v>
      </c>
      <c r="J32" s="373">
        <v>0</v>
      </c>
      <c r="K32" s="374">
        <v>429880</v>
      </c>
    </row>
    <row r="33" spans="2:11" ht="12.75">
      <c r="B33" s="359" t="s">
        <v>951</v>
      </c>
      <c r="C33" s="355" t="s">
        <v>1362</v>
      </c>
      <c r="D33" s="356">
        <v>23</v>
      </c>
      <c r="E33" s="356">
        <v>21376</v>
      </c>
      <c r="F33" s="356">
        <v>317</v>
      </c>
      <c r="G33" s="356">
        <v>0</v>
      </c>
      <c r="H33" s="356">
        <v>0</v>
      </c>
      <c r="I33" s="356">
        <v>0</v>
      </c>
      <c r="J33" s="356">
        <v>0</v>
      </c>
      <c r="K33" s="360">
        <v>21716</v>
      </c>
    </row>
    <row r="34" spans="2:11" ht="12.75">
      <c r="B34" s="359" t="s">
        <v>952</v>
      </c>
      <c r="C34" s="355" t="s">
        <v>1363</v>
      </c>
      <c r="D34" s="356">
        <v>23</v>
      </c>
      <c r="E34" s="356">
        <v>37847</v>
      </c>
      <c r="F34" s="356">
        <v>317</v>
      </c>
      <c r="G34" s="356">
        <v>0</v>
      </c>
      <c r="H34" s="356">
        <v>0</v>
      </c>
      <c r="I34" s="356">
        <v>0</v>
      </c>
      <c r="J34" s="356">
        <v>0</v>
      </c>
      <c r="K34" s="360">
        <v>38187</v>
      </c>
    </row>
    <row r="35" spans="2:11" ht="13.5" thickBot="1">
      <c r="B35" s="367" t="s">
        <v>953</v>
      </c>
      <c r="C35" s="368" t="s">
        <v>1364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  <c r="J35" s="369">
        <v>0</v>
      </c>
      <c r="K35" s="370">
        <v>0</v>
      </c>
    </row>
    <row r="36" spans="2:11" s="199" customFormat="1" ht="13.5" thickBot="1">
      <c r="B36" s="375" t="s">
        <v>954</v>
      </c>
      <c r="C36" s="376" t="s">
        <v>1365</v>
      </c>
      <c r="D36" s="377">
        <v>0</v>
      </c>
      <c r="E36" s="377">
        <v>400518</v>
      </c>
      <c r="F36" s="377">
        <v>12891</v>
      </c>
      <c r="G36" s="377">
        <v>0</v>
      </c>
      <c r="H36" s="377">
        <v>0</v>
      </c>
      <c r="I36" s="377">
        <v>0</v>
      </c>
      <c r="J36" s="377">
        <v>0</v>
      </c>
      <c r="K36" s="378">
        <v>413409</v>
      </c>
    </row>
    <row r="37" spans="2:11" ht="13.5" thickBot="1">
      <c r="B37" s="480" t="s">
        <v>955</v>
      </c>
      <c r="C37" s="481" t="s">
        <v>1366</v>
      </c>
      <c r="D37" s="482">
        <v>447429</v>
      </c>
      <c r="E37" s="482">
        <v>6618549</v>
      </c>
      <c r="F37" s="482">
        <v>1297110</v>
      </c>
      <c r="G37" s="482">
        <v>44346</v>
      </c>
      <c r="H37" s="482">
        <v>0</v>
      </c>
      <c r="I37" s="482">
        <v>0</v>
      </c>
      <c r="J37" s="482">
        <v>44922</v>
      </c>
      <c r="K37" s="483">
        <v>8452356</v>
      </c>
    </row>
    <row r="38" spans="2:11" ht="13.5" thickBot="1">
      <c r="B38" s="375" t="s">
        <v>956</v>
      </c>
      <c r="C38" s="376" t="s">
        <v>130</v>
      </c>
      <c r="D38" s="377">
        <v>8868</v>
      </c>
      <c r="E38" s="377">
        <v>87195157</v>
      </c>
      <c r="F38" s="377">
        <v>301674</v>
      </c>
      <c r="G38" s="377">
        <v>21253</v>
      </c>
      <c r="H38" s="377">
        <v>0</v>
      </c>
      <c r="I38" s="377">
        <v>0</v>
      </c>
      <c r="J38" s="377">
        <v>213130</v>
      </c>
      <c r="K38" s="378">
        <v>87740082</v>
      </c>
    </row>
    <row r="39" spans="2:11" ht="13.5" thickBot="1">
      <c r="B39" s="484" t="s">
        <v>958</v>
      </c>
      <c r="C39" s="485" t="s">
        <v>1367</v>
      </c>
      <c r="D39" s="486">
        <v>425620</v>
      </c>
      <c r="E39" s="486">
        <v>939032</v>
      </c>
      <c r="F39" s="486">
        <v>1135315</v>
      </c>
      <c r="G39" s="486">
        <v>26287</v>
      </c>
      <c r="H39" s="486">
        <v>0</v>
      </c>
      <c r="I39" s="486">
        <v>0</v>
      </c>
      <c r="J39" s="486">
        <v>8720</v>
      </c>
      <c r="K39" s="487">
        <v>2534974</v>
      </c>
    </row>
  </sheetData>
  <sheetProtection/>
  <mergeCells count="2">
    <mergeCell ref="C2:K2"/>
    <mergeCell ref="C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&amp;R&amp;"MS Sans Serif,Félkövér"rendelet 9/11. 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K40"/>
  <sheetViews>
    <sheetView view="pageLayout" workbookViewId="0" topLeftCell="A1">
      <selection activeCell="A28" sqref="A28"/>
    </sheetView>
  </sheetViews>
  <sheetFormatPr defaultColWidth="9.140625" defaultRowHeight="18" customHeight="1"/>
  <cols>
    <col min="1" max="1" width="16.00390625" style="0" customWidth="1"/>
    <col min="2" max="2" width="6.57421875" style="0" customWidth="1"/>
    <col min="3" max="3" width="66.28125" style="0" customWidth="1"/>
    <col min="4" max="10" width="11.28125" style="0" customWidth="1"/>
    <col min="11" max="11" width="13.28125" style="0" customWidth="1"/>
  </cols>
  <sheetData>
    <row r="2" spans="3:11" s="14" customFormat="1" ht="18" customHeight="1">
      <c r="C2" s="522" t="s">
        <v>1522</v>
      </c>
      <c r="D2" s="522"/>
      <c r="E2" s="522"/>
      <c r="F2" s="522"/>
      <c r="G2" s="522"/>
      <c r="H2" s="522"/>
      <c r="I2" s="522"/>
      <c r="J2" s="522"/>
      <c r="K2" s="522"/>
    </row>
    <row r="3" ht="18" customHeight="1" thickBot="1"/>
    <row r="4" spans="2:11" ht="52.5" customHeight="1" thickBot="1">
      <c r="B4" s="344"/>
      <c r="C4" s="488" t="s">
        <v>907</v>
      </c>
      <c r="D4" s="488" t="s">
        <v>1515</v>
      </c>
      <c r="E4" s="488" t="s">
        <v>1516</v>
      </c>
      <c r="F4" s="488" t="s">
        <v>1517</v>
      </c>
      <c r="G4" s="488" t="s">
        <v>1518</v>
      </c>
      <c r="H4" s="488" t="s">
        <v>1519</v>
      </c>
      <c r="I4" s="488" t="s">
        <v>1520</v>
      </c>
      <c r="J4" s="488" t="s">
        <v>1521</v>
      </c>
      <c r="K4" s="489" t="s">
        <v>713</v>
      </c>
    </row>
    <row r="5" spans="2:11" ht="18" customHeight="1">
      <c r="B5" s="391"/>
      <c r="C5" s="392"/>
      <c r="D5" s="392"/>
      <c r="E5" s="392"/>
      <c r="F5" s="392"/>
      <c r="G5" s="392"/>
      <c r="H5" s="392"/>
      <c r="I5" s="392"/>
      <c r="J5" s="392"/>
      <c r="K5" s="393"/>
    </row>
    <row r="6" spans="2:11" ht="18" customHeight="1">
      <c r="B6" s="354" t="s">
        <v>915</v>
      </c>
      <c r="C6" s="355" t="s">
        <v>1368</v>
      </c>
      <c r="D6" s="356">
        <v>225811</v>
      </c>
      <c r="E6" s="356">
        <v>0</v>
      </c>
      <c r="F6" s="356">
        <v>0</v>
      </c>
      <c r="G6" s="356">
        <v>0</v>
      </c>
      <c r="H6" s="356">
        <v>0</v>
      </c>
      <c r="I6" s="356">
        <v>0</v>
      </c>
      <c r="J6" s="356">
        <v>0</v>
      </c>
      <c r="K6" s="356">
        <v>225811</v>
      </c>
    </row>
    <row r="7" spans="2:11" ht="18" customHeight="1">
      <c r="B7" s="354" t="s">
        <v>916</v>
      </c>
      <c r="C7" s="355" t="s">
        <v>1369</v>
      </c>
      <c r="D7" s="356">
        <v>0</v>
      </c>
      <c r="E7" s="356">
        <v>0</v>
      </c>
      <c r="F7" s="356">
        <v>0</v>
      </c>
      <c r="G7" s="356">
        <v>0</v>
      </c>
      <c r="H7" s="356">
        <v>0</v>
      </c>
      <c r="I7" s="356">
        <v>0</v>
      </c>
      <c r="J7" s="356">
        <v>0</v>
      </c>
      <c r="K7" s="356">
        <v>0</v>
      </c>
    </row>
    <row r="8" spans="2:11" ht="18" customHeight="1">
      <c r="B8" s="354" t="s">
        <v>918</v>
      </c>
      <c r="C8" s="355" t="s">
        <v>1370</v>
      </c>
      <c r="D8" s="356">
        <v>0</v>
      </c>
      <c r="E8" s="356">
        <v>0</v>
      </c>
      <c r="F8" s="356">
        <v>0</v>
      </c>
      <c r="G8" s="356">
        <v>0</v>
      </c>
      <c r="H8" s="356">
        <v>0</v>
      </c>
      <c r="I8" s="356">
        <v>0</v>
      </c>
      <c r="J8" s="356">
        <v>0</v>
      </c>
      <c r="K8" s="356">
        <v>0</v>
      </c>
    </row>
    <row r="9" spans="2:11" ht="18" customHeight="1">
      <c r="B9" s="354" t="s">
        <v>919</v>
      </c>
      <c r="C9" s="355" t="s">
        <v>1371</v>
      </c>
      <c r="D9" s="356">
        <v>0</v>
      </c>
      <c r="E9" s="356">
        <v>0</v>
      </c>
      <c r="F9" s="356">
        <v>0</v>
      </c>
      <c r="G9" s="356">
        <v>0</v>
      </c>
      <c r="H9" s="356">
        <v>0</v>
      </c>
      <c r="I9" s="356">
        <v>0</v>
      </c>
      <c r="J9" s="356">
        <v>0</v>
      </c>
      <c r="K9" s="356">
        <v>0</v>
      </c>
    </row>
    <row r="10" spans="2:11" ht="18" customHeight="1">
      <c r="B10" s="354" t="s">
        <v>921</v>
      </c>
      <c r="C10" s="355" t="s">
        <v>1372</v>
      </c>
      <c r="D10" s="356">
        <v>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  <c r="K10" s="356">
        <v>0</v>
      </c>
    </row>
    <row r="11" spans="2:11" ht="18" customHeight="1">
      <c r="B11" s="354" t="s">
        <v>923</v>
      </c>
      <c r="C11" s="355" t="s">
        <v>1373</v>
      </c>
      <c r="D11" s="356">
        <v>0</v>
      </c>
      <c r="E11" s="356">
        <v>0</v>
      </c>
      <c r="F11" s="356">
        <v>0</v>
      </c>
      <c r="G11" s="356">
        <v>0</v>
      </c>
      <c r="H11" s="356">
        <v>0</v>
      </c>
      <c r="I11" s="356">
        <v>0</v>
      </c>
      <c r="J11" s="356">
        <v>0</v>
      </c>
      <c r="K11" s="356">
        <v>0</v>
      </c>
    </row>
    <row r="12" spans="2:11" ht="18" customHeight="1">
      <c r="B12" s="354" t="s">
        <v>924</v>
      </c>
      <c r="C12" s="355" t="s">
        <v>1374</v>
      </c>
      <c r="D12" s="356">
        <v>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  <c r="K12" s="356">
        <v>0</v>
      </c>
    </row>
    <row r="13" spans="2:11" ht="18" customHeight="1">
      <c r="B13" s="354" t="s">
        <v>925</v>
      </c>
      <c r="C13" s="355" t="s">
        <v>1375</v>
      </c>
      <c r="D13" s="356">
        <v>0</v>
      </c>
      <c r="E13" s="356">
        <v>0</v>
      </c>
      <c r="F13" s="356">
        <v>0</v>
      </c>
      <c r="G13" s="356">
        <v>0</v>
      </c>
      <c r="H13" s="356">
        <v>0</v>
      </c>
      <c r="I13" s="356">
        <v>0</v>
      </c>
      <c r="J13" s="356">
        <v>0</v>
      </c>
      <c r="K13" s="356">
        <v>0</v>
      </c>
    </row>
    <row r="14" spans="2:11" ht="18" customHeight="1">
      <c r="B14" s="354" t="s">
        <v>927</v>
      </c>
      <c r="C14" s="355" t="s">
        <v>1376</v>
      </c>
      <c r="D14" s="356">
        <v>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0</v>
      </c>
    </row>
    <row r="15" spans="2:11" ht="18" customHeight="1">
      <c r="B15" s="354" t="s">
        <v>929</v>
      </c>
      <c r="C15" s="355" t="s">
        <v>1377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6">
        <v>0</v>
      </c>
      <c r="J15" s="356">
        <v>0</v>
      </c>
      <c r="K15" s="356">
        <v>0</v>
      </c>
    </row>
    <row r="16" spans="2:11" ht="18" customHeight="1">
      <c r="B16" s="354" t="s">
        <v>931</v>
      </c>
      <c r="C16" s="355" t="s">
        <v>1378</v>
      </c>
      <c r="D16" s="356">
        <v>0</v>
      </c>
      <c r="E16" s="356">
        <v>0</v>
      </c>
      <c r="F16" s="356">
        <v>0</v>
      </c>
      <c r="G16" s="356">
        <v>0</v>
      </c>
      <c r="H16" s="356">
        <v>0</v>
      </c>
      <c r="I16" s="356">
        <v>0</v>
      </c>
      <c r="J16" s="356">
        <v>0</v>
      </c>
      <c r="K16" s="356">
        <v>0</v>
      </c>
    </row>
    <row r="17" spans="2:11" ht="18" customHeight="1">
      <c r="B17" s="354" t="s">
        <v>932</v>
      </c>
      <c r="C17" s="355" t="s">
        <v>1379</v>
      </c>
      <c r="D17" s="356">
        <v>0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0</v>
      </c>
      <c r="K17" s="356">
        <v>0</v>
      </c>
    </row>
    <row r="18" spans="2:11" ht="18" customHeight="1">
      <c r="B18" s="354" t="s">
        <v>933</v>
      </c>
      <c r="C18" s="355" t="s">
        <v>1375</v>
      </c>
      <c r="D18" s="356">
        <v>0</v>
      </c>
      <c r="E18" s="356">
        <v>0</v>
      </c>
      <c r="F18" s="356">
        <v>0</v>
      </c>
      <c r="G18" s="356">
        <v>0</v>
      </c>
      <c r="H18" s="356">
        <v>0</v>
      </c>
      <c r="I18" s="356">
        <v>0</v>
      </c>
      <c r="J18" s="356">
        <v>0</v>
      </c>
      <c r="K18" s="356">
        <v>0</v>
      </c>
    </row>
    <row r="19" spans="2:11" ht="18" customHeight="1">
      <c r="B19" s="354" t="s">
        <v>934</v>
      </c>
      <c r="C19" s="355" t="s">
        <v>1376</v>
      </c>
      <c r="D19" s="356">
        <v>0</v>
      </c>
      <c r="E19" s="356">
        <v>0</v>
      </c>
      <c r="F19" s="356">
        <v>0</v>
      </c>
      <c r="G19" s="356">
        <v>0</v>
      </c>
      <c r="H19" s="356">
        <v>0</v>
      </c>
      <c r="I19" s="356">
        <v>0</v>
      </c>
      <c r="J19" s="356">
        <v>0</v>
      </c>
      <c r="K19" s="356">
        <v>0</v>
      </c>
    </row>
    <row r="20" spans="2:11" ht="18" customHeight="1">
      <c r="B20" s="354" t="s">
        <v>935</v>
      </c>
      <c r="C20" s="355" t="s">
        <v>1377</v>
      </c>
      <c r="D20" s="356">
        <v>0</v>
      </c>
      <c r="E20" s="356">
        <v>0</v>
      </c>
      <c r="F20" s="356">
        <v>0</v>
      </c>
      <c r="G20" s="356">
        <v>0</v>
      </c>
      <c r="H20" s="356">
        <v>0</v>
      </c>
      <c r="I20" s="356">
        <v>0</v>
      </c>
      <c r="J20" s="356">
        <v>0</v>
      </c>
      <c r="K20" s="356">
        <v>0</v>
      </c>
    </row>
    <row r="21" spans="2:11" ht="18" customHeight="1">
      <c r="B21" s="354" t="s">
        <v>936</v>
      </c>
      <c r="C21" s="355" t="s">
        <v>1380</v>
      </c>
      <c r="D21" s="356">
        <v>41612</v>
      </c>
      <c r="E21" s="356">
        <v>196117</v>
      </c>
      <c r="F21" s="356">
        <v>650543</v>
      </c>
      <c r="G21" s="356">
        <v>287899</v>
      </c>
      <c r="H21" s="356">
        <v>37952</v>
      </c>
      <c r="I21" s="356">
        <v>376883</v>
      </c>
      <c r="J21" s="356">
        <v>1549394</v>
      </c>
      <c r="K21" s="356">
        <v>1591006</v>
      </c>
    </row>
    <row r="22" spans="2:11" s="410" customFormat="1" ht="18" customHeight="1">
      <c r="B22" s="354" t="s">
        <v>938</v>
      </c>
      <c r="C22" s="355" t="s">
        <v>1381</v>
      </c>
      <c r="D22" s="356">
        <v>80507</v>
      </c>
      <c r="E22" s="356">
        <v>198549</v>
      </c>
      <c r="F22" s="356">
        <v>198549</v>
      </c>
      <c r="G22" s="356">
        <v>198549</v>
      </c>
      <c r="H22" s="356">
        <v>198549</v>
      </c>
      <c r="I22" s="356">
        <v>1844859</v>
      </c>
      <c r="J22" s="356">
        <v>2639055</v>
      </c>
      <c r="K22" s="356">
        <v>2719562</v>
      </c>
    </row>
    <row r="23" spans="2:11" ht="18" customHeight="1">
      <c r="B23" s="354" t="s">
        <v>939</v>
      </c>
      <c r="C23" s="355" t="s">
        <v>1382</v>
      </c>
      <c r="D23" s="356">
        <v>80507</v>
      </c>
      <c r="E23" s="356">
        <v>161013</v>
      </c>
      <c r="F23" s="356">
        <v>161013</v>
      </c>
      <c r="G23" s="356">
        <v>161014</v>
      </c>
      <c r="H23" s="356">
        <v>161014</v>
      </c>
      <c r="I23" s="356">
        <v>1431964</v>
      </c>
      <c r="J23" s="356">
        <v>2076018</v>
      </c>
      <c r="K23" s="356">
        <v>2156525</v>
      </c>
    </row>
    <row r="24" spans="2:11" ht="18" customHeight="1">
      <c r="B24" s="354" t="s">
        <v>940</v>
      </c>
      <c r="C24" s="355" t="s">
        <v>1383</v>
      </c>
      <c r="D24" s="356">
        <v>0</v>
      </c>
      <c r="E24" s="356">
        <v>37536</v>
      </c>
      <c r="F24" s="356">
        <v>37536</v>
      </c>
      <c r="G24" s="356">
        <v>37535</v>
      </c>
      <c r="H24" s="356">
        <v>37535</v>
      </c>
      <c r="I24" s="356">
        <v>412895</v>
      </c>
      <c r="J24" s="356">
        <v>563037</v>
      </c>
      <c r="K24" s="356">
        <v>563037</v>
      </c>
    </row>
    <row r="25" spans="2:11" ht="18" customHeight="1">
      <c r="B25" s="354" t="s">
        <v>942</v>
      </c>
      <c r="C25" s="355" t="s">
        <v>1384</v>
      </c>
      <c r="D25" s="356">
        <v>0</v>
      </c>
      <c r="E25" s="356">
        <v>0</v>
      </c>
      <c r="F25" s="356">
        <v>0</v>
      </c>
      <c r="G25" s="356">
        <v>0</v>
      </c>
      <c r="H25" s="356">
        <v>0</v>
      </c>
      <c r="I25" s="356">
        <v>0</v>
      </c>
      <c r="J25" s="356">
        <v>0</v>
      </c>
      <c r="K25" s="356">
        <v>0</v>
      </c>
    </row>
    <row r="26" spans="2:11" ht="18" customHeight="1">
      <c r="B26" s="354" t="s">
        <v>944</v>
      </c>
      <c r="C26" s="355" t="s">
        <v>175</v>
      </c>
      <c r="D26" s="356">
        <v>0</v>
      </c>
      <c r="E26" s="356">
        <v>0</v>
      </c>
      <c r="F26" s="356">
        <v>0</v>
      </c>
      <c r="G26" s="356">
        <v>0</v>
      </c>
      <c r="H26" s="356">
        <v>0</v>
      </c>
      <c r="I26" s="356">
        <v>0</v>
      </c>
      <c r="J26" s="356">
        <v>0</v>
      </c>
      <c r="K26" s="356">
        <v>0</v>
      </c>
    </row>
    <row r="27" spans="2:11" ht="18" customHeight="1">
      <c r="B27" s="354" t="s">
        <v>946</v>
      </c>
      <c r="C27" s="355" t="s">
        <v>176</v>
      </c>
      <c r="D27" s="356">
        <v>0</v>
      </c>
      <c r="E27" s="356">
        <v>0</v>
      </c>
      <c r="F27" s="356">
        <v>0</v>
      </c>
      <c r="G27" s="356">
        <v>0</v>
      </c>
      <c r="H27" s="356">
        <v>0</v>
      </c>
      <c r="I27" s="356">
        <v>0</v>
      </c>
      <c r="J27" s="356">
        <v>0</v>
      </c>
      <c r="K27" s="356">
        <v>0</v>
      </c>
    </row>
    <row r="28" spans="2:11" ht="18" customHeight="1">
      <c r="B28" s="354" t="s">
        <v>947</v>
      </c>
      <c r="C28" s="355" t="s">
        <v>1382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6">
        <v>0</v>
      </c>
      <c r="J28" s="356">
        <v>0</v>
      </c>
      <c r="K28" s="356">
        <v>0</v>
      </c>
    </row>
    <row r="29" spans="2:11" ht="18" customHeight="1">
      <c r="B29" s="354" t="s">
        <v>948</v>
      </c>
      <c r="C29" s="355" t="s">
        <v>1383</v>
      </c>
      <c r="D29" s="356">
        <v>0</v>
      </c>
      <c r="E29" s="356">
        <v>0</v>
      </c>
      <c r="F29" s="356">
        <v>0</v>
      </c>
      <c r="G29" s="356">
        <v>0</v>
      </c>
      <c r="H29" s="356">
        <v>0</v>
      </c>
      <c r="I29" s="356">
        <v>0</v>
      </c>
      <c r="J29" s="356">
        <v>0</v>
      </c>
      <c r="K29" s="356">
        <v>0</v>
      </c>
    </row>
    <row r="30" spans="2:11" ht="18" customHeight="1">
      <c r="B30" s="354" t="s">
        <v>949</v>
      </c>
      <c r="C30" s="355" t="s">
        <v>1384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6">
        <v>0</v>
      </c>
      <c r="J30" s="356">
        <v>0</v>
      </c>
      <c r="K30" s="356">
        <v>0</v>
      </c>
    </row>
    <row r="31" spans="2:11" ht="18" customHeight="1">
      <c r="B31" s="354" t="s">
        <v>950</v>
      </c>
      <c r="C31" s="355" t="s">
        <v>1385</v>
      </c>
      <c r="D31" s="356">
        <v>0</v>
      </c>
      <c r="E31" s="356">
        <v>0</v>
      </c>
      <c r="F31" s="356">
        <v>0</v>
      </c>
      <c r="G31" s="356">
        <v>0</v>
      </c>
      <c r="H31" s="356">
        <v>0</v>
      </c>
      <c r="I31" s="356">
        <v>0</v>
      </c>
      <c r="J31" s="356">
        <v>0</v>
      </c>
      <c r="K31" s="356">
        <v>0</v>
      </c>
    </row>
    <row r="32" spans="2:11" ht="18" customHeight="1">
      <c r="B32" s="354" t="s">
        <v>951</v>
      </c>
      <c r="C32" s="355" t="s">
        <v>177</v>
      </c>
      <c r="D32" s="356">
        <v>0</v>
      </c>
      <c r="E32" s="356">
        <v>279487</v>
      </c>
      <c r="F32" s="356">
        <v>279487</v>
      </c>
      <c r="G32" s="356">
        <v>279487</v>
      </c>
      <c r="H32" s="356">
        <v>279487</v>
      </c>
      <c r="I32" s="356">
        <v>3353844</v>
      </c>
      <c r="J32" s="356">
        <v>4471792</v>
      </c>
      <c r="K32" s="356">
        <v>4471792</v>
      </c>
    </row>
    <row r="33" spans="2:11" ht="18" customHeight="1">
      <c r="B33" s="354" t="s">
        <v>952</v>
      </c>
      <c r="C33" s="355" t="s">
        <v>1386</v>
      </c>
      <c r="D33" s="356">
        <v>0</v>
      </c>
      <c r="E33" s="356">
        <v>0</v>
      </c>
      <c r="F33" s="356">
        <v>0</v>
      </c>
      <c r="G33" s="356">
        <v>0</v>
      </c>
      <c r="H33" s="356">
        <v>0</v>
      </c>
      <c r="I33" s="356">
        <v>0</v>
      </c>
      <c r="J33" s="356">
        <v>0</v>
      </c>
      <c r="K33" s="356">
        <v>0</v>
      </c>
    </row>
    <row r="34" spans="2:11" ht="18" customHeight="1">
      <c r="B34" s="354" t="s">
        <v>953</v>
      </c>
      <c r="C34" s="355" t="s">
        <v>1387</v>
      </c>
      <c r="D34" s="356">
        <v>0</v>
      </c>
      <c r="E34" s="356">
        <v>279487</v>
      </c>
      <c r="F34" s="356">
        <v>279487</v>
      </c>
      <c r="G34" s="356">
        <v>279487</v>
      </c>
      <c r="H34" s="356">
        <v>279487</v>
      </c>
      <c r="I34" s="356">
        <v>3353844</v>
      </c>
      <c r="J34" s="356">
        <v>4471792</v>
      </c>
      <c r="K34" s="356">
        <v>4471792</v>
      </c>
    </row>
    <row r="35" spans="2:11" ht="18" customHeight="1">
      <c r="B35" s="354" t="s">
        <v>954</v>
      </c>
      <c r="C35" s="355" t="s">
        <v>1388</v>
      </c>
      <c r="D35" s="356">
        <v>0</v>
      </c>
      <c r="E35" s="356">
        <v>0</v>
      </c>
      <c r="F35" s="356">
        <v>0</v>
      </c>
      <c r="G35" s="356">
        <v>0</v>
      </c>
      <c r="H35" s="356">
        <v>0</v>
      </c>
      <c r="I35" s="356">
        <v>0</v>
      </c>
      <c r="J35" s="356">
        <v>0</v>
      </c>
      <c r="K35" s="356">
        <v>0</v>
      </c>
    </row>
    <row r="36" spans="2:11" ht="27.75" customHeight="1">
      <c r="B36" s="354" t="s">
        <v>955</v>
      </c>
      <c r="C36" s="355" t="s">
        <v>1389</v>
      </c>
      <c r="D36" s="356">
        <v>267423</v>
      </c>
      <c r="E36" s="356">
        <v>196117</v>
      </c>
      <c r="F36" s="356">
        <v>650543</v>
      </c>
      <c r="G36" s="356">
        <v>287899</v>
      </c>
      <c r="H36" s="356">
        <v>37952</v>
      </c>
      <c r="I36" s="356">
        <v>376883</v>
      </c>
      <c r="J36" s="356">
        <v>1549394</v>
      </c>
      <c r="K36" s="356">
        <v>1816817</v>
      </c>
    </row>
    <row r="37" spans="2:11" ht="27.75" customHeight="1">
      <c r="B37" s="354" t="s">
        <v>956</v>
      </c>
      <c r="C37" s="355" t="s">
        <v>1390</v>
      </c>
      <c r="D37" s="356">
        <v>80507</v>
      </c>
      <c r="E37" s="356">
        <v>478036</v>
      </c>
      <c r="F37" s="356">
        <v>478036</v>
      </c>
      <c r="G37" s="356">
        <v>478036</v>
      </c>
      <c r="H37" s="356">
        <v>478036</v>
      </c>
      <c r="I37" s="356">
        <v>5198703</v>
      </c>
      <c r="J37" s="356">
        <v>7110847</v>
      </c>
      <c r="K37" s="356">
        <v>7191354</v>
      </c>
    </row>
    <row r="38" spans="2:11" ht="27.75" customHeight="1">
      <c r="B38" s="354" t="s">
        <v>958</v>
      </c>
      <c r="C38" s="355" t="s">
        <v>1391</v>
      </c>
      <c r="D38" s="356">
        <v>80507</v>
      </c>
      <c r="E38" s="356">
        <v>161013</v>
      </c>
      <c r="F38" s="356">
        <v>161013</v>
      </c>
      <c r="G38" s="356">
        <v>161014</v>
      </c>
      <c r="H38" s="356">
        <v>161014</v>
      </c>
      <c r="I38" s="356">
        <v>1431964</v>
      </c>
      <c r="J38" s="356">
        <v>2076018</v>
      </c>
      <c r="K38" s="356">
        <v>2156525</v>
      </c>
    </row>
    <row r="39" spans="2:11" ht="27.75" customHeight="1">
      <c r="B39" s="354" t="s">
        <v>959</v>
      </c>
      <c r="C39" s="355" t="s">
        <v>1392</v>
      </c>
      <c r="D39" s="356">
        <v>0</v>
      </c>
      <c r="E39" s="356">
        <v>317023</v>
      </c>
      <c r="F39" s="356">
        <v>317023</v>
      </c>
      <c r="G39" s="356">
        <v>317022</v>
      </c>
      <c r="H39" s="356">
        <v>317022</v>
      </c>
      <c r="I39" s="356">
        <v>3766739</v>
      </c>
      <c r="J39" s="356">
        <v>5034829</v>
      </c>
      <c r="K39" s="356">
        <v>5034829</v>
      </c>
    </row>
    <row r="40" spans="2:11" ht="27.75" customHeight="1">
      <c r="B40" s="354" t="s">
        <v>961</v>
      </c>
      <c r="C40" s="355" t="s">
        <v>1393</v>
      </c>
      <c r="D40" s="356">
        <v>0</v>
      </c>
      <c r="E40" s="356">
        <v>0</v>
      </c>
      <c r="F40" s="356">
        <v>0</v>
      </c>
      <c r="G40" s="356">
        <v>0</v>
      </c>
      <c r="H40" s="356">
        <v>0</v>
      </c>
      <c r="I40" s="356">
        <v>0</v>
      </c>
      <c r="J40" s="356">
        <v>0</v>
      </c>
      <c r="K40" s="356">
        <v>0</v>
      </c>
    </row>
  </sheetData>
  <sheetProtection/>
  <mergeCells count="1">
    <mergeCell ref="C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&amp;R&amp;"MS Sans Serif,Félkövér"rendelet 9/12. 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5:I29"/>
  <sheetViews>
    <sheetView view="pageLayout" workbookViewId="0" topLeftCell="A1">
      <selection activeCell="A28" sqref="A28"/>
    </sheetView>
  </sheetViews>
  <sheetFormatPr defaultColWidth="9.140625" defaultRowHeight="12.75"/>
  <cols>
    <col min="2" max="2" width="4.7109375" style="0" customWidth="1"/>
    <col min="3" max="3" width="47.421875" style="0" customWidth="1"/>
    <col min="4" max="4" width="12.8515625" style="0" customWidth="1"/>
    <col min="5" max="5" width="13.00390625" style="0" customWidth="1"/>
    <col min="6" max="6" width="13.8515625" style="0" customWidth="1"/>
    <col min="7" max="7" width="13.57421875" style="0" customWidth="1"/>
    <col min="8" max="8" width="12.8515625" style="0" customWidth="1"/>
    <col min="9" max="9" width="13.140625" style="0" customWidth="1"/>
  </cols>
  <sheetData>
    <row r="5" spans="3:9" s="14" customFormat="1" ht="15.75">
      <c r="C5" s="522" t="s">
        <v>1529</v>
      </c>
      <c r="D5" s="522"/>
      <c r="E5" s="522"/>
      <c r="F5" s="522"/>
      <c r="G5" s="522"/>
      <c r="H5" s="522"/>
      <c r="I5" s="522"/>
    </row>
    <row r="6" s="14" customFormat="1" ht="12.75">
      <c r="I6" s="21" t="s">
        <v>343</v>
      </c>
    </row>
    <row r="10" ht="13.5" thickBot="1"/>
    <row r="11" spans="2:9" ht="14.25">
      <c r="B11" s="632"/>
      <c r="C11" s="634" t="s">
        <v>907</v>
      </c>
      <c r="D11" s="534" t="s">
        <v>1523</v>
      </c>
      <c r="E11" s="534"/>
      <c r="F11" s="490"/>
      <c r="G11" s="490"/>
      <c r="H11" s="534" t="s">
        <v>1524</v>
      </c>
      <c r="I11" s="636"/>
    </row>
    <row r="12" spans="2:9" ht="43.5" thickBot="1">
      <c r="B12" s="633"/>
      <c r="C12" s="635"/>
      <c r="D12" s="491" t="s">
        <v>1525</v>
      </c>
      <c r="E12" s="491" t="s">
        <v>1526</v>
      </c>
      <c r="F12" s="491" t="s">
        <v>138</v>
      </c>
      <c r="G12" s="491" t="s">
        <v>1527</v>
      </c>
      <c r="H12" s="491" t="s">
        <v>1525</v>
      </c>
      <c r="I12" s="492" t="s">
        <v>1528</v>
      </c>
    </row>
    <row r="13" spans="2:9" ht="12.75">
      <c r="B13" s="354" t="s">
        <v>915</v>
      </c>
      <c r="C13" s="355" t="s">
        <v>62</v>
      </c>
      <c r="D13" s="356">
        <v>0</v>
      </c>
      <c r="E13" s="356">
        <v>0</v>
      </c>
      <c r="F13" s="356">
        <v>0</v>
      </c>
      <c r="G13" s="356">
        <v>0</v>
      </c>
      <c r="H13" s="356">
        <v>0</v>
      </c>
      <c r="I13" s="356">
        <v>0</v>
      </c>
    </row>
    <row r="14" spans="2:9" ht="12.75">
      <c r="B14" s="354" t="s">
        <v>916</v>
      </c>
      <c r="C14" s="355" t="s">
        <v>125</v>
      </c>
      <c r="D14" s="356">
        <v>54325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</row>
    <row r="15" spans="2:9" ht="12.75">
      <c r="B15" s="354" t="s">
        <v>918</v>
      </c>
      <c r="C15" s="355" t="s">
        <v>59</v>
      </c>
      <c r="D15" s="356">
        <v>393411</v>
      </c>
      <c r="E15" s="356">
        <v>16585</v>
      </c>
      <c r="F15" s="356">
        <v>3864</v>
      </c>
      <c r="G15" s="356">
        <v>171</v>
      </c>
      <c r="H15" s="356">
        <v>393911</v>
      </c>
      <c r="I15" s="356">
        <v>20278</v>
      </c>
    </row>
    <row r="16" spans="2:9" ht="12.75">
      <c r="B16" s="354" t="s">
        <v>919</v>
      </c>
      <c r="C16" s="355" t="s">
        <v>63</v>
      </c>
      <c r="D16" s="356">
        <v>8702</v>
      </c>
      <c r="E16" s="356">
        <v>5504</v>
      </c>
      <c r="F16" s="356">
        <v>796</v>
      </c>
      <c r="G16" s="356">
        <v>0</v>
      </c>
      <c r="H16" s="356">
        <v>8702</v>
      </c>
      <c r="I16" s="356">
        <v>6300</v>
      </c>
    </row>
    <row r="17" spans="2:9" ht="12.75">
      <c r="B17" s="354" t="s">
        <v>921</v>
      </c>
      <c r="C17" s="355" t="s">
        <v>56</v>
      </c>
      <c r="D17" s="356">
        <v>93476</v>
      </c>
      <c r="E17" s="356">
        <v>0</v>
      </c>
      <c r="F17" s="356">
        <v>0</v>
      </c>
      <c r="G17" s="356">
        <v>0</v>
      </c>
      <c r="H17" s="356">
        <v>99886</v>
      </c>
      <c r="I17" s="356">
        <v>0</v>
      </c>
    </row>
    <row r="18" spans="2:9" ht="12.75">
      <c r="B18" s="354" t="s">
        <v>923</v>
      </c>
      <c r="C18" s="355" t="s">
        <v>57</v>
      </c>
      <c r="D18" s="356">
        <v>590665</v>
      </c>
      <c r="E18" s="356">
        <v>200</v>
      </c>
      <c r="F18" s="356">
        <v>0</v>
      </c>
      <c r="G18" s="356">
        <v>0</v>
      </c>
      <c r="H18" s="356">
        <v>574501</v>
      </c>
      <c r="I18" s="356">
        <v>200</v>
      </c>
    </row>
    <row r="19" spans="2:9" ht="12.75">
      <c r="B19" s="354" t="s">
        <v>924</v>
      </c>
      <c r="C19" s="355" t="s">
        <v>1394</v>
      </c>
      <c r="D19" s="356">
        <v>1140579</v>
      </c>
      <c r="E19" s="356">
        <v>22289</v>
      </c>
      <c r="F19" s="356">
        <v>4660</v>
      </c>
      <c r="G19" s="356">
        <v>171</v>
      </c>
      <c r="H19" s="356">
        <v>1077000</v>
      </c>
      <c r="I19" s="356">
        <v>26778</v>
      </c>
    </row>
    <row r="20" spans="2:9" ht="12.75">
      <c r="B20" s="354" t="s">
        <v>925</v>
      </c>
      <c r="C20" s="355" t="s">
        <v>64</v>
      </c>
      <c r="D20" s="356">
        <v>20165</v>
      </c>
      <c r="E20" s="356">
        <v>0</v>
      </c>
      <c r="F20" s="356">
        <v>0</v>
      </c>
      <c r="G20" s="356">
        <v>0</v>
      </c>
      <c r="H20" s="356">
        <v>19307</v>
      </c>
      <c r="I20" s="356">
        <v>0</v>
      </c>
    </row>
    <row r="21" spans="2:9" ht="12.75">
      <c r="B21" s="354" t="s">
        <v>927</v>
      </c>
      <c r="C21" s="355" t="s">
        <v>65</v>
      </c>
      <c r="D21" s="356">
        <v>6066</v>
      </c>
      <c r="E21" s="356">
        <v>0</v>
      </c>
      <c r="F21" s="356">
        <v>0</v>
      </c>
      <c r="G21" s="356">
        <v>0</v>
      </c>
      <c r="H21" s="356">
        <v>6692</v>
      </c>
      <c r="I21" s="356">
        <v>0</v>
      </c>
    </row>
    <row r="22" spans="2:9" ht="12.75">
      <c r="B22" s="354" t="s">
        <v>929</v>
      </c>
      <c r="C22" s="355" t="s">
        <v>66</v>
      </c>
      <c r="D22" s="356">
        <v>2455039</v>
      </c>
      <c r="E22" s="356">
        <v>1035590</v>
      </c>
      <c r="F22" s="356">
        <v>76534</v>
      </c>
      <c r="G22" s="356">
        <v>13556</v>
      </c>
      <c r="H22" s="356">
        <v>2913674</v>
      </c>
      <c r="I22" s="356">
        <v>1098568</v>
      </c>
    </row>
    <row r="23" spans="2:9" ht="25.5">
      <c r="B23" s="354" t="s">
        <v>931</v>
      </c>
      <c r="C23" s="355" t="s">
        <v>1395</v>
      </c>
      <c r="D23" s="356">
        <v>864452</v>
      </c>
      <c r="E23" s="356">
        <v>592220</v>
      </c>
      <c r="F23" s="356">
        <v>16069</v>
      </c>
      <c r="G23" s="356">
        <v>0</v>
      </c>
      <c r="H23" s="356">
        <v>870076</v>
      </c>
      <c r="I23" s="356">
        <v>608289</v>
      </c>
    </row>
    <row r="24" spans="2:9" ht="12.75">
      <c r="B24" s="354" t="s">
        <v>932</v>
      </c>
      <c r="C24" s="355" t="s">
        <v>58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56">
        <v>0</v>
      </c>
    </row>
    <row r="25" spans="2:9" ht="12.75">
      <c r="B25" s="354" t="s">
        <v>933</v>
      </c>
      <c r="C25" s="355" t="s">
        <v>67</v>
      </c>
      <c r="D25" s="356">
        <v>142739</v>
      </c>
      <c r="E25" s="356">
        <v>0</v>
      </c>
      <c r="F25" s="356">
        <v>0</v>
      </c>
      <c r="G25" s="356">
        <v>0</v>
      </c>
      <c r="H25" s="356">
        <v>139221</v>
      </c>
      <c r="I25" s="356">
        <v>0</v>
      </c>
    </row>
    <row r="26" spans="2:9" ht="12.75">
      <c r="B26" s="354" t="s">
        <v>934</v>
      </c>
      <c r="C26" s="355" t="s">
        <v>1396</v>
      </c>
      <c r="D26" s="356">
        <v>0</v>
      </c>
      <c r="E26" s="356">
        <v>0</v>
      </c>
      <c r="F26" s="356">
        <v>0</v>
      </c>
      <c r="G26" s="356">
        <v>0</v>
      </c>
      <c r="H26" s="356">
        <v>0</v>
      </c>
      <c r="I26" s="356">
        <v>0</v>
      </c>
    </row>
    <row r="27" spans="2:9" ht="12.75">
      <c r="B27" s="354" t="s">
        <v>935</v>
      </c>
      <c r="C27" s="355" t="s">
        <v>68</v>
      </c>
      <c r="D27" s="356">
        <v>0</v>
      </c>
      <c r="E27" s="356">
        <v>0</v>
      </c>
      <c r="F27" s="356">
        <v>0</v>
      </c>
      <c r="G27" s="356">
        <v>0</v>
      </c>
      <c r="H27" s="356">
        <v>0</v>
      </c>
      <c r="I27" s="356">
        <v>0</v>
      </c>
    </row>
    <row r="28" spans="2:9" ht="12.75">
      <c r="B28" s="354" t="s">
        <v>936</v>
      </c>
      <c r="C28" s="355" t="s">
        <v>1397</v>
      </c>
      <c r="D28" s="356">
        <v>2624009</v>
      </c>
      <c r="E28" s="356">
        <v>1035590</v>
      </c>
      <c r="F28" s="356">
        <v>76534</v>
      </c>
      <c r="G28" s="356">
        <v>13556</v>
      </c>
      <c r="H28" s="356">
        <v>3078894</v>
      </c>
      <c r="I28" s="356">
        <v>1098568</v>
      </c>
    </row>
    <row r="29" spans="2:9" ht="12.75">
      <c r="B29" s="354" t="s">
        <v>938</v>
      </c>
      <c r="C29" s="355" t="s">
        <v>1398</v>
      </c>
      <c r="D29" s="356">
        <v>3764588</v>
      </c>
      <c r="E29" s="356">
        <v>1057879</v>
      </c>
      <c r="F29" s="356">
        <v>81194</v>
      </c>
      <c r="G29" s="356">
        <v>13727</v>
      </c>
      <c r="H29" s="356">
        <v>4155894</v>
      </c>
      <c r="I29" s="356">
        <v>1125346</v>
      </c>
    </row>
  </sheetData>
  <sheetProtection/>
  <mergeCells count="5">
    <mergeCell ref="B11:B12"/>
    <mergeCell ref="C11:C12"/>
    <mergeCell ref="D11:E11"/>
    <mergeCell ref="H11:I11"/>
    <mergeCell ref="C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&amp;R&amp;"MS Sans Serif,Félkövér"rendelet 9/13. sz.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O17"/>
  <sheetViews>
    <sheetView view="pageLayout" workbookViewId="0" topLeftCell="E8">
      <selection activeCell="A28" sqref="A28"/>
    </sheetView>
  </sheetViews>
  <sheetFormatPr defaultColWidth="9.140625" defaultRowHeight="12.75"/>
  <cols>
    <col min="2" max="2" width="5.140625" style="0" customWidth="1"/>
    <col min="3" max="3" width="50.140625" style="0" customWidth="1"/>
    <col min="4" max="15" width="10.28125" style="0" customWidth="1"/>
  </cols>
  <sheetData>
    <row r="1" spans="5:13" s="14" customFormat="1" ht="15.75">
      <c r="E1" s="522" t="s">
        <v>1537</v>
      </c>
      <c r="F1" s="522"/>
      <c r="G1" s="522"/>
      <c r="H1" s="522"/>
      <c r="I1" s="522"/>
      <c r="J1" s="522"/>
      <c r="K1" s="522"/>
      <c r="L1" s="522"/>
      <c r="M1" s="522"/>
    </row>
    <row r="2" spans="5:13" s="14" customFormat="1" ht="15.75">
      <c r="E2" s="504"/>
      <c r="F2" s="504"/>
      <c r="G2" s="504"/>
      <c r="H2" s="504"/>
      <c r="I2" s="504"/>
      <c r="J2" s="504"/>
      <c r="K2" s="504"/>
      <c r="L2" s="504"/>
      <c r="M2" s="504"/>
    </row>
    <row r="3" spans="5:13" s="14" customFormat="1" ht="15.75">
      <c r="E3" s="504"/>
      <c r="F3" s="504"/>
      <c r="G3" s="504"/>
      <c r="H3" s="504"/>
      <c r="I3" s="504"/>
      <c r="J3" s="504"/>
      <c r="K3" s="504"/>
      <c r="L3" s="504"/>
      <c r="M3" s="504"/>
    </row>
    <row r="5" ht="13.5" thickBot="1"/>
    <row r="6" spans="2:15" ht="14.25">
      <c r="B6" s="637"/>
      <c r="C6" s="634" t="s">
        <v>907</v>
      </c>
      <c r="D6" s="465"/>
      <c r="E6" s="493"/>
      <c r="F6" s="494"/>
      <c r="G6" s="535" t="s">
        <v>1530</v>
      </c>
      <c r="H6" s="640"/>
      <c r="I6" s="465"/>
      <c r="J6" s="494"/>
      <c r="K6" s="535" t="s">
        <v>1531</v>
      </c>
      <c r="L6" s="535"/>
      <c r="M6" s="465"/>
      <c r="N6" s="493"/>
      <c r="O6" s="495"/>
    </row>
    <row r="7" spans="2:15" ht="72" thickBot="1">
      <c r="B7" s="638"/>
      <c r="C7" s="639"/>
      <c r="D7" s="496" t="s">
        <v>1532</v>
      </c>
      <c r="E7" s="496" t="s">
        <v>17</v>
      </c>
      <c r="F7" s="496" t="s">
        <v>18</v>
      </c>
      <c r="G7" s="496" t="s">
        <v>1533</v>
      </c>
      <c r="H7" s="496" t="s">
        <v>1534</v>
      </c>
      <c r="I7" s="496" t="s">
        <v>19</v>
      </c>
      <c r="J7" s="496" t="s">
        <v>20</v>
      </c>
      <c r="K7" s="496" t="s">
        <v>1535</v>
      </c>
      <c r="L7" s="496" t="s">
        <v>1536</v>
      </c>
      <c r="M7" s="496" t="s">
        <v>21</v>
      </c>
      <c r="N7" s="496" t="s">
        <v>22</v>
      </c>
      <c r="O7" s="497" t="s">
        <v>23</v>
      </c>
    </row>
    <row r="8" spans="2:15" ht="19.5" customHeight="1">
      <c r="B8" s="499" t="s">
        <v>915</v>
      </c>
      <c r="C8" s="498" t="s">
        <v>56</v>
      </c>
      <c r="D8" s="445">
        <v>93476</v>
      </c>
      <c r="E8" s="445">
        <v>15135</v>
      </c>
      <c r="F8" s="445">
        <v>35802</v>
      </c>
      <c r="G8" s="445">
        <v>-15567</v>
      </c>
      <c r="H8" s="445">
        <v>-17395</v>
      </c>
      <c r="I8" s="445">
        <v>111451</v>
      </c>
      <c r="J8" s="445">
        <v>0</v>
      </c>
      <c r="K8" s="445">
        <v>3016</v>
      </c>
      <c r="L8" s="445">
        <v>8549</v>
      </c>
      <c r="M8" s="445">
        <v>90028</v>
      </c>
      <c r="N8" s="445">
        <v>9858</v>
      </c>
      <c r="O8" s="446">
        <v>99886</v>
      </c>
    </row>
    <row r="9" spans="2:15" ht="19.5" customHeight="1">
      <c r="B9" s="383" t="s">
        <v>916</v>
      </c>
      <c r="C9" s="379" t="s">
        <v>57</v>
      </c>
      <c r="D9" s="356">
        <v>590465</v>
      </c>
      <c r="E9" s="356">
        <v>-181863</v>
      </c>
      <c r="F9" s="356">
        <v>660785</v>
      </c>
      <c r="G9" s="356">
        <v>-80551</v>
      </c>
      <c r="H9" s="356">
        <v>0</v>
      </c>
      <c r="I9" s="356">
        <v>988836</v>
      </c>
      <c r="J9" s="356">
        <v>0</v>
      </c>
      <c r="K9" s="356">
        <v>74535</v>
      </c>
      <c r="L9" s="356">
        <v>340000</v>
      </c>
      <c r="M9" s="356">
        <v>253516</v>
      </c>
      <c r="N9" s="356">
        <v>320785</v>
      </c>
      <c r="O9" s="360">
        <v>574301</v>
      </c>
    </row>
    <row r="10" spans="2:15" ht="19.5" customHeight="1">
      <c r="B10" s="383" t="s">
        <v>918</v>
      </c>
      <c r="C10" s="379" t="s">
        <v>1399</v>
      </c>
      <c r="D10" s="356">
        <v>98052</v>
      </c>
      <c r="E10" s="356">
        <v>-4547</v>
      </c>
      <c r="F10" s="356">
        <v>480950</v>
      </c>
      <c r="G10" s="356">
        <v>1402</v>
      </c>
      <c r="H10" s="356">
        <v>0</v>
      </c>
      <c r="I10" s="356">
        <v>575857</v>
      </c>
      <c r="J10" s="356">
        <v>0</v>
      </c>
      <c r="K10" s="356">
        <v>62459</v>
      </c>
      <c r="L10" s="356">
        <v>413845</v>
      </c>
      <c r="M10" s="356">
        <v>32448</v>
      </c>
      <c r="N10" s="356">
        <v>67105</v>
      </c>
      <c r="O10" s="360">
        <v>99553</v>
      </c>
    </row>
    <row r="11" spans="2:15" ht="19.5" customHeight="1">
      <c r="B11" s="383" t="s">
        <v>919</v>
      </c>
      <c r="C11" s="379" t="s">
        <v>1400</v>
      </c>
      <c r="D11" s="356">
        <v>1292468</v>
      </c>
      <c r="E11" s="356">
        <v>-16832</v>
      </c>
      <c r="F11" s="356">
        <v>5195212</v>
      </c>
      <c r="G11" s="356">
        <v>-64380</v>
      </c>
      <c r="H11" s="356">
        <v>0</v>
      </c>
      <c r="I11" s="356">
        <v>6406468</v>
      </c>
      <c r="J11" s="356">
        <v>-3621</v>
      </c>
      <c r="K11" s="356">
        <v>433653</v>
      </c>
      <c r="L11" s="356">
        <v>4246949</v>
      </c>
      <c r="M11" s="356">
        <v>777603</v>
      </c>
      <c r="N11" s="356">
        <v>944642</v>
      </c>
      <c r="O11" s="360">
        <v>1722245</v>
      </c>
    </row>
    <row r="12" spans="2:15" ht="19.5" customHeight="1">
      <c r="B12" s="383" t="s">
        <v>921</v>
      </c>
      <c r="C12" s="379" t="s">
        <v>1401</v>
      </c>
      <c r="D12" s="356">
        <v>56492</v>
      </c>
      <c r="E12" s="356">
        <v>-65057</v>
      </c>
      <c r="F12" s="356">
        <v>518917</v>
      </c>
      <c r="G12" s="356">
        <v>75000</v>
      </c>
      <c r="H12" s="356">
        <v>-71730</v>
      </c>
      <c r="I12" s="356">
        <v>513622</v>
      </c>
      <c r="J12" s="356">
        <v>0</v>
      </c>
      <c r="K12" s="356">
        <v>39320</v>
      </c>
      <c r="L12" s="356">
        <v>410449</v>
      </c>
      <c r="M12" s="356">
        <v>27115</v>
      </c>
      <c r="N12" s="356">
        <v>36738</v>
      </c>
      <c r="O12" s="360">
        <v>63853</v>
      </c>
    </row>
    <row r="13" spans="2:15" ht="19.5" customHeight="1">
      <c r="B13" s="383" t="s">
        <v>923</v>
      </c>
      <c r="C13" s="379" t="s">
        <v>1402</v>
      </c>
      <c r="D13" s="356">
        <v>93865</v>
      </c>
      <c r="E13" s="356">
        <v>-1113</v>
      </c>
      <c r="F13" s="356">
        <v>1061081</v>
      </c>
      <c r="G13" s="356">
        <v>-6370</v>
      </c>
      <c r="H13" s="356">
        <v>0</v>
      </c>
      <c r="I13" s="356">
        <v>1147463</v>
      </c>
      <c r="J13" s="356">
        <v>0</v>
      </c>
      <c r="K13" s="356">
        <v>80946</v>
      </c>
      <c r="L13" s="356">
        <v>1003661</v>
      </c>
      <c r="M13" s="356">
        <v>5436</v>
      </c>
      <c r="N13" s="356">
        <v>57420</v>
      </c>
      <c r="O13" s="360">
        <v>62856</v>
      </c>
    </row>
    <row r="14" spans="2:15" ht="19.5" customHeight="1">
      <c r="B14" s="383" t="s">
        <v>924</v>
      </c>
      <c r="C14" s="379" t="s">
        <v>1403</v>
      </c>
      <c r="D14" s="356">
        <v>34995</v>
      </c>
      <c r="E14" s="356">
        <v>0</v>
      </c>
      <c r="F14" s="356">
        <v>223408</v>
      </c>
      <c r="G14" s="356">
        <v>0</v>
      </c>
      <c r="H14" s="356">
        <v>0</v>
      </c>
      <c r="I14" s="356">
        <v>258403</v>
      </c>
      <c r="J14" s="356">
        <v>0</v>
      </c>
      <c r="K14" s="356">
        <v>34995</v>
      </c>
      <c r="L14" s="356">
        <v>223408</v>
      </c>
      <c r="M14" s="356">
        <v>0</v>
      </c>
      <c r="N14" s="356">
        <v>0</v>
      </c>
      <c r="O14" s="360">
        <v>0</v>
      </c>
    </row>
    <row r="15" spans="2:15" ht="19.5" customHeight="1">
      <c r="B15" s="383" t="s">
        <v>925</v>
      </c>
      <c r="C15" s="379" t="s">
        <v>58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6">
        <v>0</v>
      </c>
      <c r="J15" s="356">
        <v>0</v>
      </c>
      <c r="K15" s="356">
        <v>0</v>
      </c>
      <c r="L15" s="356">
        <v>0</v>
      </c>
      <c r="M15" s="356">
        <v>0</v>
      </c>
      <c r="N15" s="356">
        <v>0</v>
      </c>
      <c r="O15" s="360">
        <v>0</v>
      </c>
    </row>
    <row r="16" spans="2:15" ht="19.5" customHeight="1" thickBot="1">
      <c r="B16" s="384" t="s">
        <v>927</v>
      </c>
      <c r="C16" s="380" t="s">
        <v>1404</v>
      </c>
      <c r="D16" s="369">
        <v>142739</v>
      </c>
      <c r="E16" s="369">
        <v>134</v>
      </c>
      <c r="F16" s="369">
        <v>10461</v>
      </c>
      <c r="G16" s="369">
        <v>96117</v>
      </c>
      <c r="H16" s="369">
        <v>17395</v>
      </c>
      <c r="I16" s="369">
        <v>266846</v>
      </c>
      <c r="J16" s="369">
        <v>0</v>
      </c>
      <c r="K16" s="369">
        <v>120193</v>
      </c>
      <c r="L16" s="369">
        <v>7432</v>
      </c>
      <c r="M16" s="369">
        <v>118797</v>
      </c>
      <c r="N16" s="369">
        <v>20424</v>
      </c>
      <c r="O16" s="370">
        <v>139221</v>
      </c>
    </row>
    <row r="17" spans="2:15" s="199" customFormat="1" ht="26.25" customHeight="1" thickBot="1">
      <c r="B17" s="516" t="s">
        <v>929</v>
      </c>
      <c r="C17" s="507" t="s">
        <v>1405</v>
      </c>
      <c r="D17" s="517">
        <v>2252195</v>
      </c>
      <c r="E17" s="517">
        <v>-187973</v>
      </c>
      <c r="F17" s="517">
        <v>6606618</v>
      </c>
      <c r="G17" s="517">
        <v>-62979</v>
      </c>
      <c r="H17" s="517">
        <v>0</v>
      </c>
      <c r="I17" s="517">
        <v>8607861</v>
      </c>
      <c r="J17" s="517">
        <v>-3621</v>
      </c>
      <c r="K17" s="517">
        <v>728851</v>
      </c>
      <c r="L17" s="517">
        <v>5240183</v>
      </c>
      <c r="M17" s="517">
        <v>1272392</v>
      </c>
      <c r="N17" s="517">
        <v>1362814</v>
      </c>
      <c r="O17" s="518">
        <v>2635206</v>
      </c>
    </row>
  </sheetData>
  <sheetProtection/>
  <mergeCells count="5">
    <mergeCell ref="B6:B7"/>
    <mergeCell ref="C6:C7"/>
    <mergeCell ref="G6:H6"/>
    <mergeCell ref="K6:L6"/>
    <mergeCell ref="E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&amp;R&amp;"MS Sans Serif,Félkövér"rendelet 9/14.sz.melléklet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O42"/>
  <sheetViews>
    <sheetView view="pageLayout" workbookViewId="0" topLeftCell="E10">
      <selection activeCell="A28" sqref="A28"/>
    </sheetView>
  </sheetViews>
  <sheetFormatPr defaultColWidth="9.140625" defaultRowHeight="12.75"/>
  <cols>
    <col min="2" max="2" width="5.00390625" style="0" customWidth="1"/>
    <col min="3" max="3" width="54.00390625" style="0" customWidth="1"/>
    <col min="4" max="4" width="12.140625" style="0" customWidth="1"/>
    <col min="5" max="5" width="13.57421875" style="0" customWidth="1"/>
    <col min="6" max="6" width="13.7109375" style="0" customWidth="1"/>
    <col min="7" max="7" width="12.8515625" style="0" customWidth="1"/>
    <col min="8" max="8" width="11.140625" style="0" customWidth="1"/>
    <col min="9" max="9" width="13.421875" style="0" customWidth="1"/>
    <col min="10" max="10" width="10.57421875" style="0" customWidth="1"/>
    <col min="11" max="12" width="12.140625" style="0" customWidth="1"/>
    <col min="13" max="13" width="12.57421875" style="0" customWidth="1"/>
    <col min="14" max="14" width="13.28125" style="0" customWidth="1"/>
    <col min="15" max="15" width="13.421875" style="0" customWidth="1"/>
  </cols>
  <sheetData>
    <row r="2" spans="5:12" ht="15.75">
      <c r="E2" s="522" t="s">
        <v>1545</v>
      </c>
      <c r="F2" s="522"/>
      <c r="G2" s="522"/>
      <c r="H2" s="522"/>
      <c r="I2" s="522"/>
      <c r="J2" s="522"/>
      <c r="K2" s="522"/>
      <c r="L2" s="522"/>
    </row>
    <row r="4" ht="13.5" thickBot="1"/>
    <row r="5" spans="2:15" ht="14.25" customHeight="1">
      <c r="B5" s="641"/>
      <c r="C5" s="534" t="s">
        <v>907</v>
      </c>
      <c r="D5" s="465"/>
      <c r="E5" s="493"/>
      <c r="F5" s="494"/>
      <c r="G5" s="535" t="s">
        <v>1538</v>
      </c>
      <c r="H5" s="535"/>
      <c r="I5" s="465"/>
      <c r="J5" s="494"/>
      <c r="K5" s="534" t="s">
        <v>1531</v>
      </c>
      <c r="L5" s="534"/>
      <c r="M5" s="535" t="s">
        <v>1539</v>
      </c>
      <c r="N5" s="535"/>
      <c r="O5" s="644"/>
    </row>
    <row r="6" spans="2:15" ht="57.75" thickBot="1">
      <c r="B6" s="642"/>
      <c r="C6" s="643"/>
      <c r="D6" s="491" t="s">
        <v>1540</v>
      </c>
      <c r="E6" s="491" t="s">
        <v>136</v>
      </c>
      <c r="F6" s="491" t="s">
        <v>137</v>
      </c>
      <c r="G6" s="491" t="s">
        <v>1533</v>
      </c>
      <c r="H6" s="491" t="s">
        <v>1534</v>
      </c>
      <c r="I6" s="491" t="s">
        <v>1541</v>
      </c>
      <c r="J6" s="491" t="s">
        <v>1542</v>
      </c>
      <c r="K6" s="491" t="s">
        <v>1543</v>
      </c>
      <c r="L6" s="491" t="s">
        <v>1544</v>
      </c>
      <c r="M6" s="491" t="s">
        <v>1533</v>
      </c>
      <c r="N6" s="491" t="s">
        <v>1534</v>
      </c>
      <c r="O6" s="492" t="s">
        <v>330</v>
      </c>
    </row>
    <row r="7" spans="2:15" s="199" customFormat="1" ht="15" customHeight="1">
      <c r="B7" s="476" t="s">
        <v>915</v>
      </c>
      <c r="C7" s="477" t="s">
        <v>1406</v>
      </c>
      <c r="D7" s="478">
        <v>7211688</v>
      </c>
      <c r="E7" s="478">
        <v>0</v>
      </c>
      <c r="F7" s="478">
        <v>1016299</v>
      </c>
      <c r="G7" s="478">
        <v>432254</v>
      </c>
      <c r="H7" s="478">
        <v>0</v>
      </c>
      <c r="I7" s="478">
        <v>8660241</v>
      </c>
      <c r="J7" s="478">
        <v>0</v>
      </c>
      <c r="K7" s="478">
        <v>0</v>
      </c>
      <c r="L7" s="478">
        <v>0</v>
      </c>
      <c r="M7" s="478">
        <v>7643942</v>
      </c>
      <c r="N7" s="478">
        <v>1016299</v>
      </c>
      <c r="O7" s="479">
        <v>8660241</v>
      </c>
    </row>
    <row r="8" spans="2:15" ht="15" customHeight="1">
      <c r="B8" s="359" t="s">
        <v>916</v>
      </c>
      <c r="C8" s="355" t="s">
        <v>1407</v>
      </c>
      <c r="D8" s="356">
        <v>51735</v>
      </c>
      <c r="E8" s="356">
        <v>0</v>
      </c>
      <c r="F8" s="356">
        <v>0</v>
      </c>
      <c r="G8" s="356">
        <v>-51735</v>
      </c>
      <c r="H8" s="356">
        <v>0</v>
      </c>
      <c r="I8" s="356">
        <v>0</v>
      </c>
      <c r="J8" s="356">
        <v>0</v>
      </c>
      <c r="K8" s="356">
        <v>0</v>
      </c>
      <c r="L8" s="356">
        <v>0</v>
      </c>
      <c r="M8" s="356">
        <v>0</v>
      </c>
      <c r="N8" s="356">
        <v>0</v>
      </c>
      <c r="O8" s="360">
        <v>0</v>
      </c>
    </row>
    <row r="9" spans="2:15" ht="15" customHeight="1">
      <c r="B9" s="359" t="s">
        <v>918</v>
      </c>
      <c r="C9" s="355" t="s">
        <v>1408</v>
      </c>
      <c r="D9" s="356">
        <v>0</v>
      </c>
      <c r="E9" s="356">
        <v>0</v>
      </c>
      <c r="F9" s="356">
        <v>0</v>
      </c>
      <c r="G9" s="356">
        <v>0</v>
      </c>
      <c r="H9" s="356">
        <v>0</v>
      </c>
      <c r="I9" s="356">
        <v>0</v>
      </c>
      <c r="J9" s="356">
        <v>0</v>
      </c>
      <c r="K9" s="356">
        <v>0</v>
      </c>
      <c r="L9" s="356">
        <v>0</v>
      </c>
      <c r="M9" s="356">
        <v>0</v>
      </c>
      <c r="N9" s="356">
        <v>0</v>
      </c>
      <c r="O9" s="360">
        <v>0</v>
      </c>
    </row>
    <row r="10" spans="2:15" ht="15" customHeight="1">
      <c r="B10" s="359" t="s">
        <v>919</v>
      </c>
      <c r="C10" s="355" t="s">
        <v>1409</v>
      </c>
      <c r="D10" s="356">
        <v>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  <c r="K10" s="356">
        <v>0</v>
      </c>
      <c r="L10" s="356">
        <v>0</v>
      </c>
      <c r="M10" s="356">
        <v>0</v>
      </c>
      <c r="N10" s="356">
        <v>0</v>
      </c>
      <c r="O10" s="360">
        <v>0</v>
      </c>
    </row>
    <row r="11" spans="2:15" ht="15" customHeight="1">
      <c r="B11" s="359" t="s">
        <v>921</v>
      </c>
      <c r="C11" s="355" t="s">
        <v>1410</v>
      </c>
      <c r="D11" s="356">
        <v>3269401</v>
      </c>
      <c r="E11" s="356">
        <v>0</v>
      </c>
      <c r="F11" s="356">
        <v>1016299</v>
      </c>
      <c r="G11" s="356">
        <v>-97251</v>
      </c>
      <c r="H11" s="356">
        <v>0</v>
      </c>
      <c r="I11" s="356">
        <v>4188449</v>
      </c>
      <c r="J11" s="356">
        <v>0</v>
      </c>
      <c r="K11" s="356">
        <v>0</v>
      </c>
      <c r="L11" s="356">
        <v>0</v>
      </c>
      <c r="M11" s="356">
        <v>3172150</v>
      </c>
      <c r="N11" s="356">
        <v>1016299</v>
      </c>
      <c r="O11" s="360">
        <v>4188449</v>
      </c>
    </row>
    <row r="12" spans="2:15" ht="15" customHeight="1">
      <c r="B12" s="359" t="s">
        <v>923</v>
      </c>
      <c r="C12" s="355" t="s">
        <v>1411</v>
      </c>
      <c r="D12" s="356">
        <v>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  <c r="K12" s="356">
        <v>0</v>
      </c>
      <c r="L12" s="356">
        <v>0</v>
      </c>
      <c r="M12" s="356">
        <v>0</v>
      </c>
      <c r="N12" s="356">
        <v>0</v>
      </c>
      <c r="O12" s="360">
        <v>0</v>
      </c>
    </row>
    <row r="13" spans="2:15" ht="15" customHeight="1">
      <c r="B13" s="359" t="s">
        <v>924</v>
      </c>
      <c r="C13" s="355" t="s">
        <v>1412</v>
      </c>
      <c r="D13" s="356">
        <v>3890552</v>
      </c>
      <c r="E13" s="356">
        <v>0</v>
      </c>
      <c r="F13" s="356">
        <v>0</v>
      </c>
      <c r="G13" s="356">
        <v>581240</v>
      </c>
      <c r="H13" s="356">
        <v>0</v>
      </c>
      <c r="I13" s="356">
        <v>4471792</v>
      </c>
      <c r="J13" s="356">
        <v>0</v>
      </c>
      <c r="K13" s="356">
        <v>0</v>
      </c>
      <c r="L13" s="356">
        <v>0</v>
      </c>
      <c r="M13" s="356">
        <v>4471792</v>
      </c>
      <c r="N13" s="356">
        <v>0</v>
      </c>
      <c r="O13" s="360">
        <v>4471792</v>
      </c>
    </row>
    <row r="14" spans="2:15" s="199" customFormat="1" ht="15" customHeight="1">
      <c r="B14" s="361" t="s">
        <v>925</v>
      </c>
      <c r="C14" s="357" t="s">
        <v>1413</v>
      </c>
      <c r="D14" s="358">
        <v>1445649</v>
      </c>
      <c r="E14" s="358">
        <v>-1354</v>
      </c>
      <c r="F14" s="358">
        <v>8090088</v>
      </c>
      <c r="G14" s="358">
        <v>457492</v>
      </c>
      <c r="H14" s="358">
        <v>0</v>
      </c>
      <c r="I14" s="358">
        <v>9991875</v>
      </c>
      <c r="J14" s="358">
        <v>0</v>
      </c>
      <c r="K14" s="358">
        <v>493472</v>
      </c>
      <c r="L14" s="358">
        <v>6981332</v>
      </c>
      <c r="M14" s="358">
        <v>1408315</v>
      </c>
      <c r="N14" s="358">
        <v>1108756</v>
      </c>
      <c r="O14" s="362">
        <v>2517071</v>
      </c>
    </row>
    <row r="15" spans="2:15" ht="15" customHeight="1">
      <c r="B15" s="359" t="s">
        <v>927</v>
      </c>
      <c r="C15" s="355" t="s">
        <v>1414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6">
        <v>0</v>
      </c>
      <c r="J15" s="356">
        <v>0</v>
      </c>
      <c r="K15" s="356">
        <v>0</v>
      </c>
      <c r="L15" s="356">
        <v>0</v>
      </c>
      <c r="M15" s="356">
        <v>0</v>
      </c>
      <c r="N15" s="356">
        <v>0</v>
      </c>
      <c r="O15" s="360">
        <v>0</v>
      </c>
    </row>
    <row r="16" spans="2:15" ht="15" customHeight="1">
      <c r="B16" s="359" t="s">
        <v>929</v>
      </c>
      <c r="C16" s="355" t="s">
        <v>1415</v>
      </c>
      <c r="D16" s="356">
        <v>0</v>
      </c>
      <c r="E16" s="356">
        <v>0</v>
      </c>
      <c r="F16" s="356">
        <v>0</v>
      </c>
      <c r="G16" s="356">
        <v>0</v>
      </c>
      <c r="H16" s="356">
        <v>0</v>
      </c>
      <c r="I16" s="356">
        <v>0</v>
      </c>
      <c r="J16" s="356">
        <v>0</v>
      </c>
      <c r="K16" s="356">
        <v>0</v>
      </c>
      <c r="L16" s="356">
        <v>0</v>
      </c>
      <c r="M16" s="356">
        <v>0</v>
      </c>
      <c r="N16" s="356">
        <v>0</v>
      </c>
      <c r="O16" s="360">
        <v>0</v>
      </c>
    </row>
    <row r="17" spans="2:15" ht="15" customHeight="1">
      <c r="B17" s="359" t="s">
        <v>931</v>
      </c>
      <c r="C17" s="355" t="s">
        <v>1416</v>
      </c>
      <c r="D17" s="356">
        <v>0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0</v>
      </c>
      <c r="K17" s="356">
        <v>0</v>
      </c>
      <c r="L17" s="356">
        <v>0</v>
      </c>
      <c r="M17" s="356">
        <v>0</v>
      </c>
      <c r="N17" s="356">
        <v>0</v>
      </c>
      <c r="O17" s="360">
        <v>0</v>
      </c>
    </row>
    <row r="18" spans="2:15" ht="15" customHeight="1">
      <c r="B18" s="359" t="s">
        <v>932</v>
      </c>
      <c r="C18" s="355" t="s">
        <v>1417</v>
      </c>
      <c r="D18" s="356">
        <v>280937</v>
      </c>
      <c r="E18" s="356">
        <v>462</v>
      </c>
      <c r="F18" s="356">
        <v>7419212</v>
      </c>
      <c r="G18" s="356">
        <v>0</v>
      </c>
      <c r="H18" s="356">
        <v>0</v>
      </c>
      <c r="I18" s="356">
        <v>7700611</v>
      </c>
      <c r="J18" s="356">
        <v>0</v>
      </c>
      <c r="K18" s="356">
        <v>280300</v>
      </c>
      <c r="L18" s="356">
        <v>6937365</v>
      </c>
      <c r="M18" s="356">
        <v>1099</v>
      </c>
      <c r="N18" s="356">
        <v>481847</v>
      </c>
      <c r="O18" s="360">
        <v>482946</v>
      </c>
    </row>
    <row r="19" spans="2:15" ht="15" customHeight="1">
      <c r="B19" s="359" t="s">
        <v>933</v>
      </c>
      <c r="C19" s="355" t="s">
        <v>1418</v>
      </c>
      <c r="D19" s="356">
        <v>61410</v>
      </c>
      <c r="E19" s="356">
        <v>0</v>
      </c>
      <c r="F19" s="356">
        <v>215264</v>
      </c>
      <c r="G19" s="356">
        <v>0</v>
      </c>
      <c r="H19" s="356">
        <v>0</v>
      </c>
      <c r="I19" s="356">
        <v>276674</v>
      </c>
      <c r="J19" s="356">
        <v>0</v>
      </c>
      <c r="K19" s="356">
        <v>61410</v>
      </c>
      <c r="L19" s="356">
        <v>212564</v>
      </c>
      <c r="M19" s="356">
        <v>0</v>
      </c>
      <c r="N19" s="356">
        <v>2700</v>
      </c>
      <c r="O19" s="360">
        <v>2700</v>
      </c>
    </row>
    <row r="20" spans="2:15" ht="15" customHeight="1">
      <c r="B20" s="359" t="s">
        <v>934</v>
      </c>
      <c r="C20" s="355" t="s">
        <v>1419</v>
      </c>
      <c r="D20" s="356">
        <v>8944</v>
      </c>
      <c r="E20" s="356">
        <v>0</v>
      </c>
      <c r="F20" s="356">
        <v>1991608</v>
      </c>
      <c r="G20" s="356">
        <v>0</v>
      </c>
      <c r="H20" s="356">
        <v>0</v>
      </c>
      <c r="I20" s="356">
        <v>2000552</v>
      </c>
      <c r="J20" s="356">
        <v>0</v>
      </c>
      <c r="K20" s="356">
        <v>8944</v>
      </c>
      <c r="L20" s="356">
        <v>1658640</v>
      </c>
      <c r="M20" s="356">
        <v>0</v>
      </c>
      <c r="N20" s="356">
        <v>332968</v>
      </c>
      <c r="O20" s="360">
        <v>332968</v>
      </c>
    </row>
    <row r="21" spans="2:15" ht="15" customHeight="1">
      <c r="B21" s="359" t="s">
        <v>935</v>
      </c>
      <c r="C21" s="355" t="s">
        <v>1420</v>
      </c>
      <c r="D21" s="356">
        <v>18954</v>
      </c>
      <c r="E21" s="356">
        <v>0</v>
      </c>
      <c r="F21" s="356">
        <v>384302</v>
      </c>
      <c r="G21" s="356">
        <v>0</v>
      </c>
      <c r="H21" s="356">
        <v>0</v>
      </c>
      <c r="I21" s="356">
        <v>403256</v>
      </c>
      <c r="J21" s="356">
        <v>0</v>
      </c>
      <c r="K21" s="356">
        <v>18954</v>
      </c>
      <c r="L21" s="356">
        <v>378537</v>
      </c>
      <c r="M21" s="356">
        <v>0</v>
      </c>
      <c r="N21" s="356">
        <v>5765</v>
      </c>
      <c r="O21" s="360">
        <v>5765</v>
      </c>
    </row>
    <row r="22" spans="2:15" ht="15" customHeight="1">
      <c r="B22" s="359" t="s">
        <v>936</v>
      </c>
      <c r="C22" s="355" t="s">
        <v>1421</v>
      </c>
      <c r="D22" s="356">
        <v>191629</v>
      </c>
      <c r="E22" s="356">
        <v>462</v>
      </c>
      <c r="F22" s="356">
        <v>4828038</v>
      </c>
      <c r="G22" s="356">
        <v>0</v>
      </c>
      <c r="H22" s="356">
        <v>0</v>
      </c>
      <c r="I22" s="356">
        <v>5020129</v>
      </c>
      <c r="J22" s="356">
        <v>0</v>
      </c>
      <c r="K22" s="356">
        <v>190992</v>
      </c>
      <c r="L22" s="356">
        <v>4687624</v>
      </c>
      <c r="M22" s="356">
        <v>1099</v>
      </c>
      <c r="N22" s="356">
        <v>140414</v>
      </c>
      <c r="O22" s="360">
        <v>141513</v>
      </c>
    </row>
    <row r="23" spans="2:15" s="199" customFormat="1" ht="15" customHeight="1">
      <c r="B23" s="361" t="s">
        <v>938</v>
      </c>
      <c r="C23" s="357" t="s">
        <v>1422</v>
      </c>
      <c r="D23" s="358">
        <v>1164712</v>
      </c>
      <c r="E23" s="358">
        <v>-1816</v>
      </c>
      <c r="F23" s="358">
        <v>670876</v>
      </c>
      <c r="G23" s="358">
        <v>457492</v>
      </c>
      <c r="H23" s="358">
        <v>0</v>
      </c>
      <c r="I23" s="358">
        <v>2291264</v>
      </c>
      <c r="J23" s="358">
        <v>0</v>
      </c>
      <c r="K23" s="358">
        <v>213172</v>
      </c>
      <c r="L23" s="358">
        <v>43967</v>
      </c>
      <c r="M23" s="358">
        <v>1407216</v>
      </c>
      <c r="N23" s="358">
        <v>626909</v>
      </c>
      <c r="O23" s="362">
        <v>2034125</v>
      </c>
    </row>
    <row r="24" spans="2:15" ht="15" customHeight="1">
      <c r="B24" s="359" t="s">
        <v>939</v>
      </c>
      <c r="C24" s="355" t="s">
        <v>1423</v>
      </c>
      <c r="D24" s="356">
        <v>169625</v>
      </c>
      <c r="E24" s="356">
        <v>0</v>
      </c>
      <c r="F24" s="356">
        <v>0</v>
      </c>
      <c r="G24" s="356">
        <v>283638</v>
      </c>
      <c r="H24" s="356">
        <v>0</v>
      </c>
      <c r="I24" s="356">
        <v>453263</v>
      </c>
      <c r="J24" s="356">
        <v>0</v>
      </c>
      <c r="K24" s="356">
        <v>173776</v>
      </c>
      <c r="L24" s="356">
        <v>0</v>
      </c>
      <c r="M24" s="356">
        <v>279487</v>
      </c>
      <c r="N24" s="356">
        <v>0</v>
      </c>
      <c r="O24" s="360">
        <v>279487</v>
      </c>
    </row>
    <row r="25" spans="2:15" ht="15" customHeight="1">
      <c r="B25" s="359" t="s">
        <v>940</v>
      </c>
      <c r="C25" s="355" t="s">
        <v>1424</v>
      </c>
      <c r="D25" s="356">
        <v>0</v>
      </c>
      <c r="E25" s="356">
        <v>0</v>
      </c>
      <c r="F25" s="356">
        <v>0</v>
      </c>
      <c r="G25" s="356">
        <v>0</v>
      </c>
      <c r="H25" s="356">
        <v>0</v>
      </c>
      <c r="I25" s="356">
        <v>0</v>
      </c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60">
        <v>0</v>
      </c>
    </row>
    <row r="26" spans="2:15" ht="15" customHeight="1">
      <c r="B26" s="359" t="s">
        <v>942</v>
      </c>
      <c r="C26" s="355" t="s">
        <v>1425</v>
      </c>
      <c r="D26" s="356">
        <v>0</v>
      </c>
      <c r="E26" s="356">
        <v>0</v>
      </c>
      <c r="F26" s="356">
        <v>0</v>
      </c>
      <c r="G26" s="356">
        <v>0</v>
      </c>
      <c r="H26" s="356">
        <v>0</v>
      </c>
      <c r="I26" s="356">
        <v>0</v>
      </c>
      <c r="J26" s="356">
        <v>0</v>
      </c>
      <c r="K26" s="356">
        <v>0</v>
      </c>
      <c r="L26" s="356">
        <v>0</v>
      </c>
      <c r="M26" s="356">
        <v>0</v>
      </c>
      <c r="N26" s="356">
        <v>0</v>
      </c>
      <c r="O26" s="360">
        <v>0</v>
      </c>
    </row>
    <row r="27" spans="2:15" ht="15" customHeight="1">
      <c r="B27" s="359" t="s">
        <v>944</v>
      </c>
      <c r="C27" s="355" t="s">
        <v>1426</v>
      </c>
      <c r="D27" s="356">
        <v>23016</v>
      </c>
      <c r="E27" s="356">
        <v>-13052</v>
      </c>
      <c r="F27" s="356">
        <v>19555</v>
      </c>
      <c r="G27" s="356">
        <v>0</v>
      </c>
      <c r="H27" s="356">
        <v>0</v>
      </c>
      <c r="I27" s="356">
        <v>29519</v>
      </c>
      <c r="J27" s="356">
        <v>0</v>
      </c>
      <c r="K27" s="356">
        <v>0</v>
      </c>
      <c r="L27" s="356">
        <v>5842</v>
      </c>
      <c r="M27" s="356">
        <v>9964</v>
      </c>
      <c r="N27" s="356">
        <v>13713</v>
      </c>
      <c r="O27" s="360">
        <v>23677</v>
      </c>
    </row>
    <row r="28" spans="2:15" ht="15" customHeight="1">
      <c r="B28" s="359" t="s">
        <v>946</v>
      </c>
      <c r="C28" s="355" t="s">
        <v>1427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6">
        <v>0</v>
      </c>
      <c r="J28" s="356">
        <v>0</v>
      </c>
      <c r="K28" s="356">
        <v>0</v>
      </c>
      <c r="L28" s="356">
        <v>0</v>
      </c>
      <c r="M28" s="356">
        <v>0</v>
      </c>
      <c r="N28" s="356">
        <v>0</v>
      </c>
      <c r="O28" s="360">
        <v>0</v>
      </c>
    </row>
    <row r="29" spans="2:15" ht="15" customHeight="1">
      <c r="B29" s="359" t="s">
        <v>947</v>
      </c>
      <c r="C29" s="355" t="s">
        <v>1428</v>
      </c>
      <c r="D29" s="356">
        <v>312212</v>
      </c>
      <c r="E29" s="356">
        <v>215</v>
      </c>
      <c r="F29" s="356">
        <v>454500</v>
      </c>
      <c r="G29" s="356">
        <v>0</v>
      </c>
      <c r="H29" s="356">
        <v>0</v>
      </c>
      <c r="I29" s="356">
        <v>766927</v>
      </c>
      <c r="J29" s="356">
        <v>0</v>
      </c>
      <c r="K29" s="356">
        <v>0</v>
      </c>
      <c r="L29" s="356">
        <v>0</v>
      </c>
      <c r="M29" s="356">
        <v>312427</v>
      </c>
      <c r="N29" s="356">
        <v>454500</v>
      </c>
      <c r="O29" s="360">
        <v>766927</v>
      </c>
    </row>
    <row r="30" spans="2:15" ht="15" customHeight="1">
      <c r="B30" s="359" t="s">
        <v>948</v>
      </c>
      <c r="C30" s="355" t="s">
        <v>1429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6">
        <v>0</v>
      </c>
      <c r="J30" s="356">
        <v>0</v>
      </c>
      <c r="K30" s="356">
        <v>0</v>
      </c>
      <c r="L30" s="356">
        <v>0</v>
      </c>
      <c r="M30" s="356">
        <v>0</v>
      </c>
      <c r="N30" s="356">
        <v>0</v>
      </c>
      <c r="O30" s="360">
        <v>0</v>
      </c>
    </row>
    <row r="31" spans="2:15" ht="15" customHeight="1">
      <c r="B31" s="359" t="s">
        <v>949</v>
      </c>
      <c r="C31" s="355" t="s">
        <v>1430</v>
      </c>
      <c r="D31" s="356">
        <v>0</v>
      </c>
      <c r="E31" s="356">
        <v>0</v>
      </c>
      <c r="F31" s="356">
        <v>0</v>
      </c>
      <c r="G31" s="356">
        <v>0</v>
      </c>
      <c r="H31" s="356">
        <v>0</v>
      </c>
      <c r="I31" s="356">
        <v>0</v>
      </c>
      <c r="J31" s="356">
        <v>0</v>
      </c>
      <c r="K31" s="356">
        <v>0</v>
      </c>
      <c r="L31" s="356">
        <v>0</v>
      </c>
      <c r="M31" s="356">
        <v>0</v>
      </c>
      <c r="N31" s="356">
        <v>0</v>
      </c>
      <c r="O31" s="360">
        <v>0</v>
      </c>
    </row>
    <row r="32" spans="2:15" ht="15" customHeight="1">
      <c r="B32" s="359" t="s">
        <v>950</v>
      </c>
      <c r="C32" s="355" t="s">
        <v>1431</v>
      </c>
      <c r="D32" s="356">
        <v>0</v>
      </c>
      <c r="E32" s="356">
        <v>0</v>
      </c>
      <c r="F32" s="356">
        <v>0</v>
      </c>
      <c r="G32" s="356">
        <v>0</v>
      </c>
      <c r="H32" s="356">
        <v>0</v>
      </c>
      <c r="I32" s="356">
        <v>0</v>
      </c>
      <c r="J32" s="356">
        <v>0</v>
      </c>
      <c r="K32" s="356">
        <v>0</v>
      </c>
      <c r="L32" s="356">
        <v>0</v>
      </c>
      <c r="M32" s="356">
        <v>0</v>
      </c>
      <c r="N32" s="356">
        <v>0</v>
      </c>
      <c r="O32" s="360">
        <v>0</v>
      </c>
    </row>
    <row r="33" spans="2:15" ht="15" customHeight="1">
      <c r="B33" s="359" t="s">
        <v>951</v>
      </c>
      <c r="C33" s="355" t="s">
        <v>1432</v>
      </c>
      <c r="D33" s="356">
        <v>175015</v>
      </c>
      <c r="E33" s="356">
        <v>0</v>
      </c>
      <c r="F33" s="356">
        <v>0</v>
      </c>
      <c r="G33" s="356">
        <v>51735</v>
      </c>
      <c r="H33" s="356">
        <v>0</v>
      </c>
      <c r="I33" s="356">
        <v>226750</v>
      </c>
      <c r="J33" s="356">
        <v>0</v>
      </c>
      <c r="K33" s="356">
        <v>939</v>
      </c>
      <c r="L33" s="356">
        <v>0</v>
      </c>
      <c r="M33" s="356">
        <v>225811</v>
      </c>
      <c r="N33" s="356">
        <v>0</v>
      </c>
      <c r="O33" s="360">
        <v>225811</v>
      </c>
    </row>
    <row r="34" spans="2:15" ht="15" customHeight="1">
      <c r="B34" s="359" t="s">
        <v>952</v>
      </c>
      <c r="C34" s="355" t="s">
        <v>1433</v>
      </c>
      <c r="D34" s="356">
        <v>0</v>
      </c>
      <c r="E34" s="356">
        <v>0</v>
      </c>
      <c r="F34" s="356">
        <v>0</v>
      </c>
      <c r="G34" s="356">
        <v>0</v>
      </c>
      <c r="H34" s="356">
        <v>0</v>
      </c>
      <c r="I34" s="356">
        <v>0</v>
      </c>
      <c r="J34" s="356">
        <v>0</v>
      </c>
      <c r="K34" s="356">
        <v>0</v>
      </c>
      <c r="L34" s="356">
        <v>0</v>
      </c>
      <c r="M34" s="356">
        <v>0</v>
      </c>
      <c r="N34" s="356">
        <v>0</v>
      </c>
      <c r="O34" s="360">
        <v>0</v>
      </c>
    </row>
    <row r="35" spans="2:15" ht="15" customHeight="1">
      <c r="B35" s="359" t="s">
        <v>953</v>
      </c>
      <c r="C35" s="355" t="s">
        <v>1434</v>
      </c>
      <c r="D35" s="356">
        <v>0</v>
      </c>
      <c r="E35" s="356">
        <v>0</v>
      </c>
      <c r="F35" s="356">
        <v>0</v>
      </c>
      <c r="G35" s="356">
        <v>0</v>
      </c>
      <c r="H35" s="356">
        <v>0</v>
      </c>
      <c r="I35" s="356">
        <v>0</v>
      </c>
      <c r="J35" s="356">
        <v>0</v>
      </c>
      <c r="K35" s="356">
        <v>0</v>
      </c>
      <c r="L35" s="356">
        <v>0</v>
      </c>
      <c r="M35" s="356">
        <v>0</v>
      </c>
      <c r="N35" s="356">
        <v>0</v>
      </c>
      <c r="O35" s="360">
        <v>0</v>
      </c>
    </row>
    <row r="36" spans="2:15" ht="15" customHeight="1">
      <c r="B36" s="359" t="s">
        <v>954</v>
      </c>
      <c r="C36" s="355" t="s">
        <v>1435</v>
      </c>
      <c r="D36" s="356">
        <v>36341</v>
      </c>
      <c r="E36" s="356">
        <v>0</v>
      </c>
      <c r="F36" s="356">
        <v>0</v>
      </c>
      <c r="G36" s="356">
        <v>122119</v>
      </c>
      <c r="H36" s="356">
        <v>0</v>
      </c>
      <c r="I36" s="356">
        <v>158460</v>
      </c>
      <c r="J36" s="356">
        <v>0</v>
      </c>
      <c r="K36" s="356">
        <v>36341</v>
      </c>
      <c r="L36" s="356">
        <v>0</v>
      </c>
      <c r="M36" s="356">
        <v>122119</v>
      </c>
      <c r="N36" s="356">
        <v>0</v>
      </c>
      <c r="O36" s="360">
        <v>122119</v>
      </c>
    </row>
    <row r="37" spans="2:15" ht="15" customHeight="1">
      <c r="B37" s="359" t="s">
        <v>955</v>
      </c>
      <c r="C37" s="355" t="s">
        <v>1436</v>
      </c>
      <c r="D37" s="356">
        <v>0</v>
      </c>
      <c r="E37" s="356">
        <v>0</v>
      </c>
      <c r="F37" s="356">
        <v>0</v>
      </c>
      <c r="G37" s="356">
        <v>0</v>
      </c>
      <c r="H37" s="356">
        <v>0</v>
      </c>
      <c r="I37" s="356">
        <v>0</v>
      </c>
      <c r="J37" s="356">
        <v>0</v>
      </c>
      <c r="K37" s="356">
        <v>0</v>
      </c>
      <c r="L37" s="356">
        <v>0</v>
      </c>
      <c r="M37" s="356">
        <v>0</v>
      </c>
      <c r="N37" s="356">
        <v>0</v>
      </c>
      <c r="O37" s="360">
        <v>0</v>
      </c>
    </row>
    <row r="38" spans="2:15" ht="15" customHeight="1">
      <c r="B38" s="359" t="s">
        <v>956</v>
      </c>
      <c r="C38" s="355" t="s">
        <v>1437</v>
      </c>
      <c r="D38" s="356">
        <v>0</v>
      </c>
      <c r="E38" s="356">
        <v>0</v>
      </c>
      <c r="F38" s="356">
        <v>0</v>
      </c>
      <c r="G38" s="356">
        <v>0</v>
      </c>
      <c r="H38" s="356">
        <v>0</v>
      </c>
      <c r="I38" s="356">
        <v>0</v>
      </c>
      <c r="J38" s="356">
        <v>0</v>
      </c>
      <c r="K38" s="356">
        <v>0</v>
      </c>
      <c r="L38" s="356">
        <v>0</v>
      </c>
      <c r="M38" s="356">
        <v>0</v>
      </c>
      <c r="N38" s="356">
        <v>0</v>
      </c>
      <c r="O38" s="360">
        <v>0</v>
      </c>
    </row>
    <row r="39" spans="2:15" ht="15" customHeight="1">
      <c r="B39" s="359" t="s">
        <v>958</v>
      </c>
      <c r="C39" s="355" t="s">
        <v>1438</v>
      </c>
      <c r="D39" s="356">
        <v>0</v>
      </c>
      <c r="E39" s="356">
        <v>0</v>
      </c>
      <c r="F39" s="356">
        <v>41192</v>
      </c>
      <c r="G39" s="356">
        <v>0</v>
      </c>
      <c r="H39" s="356">
        <v>0</v>
      </c>
      <c r="I39" s="356">
        <v>41192</v>
      </c>
      <c r="J39" s="356">
        <v>0</v>
      </c>
      <c r="K39" s="356">
        <v>0</v>
      </c>
      <c r="L39" s="356">
        <v>37299</v>
      </c>
      <c r="M39" s="356">
        <v>0</v>
      </c>
      <c r="N39" s="356">
        <v>3893</v>
      </c>
      <c r="O39" s="360">
        <v>3893</v>
      </c>
    </row>
    <row r="40" spans="2:15" ht="15" customHeight="1">
      <c r="B40" s="359" t="s">
        <v>959</v>
      </c>
      <c r="C40" s="355" t="s">
        <v>1439</v>
      </c>
      <c r="D40" s="356">
        <v>0</v>
      </c>
      <c r="E40" s="356">
        <v>0</v>
      </c>
      <c r="F40" s="356">
        <v>0</v>
      </c>
      <c r="G40" s="356">
        <v>0</v>
      </c>
      <c r="H40" s="356">
        <v>0</v>
      </c>
      <c r="I40" s="356">
        <v>0</v>
      </c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60">
        <v>0</v>
      </c>
    </row>
    <row r="41" spans="2:15" ht="15" customHeight="1">
      <c r="B41" s="359" t="s">
        <v>961</v>
      </c>
      <c r="C41" s="355" t="s">
        <v>1440</v>
      </c>
      <c r="D41" s="356">
        <v>448503</v>
      </c>
      <c r="E41" s="356">
        <v>11021</v>
      </c>
      <c r="F41" s="356">
        <v>155629</v>
      </c>
      <c r="G41" s="356">
        <v>0</v>
      </c>
      <c r="H41" s="356">
        <v>0</v>
      </c>
      <c r="I41" s="356">
        <v>615153</v>
      </c>
      <c r="J41" s="356">
        <v>0</v>
      </c>
      <c r="K41" s="356">
        <v>2116</v>
      </c>
      <c r="L41" s="356">
        <v>826</v>
      </c>
      <c r="M41" s="356">
        <v>457408</v>
      </c>
      <c r="N41" s="356">
        <v>154803</v>
      </c>
      <c r="O41" s="360">
        <v>612211</v>
      </c>
    </row>
    <row r="42" spans="2:15" s="199" customFormat="1" ht="15" customHeight="1" thickBot="1">
      <c r="B42" s="363" t="s">
        <v>963</v>
      </c>
      <c r="C42" s="364" t="s">
        <v>1441</v>
      </c>
      <c r="D42" s="365">
        <v>8657337</v>
      </c>
      <c r="E42" s="365">
        <v>-1354</v>
      </c>
      <c r="F42" s="365">
        <v>9106387</v>
      </c>
      <c r="G42" s="365">
        <v>889746</v>
      </c>
      <c r="H42" s="365">
        <v>0</v>
      </c>
      <c r="I42" s="365">
        <v>18652116</v>
      </c>
      <c r="J42" s="365">
        <v>0</v>
      </c>
      <c r="K42" s="365">
        <v>493472</v>
      </c>
      <c r="L42" s="365">
        <v>6981332</v>
      </c>
      <c r="M42" s="365">
        <v>9052257</v>
      </c>
      <c r="N42" s="365">
        <v>2125055</v>
      </c>
      <c r="O42" s="366">
        <v>11177312</v>
      </c>
    </row>
  </sheetData>
  <sheetProtection/>
  <mergeCells count="6">
    <mergeCell ref="E2:L2"/>
    <mergeCell ref="B5:B6"/>
    <mergeCell ref="C5:C6"/>
    <mergeCell ref="G5:H5"/>
    <mergeCell ref="K5:L5"/>
    <mergeCell ref="M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&amp;R&amp;"MS Sans Serif,Félkövér"rendelet 9/15.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14">
      <selection activeCell="A1" sqref="A1:D134"/>
    </sheetView>
  </sheetViews>
  <sheetFormatPr defaultColWidth="9.140625" defaultRowHeight="12.75"/>
  <cols>
    <col min="1" max="1" width="9.421875" style="13" customWidth="1"/>
    <col min="2" max="2" width="11.421875" style="13" customWidth="1"/>
    <col min="3" max="3" width="33.8515625" style="45" customWidth="1"/>
    <col min="4" max="4" width="26.28125" style="47" customWidth="1"/>
    <col min="5" max="16384" width="9.140625" style="14" customWidth="1"/>
  </cols>
  <sheetData>
    <row r="1" ht="12.75">
      <c r="D1" s="48" t="s">
        <v>279</v>
      </c>
    </row>
    <row r="2" spans="1:9" ht="12.75">
      <c r="A2" s="84"/>
      <c r="B2" s="527" t="s">
        <v>276</v>
      </c>
      <c r="C2" s="527"/>
      <c r="D2" s="86"/>
      <c r="E2" s="46"/>
      <c r="F2" s="46"/>
      <c r="G2" s="46"/>
      <c r="H2" s="46"/>
      <c r="I2" s="46"/>
    </row>
    <row r="3" spans="1:4" ht="12.75">
      <c r="A3" s="84"/>
      <c r="B3" s="84"/>
      <c r="C3" s="87"/>
      <c r="D3" s="88"/>
    </row>
    <row r="4" spans="1:4" ht="12.75">
      <c r="A4" s="84"/>
      <c r="B4" s="84"/>
      <c r="C4" s="87"/>
      <c r="D4" s="88"/>
    </row>
    <row r="5" spans="1:4" ht="12.75">
      <c r="A5" s="527" t="s">
        <v>422</v>
      </c>
      <c r="B5" s="527"/>
      <c r="C5" s="89" t="s">
        <v>907</v>
      </c>
      <c r="D5" s="89" t="s">
        <v>398</v>
      </c>
    </row>
    <row r="6" spans="1:4" ht="12.75">
      <c r="A6" s="85"/>
      <c r="B6" s="85">
        <v>10000</v>
      </c>
      <c r="C6" s="89" t="s">
        <v>277</v>
      </c>
      <c r="D6" s="88"/>
    </row>
    <row r="7" spans="1:4" s="21" customFormat="1" ht="13.5">
      <c r="A7" s="85"/>
      <c r="B7" s="90">
        <v>11000</v>
      </c>
      <c r="C7" s="91" t="s">
        <v>278</v>
      </c>
      <c r="D7" s="86"/>
    </row>
    <row r="8" spans="1:4" s="21" customFormat="1" ht="13.5">
      <c r="A8" s="85"/>
      <c r="B8" s="90">
        <v>11100</v>
      </c>
      <c r="C8" s="91" t="s">
        <v>636</v>
      </c>
      <c r="D8" s="86"/>
    </row>
    <row r="9" spans="1:4" ht="51">
      <c r="A9" s="84"/>
      <c r="B9" s="92">
        <v>11101</v>
      </c>
      <c r="C9" s="87" t="s">
        <v>645</v>
      </c>
      <c r="D9" s="88" t="s">
        <v>646</v>
      </c>
    </row>
    <row r="10" spans="1:4" ht="25.5">
      <c r="A10" s="84"/>
      <c r="B10" s="92">
        <v>11102</v>
      </c>
      <c r="C10" s="87" t="s">
        <v>649</v>
      </c>
      <c r="D10" s="88" t="s">
        <v>650</v>
      </c>
    </row>
    <row r="11" spans="1:4" ht="12.75">
      <c r="A11" s="84"/>
      <c r="B11" s="92">
        <v>11103</v>
      </c>
      <c r="C11" s="87" t="s">
        <v>808</v>
      </c>
      <c r="D11" s="88" t="s">
        <v>753</v>
      </c>
    </row>
    <row r="12" spans="1:4" ht="63.75">
      <c r="A12" s="84"/>
      <c r="B12" s="92">
        <v>11104</v>
      </c>
      <c r="C12" s="87" t="s">
        <v>819</v>
      </c>
      <c r="D12" s="88" t="s">
        <v>754</v>
      </c>
    </row>
    <row r="13" spans="1:4" ht="25.5">
      <c r="A13" s="84"/>
      <c r="B13" s="92">
        <v>11105</v>
      </c>
      <c r="C13" s="87" t="s">
        <v>824</v>
      </c>
      <c r="D13" s="88" t="s">
        <v>754</v>
      </c>
    </row>
    <row r="14" spans="1:4" s="49" customFormat="1" ht="13.5">
      <c r="A14" s="90"/>
      <c r="B14" s="92">
        <v>11106</v>
      </c>
      <c r="C14" s="87" t="s">
        <v>637</v>
      </c>
      <c r="D14" s="93"/>
    </row>
    <row r="15" spans="1:4" s="49" customFormat="1" ht="13.5">
      <c r="A15" s="90"/>
      <c r="B15" s="92">
        <v>11107</v>
      </c>
      <c r="C15" s="87" t="s">
        <v>860</v>
      </c>
      <c r="D15" s="93"/>
    </row>
    <row r="16" spans="1:4" s="49" customFormat="1" ht="26.25">
      <c r="A16" s="90"/>
      <c r="B16" s="92">
        <v>11108</v>
      </c>
      <c r="C16" s="87" t="s">
        <v>510</v>
      </c>
      <c r="D16" s="93"/>
    </row>
    <row r="17" spans="1:4" s="49" customFormat="1" ht="27">
      <c r="A17" s="90"/>
      <c r="B17" s="94">
        <v>11200</v>
      </c>
      <c r="C17" s="91" t="s">
        <v>308</v>
      </c>
      <c r="D17" s="93"/>
    </row>
    <row r="18" spans="1:4" s="49" customFormat="1" ht="26.25">
      <c r="A18" s="90"/>
      <c r="B18" s="92">
        <v>11201</v>
      </c>
      <c r="C18" s="87" t="s">
        <v>743</v>
      </c>
      <c r="D18" s="88" t="s">
        <v>742</v>
      </c>
    </row>
    <row r="19" spans="1:4" s="49" customFormat="1" ht="26.25">
      <c r="A19" s="90"/>
      <c r="B19" s="92">
        <v>11202</v>
      </c>
      <c r="C19" s="87" t="s">
        <v>744</v>
      </c>
      <c r="D19" s="88" t="s">
        <v>742</v>
      </c>
    </row>
    <row r="20" spans="1:4" s="49" customFormat="1" ht="26.25">
      <c r="A20" s="90"/>
      <c r="B20" s="92">
        <v>11203</v>
      </c>
      <c r="C20" s="87" t="s">
        <v>745</v>
      </c>
      <c r="D20" s="88" t="s">
        <v>742</v>
      </c>
    </row>
    <row r="21" spans="1:4" s="49" customFormat="1" ht="26.25">
      <c r="A21" s="90"/>
      <c r="B21" s="92">
        <v>11204</v>
      </c>
      <c r="C21" s="87" t="s">
        <v>505</v>
      </c>
      <c r="D21" s="88" t="s">
        <v>742</v>
      </c>
    </row>
    <row r="22" spans="1:4" ht="12.75">
      <c r="A22" s="84"/>
      <c r="B22" s="92">
        <v>11205</v>
      </c>
      <c r="C22" s="87" t="s">
        <v>752</v>
      </c>
      <c r="D22" s="88" t="s">
        <v>753</v>
      </c>
    </row>
    <row r="23" spans="1:4" ht="13.5">
      <c r="A23" s="84"/>
      <c r="B23" s="94">
        <v>11300</v>
      </c>
      <c r="C23" s="91" t="s">
        <v>531</v>
      </c>
      <c r="D23" s="93"/>
    </row>
    <row r="24" spans="1:4" ht="25.5">
      <c r="A24" s="84"/>
      <c r="B24" s="92">
        <v>11301</v>
      </c>
      <c r="C24" s="87" t="s">
        <v>825</v>
      </c>
      <c r="D24" s="88" t="s">
        <v>826</v>
      </c>
    </row>
    <row r="25" spans="1:4" ht="25.5">
      <c r="A25" s="84"/>
      <c r="B25" s="92">
        <v>11302</v>
      </c>
      <c r="C25" s="87" t="s">
        <v>837</v>
      </c>
      <c r="D25" s="88" t="s">
        <v>826</v>
      </c>
    </row>
    <row r="26" spans="1:4" ht="13.5">
      <c r="A26" s="84"/>
      <c r="B26" s="94">
        <v>11400</v>
      </c>
      <c r="C26" s="91" t="s">
        <v>532</v>
      </c>
      <c r="D26" s="93"/>
    </row>
    <row r="27" spans="1:4" s="49" customFormat="1" ht="26.25">
      <c r="A27" s="90"/>
      <c r="B27" s="92">
        <v>11401</v>
      </c>
      <c r="C27" s="87" t="s">
        <v>751</v>
      </c>
      <c r="D27" s="88" t="s">
        <v>788</v>
      </c>
    </row>
    <row r="28" spans="1:4" ht="25.5">
      <c r="A28" s="84"/>
      <c r="B28" s="92">
        <v>11402</v>
      </c>
      <c r="C28" s="87" t="s">
        <v>413</v>
      </c>
      <c r="D28" s="88" t="s">
        <v>788</v>
      </c>
    </row>
    <row r="29" spans="1:4" ht="25.5">
      <c r="A29" s="84"/>
      <c r="B29" s="92">
        <v>11403</v>
      </c>
      <c r="C29" s="87" t="s">
        <v>414</v>
      </c>
      <c r="D29" s="88" t="s">
        <v>788</v>
      </c>
    </row>
    <row r="30" spans="1:4" s="49" customFormat="1" ht="64.5">
      <c r="A30" s="90"/>
      <c r="B30" s="92">
        <v>11404</v>
      </c>
      <c r="C30" s="87" t="s">
        <v>415</v>
      </c>
      <c r="D30" s="88" t="s">
        <v>282</v>
      </c>
    </row>
    <row r="31" spans="1:4" ht="25.5">
      <c r="A31" s="84"/>
      <c r="B31" s="92">
        <v>11405</v>
      </c>
      <c r="C31" s="87" t="s">
        <v>376</v>
      </c>
      <c r="D31" s="88" t="s">
        <v>788</v>
      </c>
    </row>
    <row r="32" spans="1:4" ht="25.5">
      <c r="A32" s="84"/>
      <c r="B32" s="92">
        <v>11406</v>
      </c>
      <c r="C32" s="87" t="s">
        <v>377</v>
      </c>
      <c r="D32" s="88" t="s">
        <v>788</v>
      </c>
    </row>
    <row r="33" spans="1:4" ht="13.5">
      <c r="A33" s="84"/>
      <c r="B33" s="94">
        <v>11500</v>
      </c>
      <c r="C33" s="91" t="s">
        <v>533</v>
      </c>
      <c r="D33" s="93"/>
    </row>
    <row r="34" spans="1:4" ht="38.25">
      <c r="A34" s="84"/>
      <c r="B34" s="92">
        <v>11501</v>
      </c>
      <c r="C34" s="87" t="s">
        <v>539</v>
      </c>
      <c r="D34" s="88" t="s">
        <v>412</v>
      </c>
    </row>
    <row r="35" spans="1:4" ht="25.5">
      <c r="A35" s="84"/>
      <c r="B35" s="84">
        <v>11502</v>
      </c>
      <c r="C35" s="87" t="s">
        <v>575</v>
      </c>
      <c r="D35" s="88" t="s">
        <v>576</v>
      </c>
    </row>
    <row r="36" spans="1:4" ht="27">
      <c r="A36" s="84"/>
      <c r="B36" s="94">
        <v>11600</v>
      </c>
      <c r="C36" s="91" t="s">
        <v>534</v>
      </c>
      <c r="D36" s="93"/>
    </row>
    <row r="37" spans="1:4" s="49" customFormat="1" ht="51.75">
      <c r="A37" s="90"/>
      <c r="B37" s="92">
        <v>11601</v>
      </c>
      <c r="C37" s="87" t="s">
        <v>542</v>
      </c>
      <c r="D37" s="88" t="s">
        <v>446</v>
      </c>
    </row>
    <row r="38" spans="1:4" ht="63.75">
      <c r="A38" s="84"/>
      <c r="B38" s="84">
        <v>11602</v>
      </c>
      <c r="C38" s="87" t="s">
        <v>447</v>
      </c>
      <c r="D38" s="88" t="s">
        <v>592</v>
      </c>
    </row>
    <row r="39" spans="1:4" ht="38.25">
      <c r="A39" s="84"/>
      <c r="B39" s="92">
        <v>11603</v>
      </c>
      <c r="C39" s="87" t="s">
        <v>560</v>
      </c>
      <c r="D39" s="88" t="s">
        <v>577</v>
      </c>
    </row>
    <row r="40" spans="1:4" s="49" customFormat="1" ht="26.25">
      <c r="A40" s="90"/>
      <c r="B40" s="84">
        <v>11604</v>
      </c>
      <c r="C40" s="87" t="s">
        <v>750</v>
      </c>
      <c r="D40" s="88" t="s">
        <v>577</v>
      </c>
    </row>
    <row r="41" spans="1:4" ht="51">
      <c r="A41" s="84"/>
      <c r="B41" s="92">
        <v>11605</v>
      </c>
      <c r="C41" s="87" t="s">
        <v>709</v>
      </c>
      <c r="D41" s="88" t="s">
        <v>446</v>
      </c>
    </row>
    <row r="42" spans="1:4" ht="13.5">
      <c r="A42" s="84"/>
      <c r="B42" s="94">
        <v>11700</v>
      </c>
      <c r="C42" s="91" t="s">
        <v>535</v>
      </c>
      <c r="D42" s="93"/>
    </row>
    <row r="43" spans="1:4" ht="25.5">
      <c r="A43" s="84"/>
      <c r="B43" s="92">
        <v>11701</v>
      </c>
      <c r="C43" s="87" t="s">
        <v>558</v>
      </c>
      <c r="D43" s="88" t="s">
        <v>647</v>
      </c>
    </row>
    <row r="44" spans="1:4" ht="25.5">
      <c r="A44" s="84"/>
      <c r="B44" s="92">
        <v>11702</v>
      </c>
      <c r="C44" s="87" t="s">
        <v>648</v>
      </c>
      <c r="D44" s="88"/>
    </row>
    <row r="45" spans="1:4" ht="38.25">
      <c r="A45" s="84"/>
      <c r="B45" s="92">
        <v>11703</v>
      </c>
      <c r="C45" s="87" t="s">
        <v>651</v>
      </c>
      <c r="D45" s="88"/>
    </row>
    <row r="46" spans="1:4" s="49" customFormat="1" ht="64.5">
      <c r="A46" s="90"/>
      <c r="B46" s="92">
        <v>11704</v>
      </c>
      <c r="C46" s="87" t="s">
        <v>410</v>
      </c>
      <c r="D46" s="88" t="s">
        <v>411</v>
      </c>
    </row>
    <row r="47" spans="1:4" ht="51">
      <c r="A47" s="84"/>
      <c r="B47" s="92">
        <v>11705</v>
      </c>
      <c r="C47" s="87" t="s">
        <v>418</v>
      </c>
      <c r="D47" s="88" t="s">
        <v>446</v>
      </c>
    </row>
    <row r="48" spans="1:4" ht="63.75">
      <c r="A48" s="84"/>
      <c r="B48" s="92">
        <v>11706</v>
      </c>
      <c r="C48" s="87" t="s">
        <v>823</v>
      </c>
      <c r="D48" s="88" t="s">
        <v>754</v>
      </c>
    </row>
    <row r="49" spans="1:4" s="49" customFormat="1" ht="13.5">
      <c r="A49" s="90"/>
      <c r="B49" s="90">
        <v>11800</v>
      </c>
      <c r="C49" s="91" t="s">
        <v>536</v>
      </c>
      <c r="D49" s="93"/>
    </row>
    <row r="50" spans="1:4" ht="38.25">
      <c r="A50" s="84"/>
      <c r="B50" s="84">
        <v>11801</v>
      </c>
      <c r="C50" s="87" t="s">
        <v>378</v>
      </c>
      <c r="D50" s="88" t="s">
        <v>379</v>
      </c>
    </row>
    <row r="51" spans="1:4" ht="63.75">
      <c r="A51" s="84"/>
      <c r="B51" s="92">
        <v>11802</v>
      </c>
      <c r="C51" s="87" t="s">
        <v>728</v>
      </c>
      <c r="D51" s="88" t="s">
        <v>541</v>
      </c>
    </row>
    <row r="52" spans="1:4" ht="63.75">
      <c r="A52" s="84"/>
      <c r="B52" s="84">
        <v>11803</v>
      </c>
      <c r="C52" s="87" t="s">
        <v>892</v>
      </c>
      <c r="D52" s="88" t="s">
        <v>541</v>
      </c>
    </row>
    <row r="53" spans="1:4" s="49" customFormat="1" ht="13.5">
      <c r="A53" s="90"/>
      <c r="B53" s="90">
        <v>12000</v>
      </c>
      <c r="C53" s="91" t="s">
        <v>827</v>
      </c>
      <c r="D53" s="93"/>
    </row>
    <row r="54" spans="1:4" ht="13.5">
      <c r="A54" s="84"/>
      <c r="B54" s="85">
        <v>12100</v>
      </c>
      <c r="C54" s="89" t="s">
        <v>543</v>
      </c>
      <c r="D54" s="93"/>
    </row>
    <row r="55" spans="1:4" ht="12.75">
      <c r="A55" s="84"/>
      <c r="B55" s="84">
        <v>12101</v>
      </c>
      <c r="C55" s="87" t="s">
        <v>373</v>
      </c>
      <c r="D55" s="88" t="s">
        <v>753</v>
      </c>
    </row>
    <row r="56" spans="1:4" ht="12.75">
      <c r="A56" s="84"/>
      <c r="B56" s="84">
        <v>12102</v>
      </c>
      <c r="C56" s="87" t="s">
        <v>530</v>
      </c>
      <c r="D56" s="88"/>
    </row>
    <row r="57" spans="1:4" ht="25.5">
      <c r="A57" s="84"/>
      <c r="B57" s="84">
        <v>12103</v>
      </c>
      <c r="C57" s="87" t="s">
        <v>321</v>
      </c>
      <c r="D57" s="88" t="s">
        <v>906</v>
      </c>
    </row>
    <row r="58" spans="1:4" ht="12.75">
      <c r="A58" s="84"/>
      <c r="B58" s="84">
        <v>12104</v>
      </c>
      <c r="C58" s="87" t="s">
        <v>322</v>
      </c>
      <c r="D58" s="88"/>
    </row>
    <row r="59" spans="1:4" ht="12.75">
      <c r="A59" s="84"/>
      <c r="B59" s="84">
        <v>12105</v>
      </c>
      <c r="C59" s="87" t="s">
        <v>323</v>
      </c>
      <c r="D59" s="88"/>
    </row>
    <row r="60" spans="1:4" ht="12.75">
      <c r="A60" s="84"/>
      <c r="B60" s="84">
        <v>12106</v>
      </c>
      <c r="C60" s="87" t="s">
        <v>324</v>
      </c>
      <c r="D60" s="88"/>
    </row>
    <row r="61" spans="1:4" ht="25.5">
      <c r="A61" s="84"/>
      <c r="B61" s="84">
        <v>12107</v>
      </c>
      <c r="C61" s="87" t="s">
        <v>325</v>
      </c>
      <c r="D61" s="88"/>
    </row>
    <row r="62" spans="1:4" ht="12.75">
      <c r="A62" s="84"/>
      <c r="B62" s="85">
        <v>12200</v>
      </c>
      <c r="C62" s="89" t="s">
        <v>544</v>
      </c>
      <c r="D62" s="88"/>
    </row>
    <row r="63" spans="1:4" s="21" customFormat="1" ht="25.5">
      <c r="A63" s="85"/>
      <c r="B63" s="84">
        <v>12201</v>
      </c>
      <c r="C63" s="87" t="s">
        <v>326</v>
      </c>
      <c r="D63" s="88" t="s">
        <v>753</v>
      </c>
    </row>
    <row r="64" spans="1:4" s="21" customFormat="1" ht="38.25">
      <c r="A64" s="85"/>
      <c r="B64" s="84">
        <v>12202</v>
      </c>
      <c r="C64" s="87" t="s">
        <v>579</v>
      </c>
      <c r="D64" s="88" t="s">
        <v>581</v>
      </c>
    </row>
    <row r="65" spans="1:4" s="21" customFormat="1" ht="25.5">
      <c r="A65" s="85"/>
      <c r="B65" s="85" t="s">
        <v>545</v>
      </c>
      <c r="C65" s="89" t="s">
        <v>580</v>
      </c>
      <c r="D65" s="86" t="s">
        <v>582</v>
      </c>
    </row>
    <row r="66" spans="1:4" s="21" customFormat="1" ht="25.5">
      <c r="A66" s="85"/>
      <c r="B66" s="85" t="s">
        <v>546</v>
      </c>
      <c r="C66" s="89" t="s">
        <v>583</v>
      </c>
      <c r="D66" s="86" t="s">
        <v>582</v>
      </c>
    </row>
    <row r="67" spans="1:4" s="21" customFormat="1" ht="12.75">
      <c r="A67" s="85"/>
      <c r="B67" s="85">
        <v>20000</v>
      </c>
      <c r="C67" s="89" t="s">
        <v>537</v>
      </c>
      <c r="D67" s="86"/>
    </row>
    <row r="68" spans="1:4" s="21" customFormat="1" ht="12.75">
      <c r="A68" s="85"/>
      <c r="B68" s="85">
        <v>20100</v>
      </c>
      <c r="C68" s="89" t="s">
        <v>443</v>
      </c>
      <c r="D68" s="86"/>
    </row>
    <row r="69" spans="1:4" s="21" customFormat="1" ht="12.75">
      <c r="A69" s="85"/>
      <c r="B69" s="85">
        <v>20200</v>
      </c>
      <c r="C69" s="89" t="s">
        <v>425</v>
      </c>
      <c r="D69" s="86"/>
    </row>
    <row r="70" spans="1:4" s="21" customFormat="1" ht="12.75">
      <c r="A70" s="85"/>
      <c r="B70" s="85">
        <v>20300</v>
      </c>
      <c r="C70" s="89" t="s">
        <v>426</v>
      </c>
      <c r="D70" s="86"/>
    </row>
    <row r="71" spans="1:4" s="21" customFormat="1" ht="12.75">
      <c r="A71" s="85"/>
      <c r="B71" s="85">
        <v>20400</v>
      </c>
      <c r="C71" s="89" t="s">
        <v>427</v>
      </c>
      <c r="D71" s="86"/>
    </row>
    <row r="72" spans="1:4" s="21" customFormat="1" ht="12.75">
      <c r="A72" s="85"/>
      <c r="B72" s="85">
        <v>20500</v>
      </c>
      <c r="C72" s="89" t="s">
        <v>428</v>
      </c>
      <c r="D72" s="86"/>
    </row>
    <row r="73" spans="1:4" s="21" customFormat="1" ht="12.75">
      <c r="A73" s="85"/>
      <c r="B73" s="85">
        <v>20600</v>
      </c>
      <c r="C73" s="89" t="s">
        <v>429</v>
      </c>
      <c r="D73" s="86"/>
    </row>
    <row r="74" spans="1:4" s="21" customFormat="1" ht="12.75">
      <c r="A74" s="85"/>
      <c r="B74" s="85">
        <v>20700</v>
      </c>
      <c r="C74" s="89" t="s">
        <v>430</v>
      </c>
      <c r="D74" s="86"/>
    </row>
    <row r="75" spans="1:4" s="21" customFormat="1" ht="12.75">
      <c r="A75" s="85"/>
      <c r="B75" s="85">
        <v>20800</v>
      </c>
      <c r="C75" s="89" t="s">
        <v>431</v>
      </c>
      <c r="D75" s="86"/>
    </row>
    <row r="76" spans="1:4" s="21" customFormat="1" ht="12.75">
      <c r="A76" s="85"/>
      <c r="B76" s="85">
        <v>20900</v>
      </c>
      <c r="C76" s="89" t="s">
        <v>432</v>
      </c>
      <c r="D76" s="86"/>
    </row>
    <row r="77" spans="1:4" ht="12.75">
      <c r="A77" s="84"/>
      <c r="B77" s="85">
        <v>21000</v>
      </c>
      <c r="C77" s="89" t="s">
        <v>433</v>
      </c>
      <c r="D77" s="86"/>
    </row>
    <row r="78" spans="1:4" ht="13.5">
      <c r="A78" s="84"/>
      <c r="B78" s="85">
        <v>30000</v>
      </c>
      <c r="C78" s="91" t="s">
        <v>389</v>
      </c>
      <c r="D78" s="86"/>
    </row>
    <row r="79" spans="1:4" ht="12.75">
      <c r="A79" s="84"/>
      <c r="B79" s="84">
        <v>30001</v>
      </c>
      <c r="C79" s="87" t="s">
        <v>434</v>
      </c>
      <c r="D79" s="88"/>
    </row>
    <row r="80" spans="1:4" ht="12.75">
      <c r="A80" s="84"/>
      <c r="B80" s="84">
        <v>30002</v>
      </c>
      <c r="C80" s="87" t="s">
        <v>435</v>
      </c>
      <c r="D80" s="88"/>
    </row>
    <row r="81" spans="1:4" s="21" customFormat="1" ht="12.75">
      <c r="A81" s="85"/>
      <c r="B81" s="84">
        <v>30003</v>
      </c>
      <c r="C81" s="87" t="s">
        <v>436</v>
      </c>
      <c r="D81" s="88"/>
    </row>
    <row r="82" spans="1:4" s="21" customFormat="1" ht="12.75">
      <c r="A82" s="85"/>
      <c r="B82" s="84">
        <v>30004</v>
      </c>
      <c r="C82" s="87" t="s">
        <v>437</v>
      </c>
      <c r="D82" s="88"/>
    </row>
    <row r="83" spans="1:4" s="21" customFormat="1" ht="13.5">
      <c r="A83" s="85"/>
      <c r="B83" s="85">
        <v>40000</v>
      </c>
      <c r="C83" s="91" t="s">
        <v>285</v>
      </c>
      <c r="D83" s="86"/>
    </row>
    <row r="84" spans="1:4" s="21" customFormat="1" ht="12.75">
      <c r="A84" s="85"/>
      <c r="B84" s="85">
        <v>40100</v>
      </c>
      <c r="C84" s="89" t="s">
        <v>438</v>
      </c>
      <c r="D84" s="86" t="s">
        <v>191</v>
      </c>
    </row>
    <row r="85" spans="1:4" s="21" customFormat="1" ht="25.5">
      <c r="A85" s="85"/>
      <c r="B85" s="85" t="s">
        <v>286</v>
      </c>
      <c r="C85" s="89" t="s">
        <v>369</v>
      </c>
      <c r="D85" s="86" t="s">
        <v>582</v>
      </c>
    </row>
    <row r="86" spans="1:4" s="21" customFormat="1" ht="25.5">
      <c r="A86" s="85"/>
      <c r="B86" s="85" t="s">
        <v>287</v>
      </c>
      <c r="C86" s="89" t="s">
        <v>726</v>
      </c>
      <c r="D86" s="86" t="s">
        <v>582</v>
      </c>
    </row>
    <row r="87" spans="1:4" s="21" customFormat="1" ht="25.5">
      <c r="A87" s="85"/>
      <c r="B87" s="85" t="s">
        <v>288</v>
      </c>
      <c r="C87" s="89" t="s">
        <v>711</v>
      </c>
      <c r="D87" s="86" t="s">
        <v>582</v>
      </c>
    </row>
    <row r="88" spans="1:4" s="21" customFormat="1" ht="25.5">
      <c r="A88" s="85"/>
      <c r="B88" s="85" t="s">
        <v>289</v>
      </c>
      <c r="C88" s="89" t="s">
        <v>357</v>
      </c>
      <c r="D88" s="86" t="s">
        <v>582</v>
      </c>
    </row>
    <row r="89" spans="1:4" s="21" customFormat="1" ht="12.75">
      <c r="A89" s="85"/>
      <c r="B89" s="85">
        <v>40200</v>
      </c>
      <c r="C89" s="89" t="s">
        <v>710</v>
      </c>
      <c r="D89" s="86" t="s">
        <v>191</v>
      </c>
    </row>
    <row r="90" spans="1:4" s="21" customFormat="1" ht="12.75">
      <c r="A90" s="85"/>
      <c r="B90" s="84">
        <v>40201</v>
      </c>
      <c r="C90" s="87" t="s">
        <v>506</v>
      </c>
      <c r="D90" s="86"/>
    </row>
    <row r="91" spans="1:4" s="21" customFormat="1" ht="25.5">
      <c r="A91" s="85"/>
      <c r="B91" s="84">
        <v>40202</v>
      </c>
      <c r="C91" s="87" t="s">
        <v>439</v>
      </c>
      <c r="D91" s="86"/>
    </row>
    <row r="92" spans="1:4" s="21" customFormat="1" ht="12.75">
      <c r="A92" s="85"/>
      <c r="B92" s="84">
        <v>40203</v>
      </c>
      <c r="C92" s="87" t="s">
        <v>280</v>
      </c>
      <c r="D92" s="86"/>
    </row>
    <row r="93" spans="1:4" s="21" customFormat="1" ht="13.5">
      <c r="A93" s="85"/>
      <c r="B93" s="90">
        <v>50000</v>
      </c>
      <c r="C93" s="91" t="s">
        <v>290</v>
      </c>
      <c r="D93" s="86"/>
    </row>
    <row r="94" spans="1:4" s="21" customFormat="1" ht="12.75">
      <c r="A94" s="85"/>
      <c r="B94" s="85">
        <v>50100</v>
      </c>
      <c r="C94" s="89" t="s">
        <v>192</v>
      </c>
      <c r="D94" s="86" t="s">
        <v>191</v>
      </c>
    </row>
    <row r="95" spans="1:4" s="21" customFormat="1" ht="12.75">
      <c r="A95" s="85"/>
      <c r="B95" s="85">
        <v>60000</v>
      </c>
      <c r="C95" s="89" t="s">
        <v>291</v>
      </c>
      <c r="D95" s="86"/>
    </row>
    <row r="96" spans="1:4" s="21" customFormat="1" ht="12.75">
      <c r="A96" s="85"/>
      <c r="B96" s="85">
        <v>60100</v>
      </c>
      <c r="C96" s="89" t="s">
        <v>209</v>
      </c>
      <c r="D96" s="86" t="s">
        <v>191</v>
      </c>
    </row>
    <row r="97" spans="1:4" s="21" customFormat="1" ht="25.5">
      <c r="A97" s="85"/>
      <c r="B97" s="85" t="s">
        <v>292</v>
      </c>
      <c r="C97" s="89" t="s">
        <v>210</v>
      </c>
      <c r="D97" s="86" t="s">
        <v>582</v>
      </c>
    </row>
    <row r="98" spans="1:4" s="21" customFormat="1" ht="25.5">
      <c r="A98" s="85"/>
      <c r="B98" s="85" t="s">
        <v>479</v>
      </c>
      <c r="C98" s="89" t="s">
        <v>883</v>
      </c>
      <c r="D98" s="86" t="s">
        <v>582</v>
      </c>
    </row>
    <row r="99" spans="1:4" s="21" customFormat="1" ht="25.5">
      <c r="A99" s="85"/>
      <c r="B99" s="85" t="s">
        <v>480</v>
      </c>
      <c r="C99" s="89" t="s">
        <v>884</v>
      </c>
      <c r="D99" s="86" t="s">
        <v>582</v>
      </c>
    </row>
    <row r="100" spans="1:4" s="21" customFormat="1" ht="25.5">
      <c r="A100" s="85"/>
      <c r="B100" s="85" t="s">
        <v>481</v>
      </c>
      <c r="C100" s="89" t="s">
        <v>885</v>
      </c>
      <c r="D100" s="86" t="s">
        <v>582</v>
      </c>
    </row>
    <row r="101" spans="1:4" s="21" customFormat="1" ht="25.5">
      <c r="A101" s="85"/>
      <c r="B101" s="85" t="s">
        <v>482</v>
      </c>
      <c r="C101" s="89" t="s">
        <v>653</v>
      </c>
      <c r="D101" s="86" t="s">
        <v>582</v>
      </c>
    </row>
    <row r="102" spans="1:4" s="21" customFormat="1" ht="25.5">
      <c r="A102" s="85"/>
      <c r="B102" s="85" t="s">
        <v>483</v>
      </c>
      <c r="C102" s="89" t="s">
        <v>654</v>
      </c>
      <c r="D102" s="86" t="s">
        <v>582</v>
      </c>
    </row>
    <row r="103" spans="1:4" s="21" customFormat="1" ht="25.5">
      <c r="A103" s="85"/>
      <c r="B103" s="85" t="s">
        <v>484</v>
      </c>
      <c r="C103" s="89" t="s">
        <v>367</v>
      </c>
      <c r="D103" s="86" t="s">
        <v>582</v>
      </c>
    </row>
    <row r="104" spans="1:4" s="21" customFormat="1" ht="25.5">
      <c r="A104" s="85"/>
      <c r="B104" s="85" t="s">
        <v>555</v>
      </c>
      <c r="C104" s="89" t="s">
        <v>843</v>
      </c>
      <c r="D104" s="86" t="s">
        <v>582</v>
      </c>
    </row>
    <row r="105" spans="1:4" s="21" customFormat="1" ht="25.5">
      <c r="A105" s="85"/>
      <c r="B105" s="85" t="s">
        <v>556</v>
      </c>
      <c r="C105" s="89" t="s">
        <v>844</v>
      </c>
      <c r="D105" s="86" t="s">
        <v>582</v>
      </c>
    </row>
    <row r="106" spans="1:4" s="21" customFormat="1" ht="25.5">
      <c r="A106" s="85"/>
      <c r="B106" s="85" t="s">
        <v>557</v>
      </c>
      <c r="C106" s="89" t="s">
        <v>845</v>
      </c>
      <c r="D106" s="86" t="s">
        <v>582</v>
      </c>
    </row>
    <row r="107" spans="1:4" s="21" customFormat="1" ht="25.5">
      <c r="A107" s="85"/>
      <c r="B107" s="85" t="s">
        <v>220</v>
      </c>
      <c r="C107" s="89" t="s">
        <v>846</v>
      </c>
      <c r="D107" s="86" t="s">
        <v>582</v>
      </c>
    </row>
    <row r="108" spans="1:4" s="21" customFormat="1" ht="25.5">
      <c r="A108" s="85"/>
      <c r="B108" s="85" t="s">
        <v>221</v>
      </c>
      <c r="C108" s="89" t="s">
        <v>847</v>
      </c>
      <c r="D108" s="86" t="s">
        <v>582</v>
      </c>
    </row>
    <row r="109" spans="1:4" s="21" customFormat="1" ht="25.5">
      <c r="A109" s="85"/>
      <c r="B109" s="85" t="s">
        <v>222</v>
      </c>
      <c r="C109" s="89" t="s">
        <v>848</v>
      </c>
      <c r="D109" s="86" t="s">
        <v>582</v>
      </c>
    </row>
    <row r="110" spans="1:4" s="21" customFormat="1" ht="13.5">
      <c r="A110" s="85"/>
      <c r="B110" s="90">
        <v>70000</v>
      </c>
      <c r="C110" s="91" t="s">
        <v>223</v>
      </c>
      <c r="D110" s="86"/>
    </row>
    <row r="111" spans="1:4" s="21" customFormat="1" ht="13.5">
      <c r="A111" s="85"/>
      <c r="B111" s="90">
        <v>71000</v>
      </c>
      <c r="C111" s="91" t="s">
        <v>224</v>
      </c>
      <c r="D111" s="86"/>
    </row>
    <row r="112" spans="1:4" s="21" customFormat="1" ht="12.75">
      <c r="A112" s="85"/>
      <c r="B112" s="85">
        <v>71100</v>
      </c>
      <c r="C112" s="89" t="s">
        <v>851</v>
      </c>
      <c r="D112" s="86" t="s">
        <v>191</v>
      </c>
    </row>
    <row r="113" spans="1:4" s="21" customFormat="1" ht="12.75">
      <c r="A113" s="85"/>
      <c r="B113" s="85">
        <v>71200</v>
      </c>
      <c r="C113" s="89" t="s">
        <v>852</v>
      </c>
      <c r="D113" s="86" t="s">
        <v>191</v>
      </c>
    </row>
    <row r="114" spans="1:4" s="21" customFormat="1" ht="12.75">
      <c r="A114" s="85"/>
      <c r="B114" s="85">
        <v>71300</v>
      </c>
      <c r="C114" s="89" t="s">
        <v>611</v>
      </c>
      <c r="D114" s="86" t="s">
        <v>191</v>
      </c>
    </row>
    <row r="115" spans="1:4" s="21" customFormat="1" ht="25.5">
      <c r="A115" s="85"/>
      <c r="B115" s="85">
        <v>71400</v>
      </c>
      <c r="C115" s="89" t="s">
        <v>640</v>
      </c>
      <c r="D115" s="86" t="s">
        <v>191</v>
      </c>
    </row>
    <row r="116" spans="1:4" s="21" customFormat="1" ht="25.5">
      <c r="A116" s="85"/>
      <c r="B116" s="85">
        <v>71500</v>
      </c>
      <c r="C116" s="89" t="s">
        <v>641</v>
      </c>
      <c r="D116" s="86" t="s">
        <v>191</v>
      </c>
    </row>
    <row r="117" spans="1:4" s="21" customFormat="1" ht="12.75">
      <c r="A117" s="85"/>
      <c r="B117" s="85">
        <v>71600</v>
      </c>
      <c r="C117" s="89" t="s">
        <v>642</v>
      </c>
      <c r="D117" s="86" t="s">
        <v>191</v>
      </c>
    </row>
    <row r="118" spans="1:4" s="21" customFormat="1" ht="25.5">
      <c r="A118" s="85"/>
      <c r="B118" s="85">
        <v>71700</v>
      </c>
      <c r="C118" s="89" t="s">
        <v>643</v>
      </c>
      <c r="D118" s="86" t="s">
        <v>191</v>
      </c>
    </row>
    <row r="119" spans="1:4" s="21" customFormat="1" ht="13.5">
      <c r="A119" s="85"/>
      <c r="B119" s="90">
        <v>72000</v>
      </c>
      <c r="C119" s="91" t="s">
        <v>225</v>
      </c>
      <c r="D119" s="86"/>
    </row>
    <row r="120" spans="1:4" ht="25.5">
      <c r="A120" s="84"/>
      <c r="B120" s="85">
        <v>72100</v>
      </c>
      <c r="C120" s="89" t="s">
        <v>380</v>
      </c>
      <c r="D120" s="86" t="s">
        <v>191</v>
      </c>
    </row>
    <row r="121" spans="1:4" ht="25.5">
      <c r="A121" s="84"/>
      <c r="B121" s="85" t="s">
        <v>226</v>
      </c>
      <c r="C121" s="89" t="s">
        <v>707</v>
      </c>
      <c r="D121" s="86" t="s">
        <v>582</v>
      </c>
    </row>
    <row r="122" spans="1:4" ht="13.5">
      <c r="A122" s="84"/>
      <c r="B122" s="90">
        <v>73000</v>
      </c>
      <c r="C122" s="91" t="s">
        <v>659</v>
      </c>
      <c r="D122" s="86"/>
    </row>
    <row r="123" spans="1:4" ht="12.75">
      <c r="A123" s="84"/>
      <c r="B123" s="85">
        <v>73100</v>
      </c>
      <c r="C123" s="89" t="s">
        <v>725</v>
      </c>
      <c r="D123" s="86" t="s">
        <v>191</v>
      </c>
    </row>
    <row r="124" spans="1:4" ht="13.5">
      <c r="A124" s="84"/>
      <c r="B124" s="90">
        <v>74000</v>
      </c>
      <c r="C124" s="91" t="s">
        <v>419</v>
      </c>
      <c r="D124" s="86"/>
    </row>
    <row r="125" spans="1:4" ht="12.75">
      <c r="A125" s="84"/>
      <c r="B125" s="85">
        <v>74100</v>
      </c>
      <c r="C125" s="89" t="s">
        <v>849</v>
      </c>
      <c r="D125" s="86" t="s">
        <v>191</v>
      </c>
    </row>
    <row r="126" spans="1:4" ht="25.5">
      <c r="A126" s="84"/>
      <c r="B126" s="85" t="s">
        <v>420</v>
      </c>
      <c r="C126" s="89" t="s">
        <v>850</v>
      </c>
      <c r="D126" s="86" t="s">
        <v>582</v>
      </c>
    </row>
    <row r="127" spans="1:4" ht="13.5">
      <c r="A127" s="84"/>
      <c r="B127" s="90">
        <v>80000</v>
      </c>
      <c r="C127" s="91" t="s">
        <v>421</v>
      </c>
      <c r="D127" s="86"/>
    </row>
    <row r="128" spans="1:4" ht="12.75">
      <c r="A128" s="84"/>
      <c r="B128" s="85">
        <v>80100</v>
      </c>
      <c r="C128" s="89" t="s">
        <v>337</v>
      </c>
      <c r="D128" s="86" t="s">
        <v>191</v>
      </c>
    </row>
    <row r="129" spans="1:4" ht="12.75">
      <c r="A129" s="84"/>
      <c r="B129" s="84">
        <v>80101</v>
      </c>
      <c r="C129" s="87" t="s">
        <v>381</v>
      </c>
      <c r="D129" s="88"/>
    </row>
    <row r="130" spans="1:4" ht="25.5">
      <c r="A130" s="84"/>
      <c r="B130" s="84">
        <v>80102</v>
      </c>
      <c r="C130" s="87" t="s">
        <v>382</v>
      </c>
      <c r="D130" s="88"/>
    </row>
    <row r="131" spans="1:4" ht="12.75">
      <c r="A131" s="84"/>
      <c r="B131" s="84">
        <v>80103</v>
      </c>
      <c r="C131" s="87" t="s">
        <v>618</v>
      </c>
      <c r="D131" s="88"/>
    </row>
    <row r="132" spans="1:4" ht="12.75">
      <c r="A132" s="84"/>
      <c r="B132" s="84">
        <v>80104</v>
      </c>
      <c r="C132" s="87" t="s">
        <v>835</v>
      </c>
      <c r="D132" s="88"/>
    </row>
    <row r="133" spans="1:4" ht="12.75">
      <c r="A133" s="84"/>
      <c r="B133" s="84">
        <v>80105</v>
      </c>
      <c r="C133" s="87" t="s">
        <v>619</v>
      </c>
      <c r="D133" s="88"/>
    </row>
    <row r="134" spans="1:4" ht="12.75">
      <c r="A134" s="84"/>
      <c r="B134" s="84">
        <v>80106</v>
      </c>
      <c r="C134" s="87" t="s">
        <v>444</v>
      </c>
      <c r="D134" s="88"/>
    </row>
    <row r="144" spans="1:3" ht="12.75">
      <c r="A144" s="84"/>
      <c r="B144" s="527" t="s">
        <v>716</v>
      </c>
      <c r="C144" s="527"/>
    </row>
    <row r="145" spans="1:3" ht="38.25">
      <c r="A145" s="89" t="s">
        <v>620</v>
      </c>
      <c r="B145" s="89" t="s">
        <v>621</v>
      </c>
      <c r="C145" s="89" t="s">
        <v>622</v>
      </c>
    </row>
    <row r="146" spans="1:3" ht="12.75">
      <c r="A146" s="85">
        <v>1</v>
      </c>
      <c r="B146" s="85"/>
      <c r="C146" s="89" t="s">
        <v>623</v>
      </c>
    </row>
    <row r="147" spans="1:3" ht="12.75">
      <c r="A147" s="84"/>
      <c r="B147" s="84">
        <v>1</v>
      </c>
      <c r="C147" s="87" t="s">
        <v>717</v>
      </c>
    </row>
    <row r="148" spans="1:3" ht="12.75">
      <c r="A148" s="84"/>
      <c r="B148" s="84">
        <v>2</v>
      </c>
      <c r="C148" s="87" t="s">
        <v>408</v>
      </c>
    </row>
    <row r="149" spans="1:3" ht="12.75">
      <c r="A149" s="84"/>
      <c r="B149" s="84">
        <v>3</v>
      </c>
      <c r="C149" s="87" t="s">
        <v>719</v>
      </c>
    </row>
    <row r="150" spans="1:3" ht="12.75">
      <c r="A150" s="84"/>
      <c r="B150" s="84">
        <v>4</v>
      </c>
      <c r="C150" s="87" t="s">
        <v>184</v>
      </c>
    </row>
    <row r="151" spans="1:3" ht="12.75">
      <c r="A151" s="84"/>
      <c r="B151" s="84">
        <v>5</v>
      </c>
      <c r="C151" s="87" t="s">
        <v>370</v>
      </c>
    </row>
    <row r="152" spans="1:3" ht="25.5">
      <c r="A152" s="84"/>
      <c r="B152" s="84">
        <v>6</v>
      </c>
      <c r="C152" s="87" t="s">
        <v>185</v>
      </c>
    </row>
    <row r="153" spans="1:3" ht="12.75">
      <c r="A153" s="84"/>
      <c r="B153" s="84">
        <v>7</v>
      </c>
      <c r="C153" s="87" t="s">
        <v>805</v>
      </c>
    </row>
    <row r="154" spans="1:3" ht="12.75">
      <c r="A154" s="84"/>
      <c r="B154" s="84">
        <v>8</v>
      </c>
      <c r="C154" s="87" t="s">
        <v>540</v>
      </c>
    </row>
    <row r="155" spans="1:3" ht="12.75">
      <c r="A155" s="84"/>
      <c r="B155" s="84">
        <v>9</v>
      </c>
      <c r="C155" s="87" t="s">
        <v>517</v>
      </c>
    </row>
    <row r="156" spans="1:3" ht="12.75">
      <c r="A156" s="84"/>
      <c r="B156" s="84">
        <v>10</v>
      </c>
      <c r="C156" s="87" t="s">
        <v>186</v>
      </c>
    </row>
    <row r="157" spans="1:4" s="21" customFormat="1" ht="12.75">
      <c r="A157" s="85">
        <v>2</v>
      </c>
      <c r="B157" s="85"/>
      <c r="C157" s="89" t="s">
        <v>187</v>
      </c>
      <c r="D157" s="48"/>
    </row>
    <row r="158" spans="1:3" ht="12.75">
      <c r="A158" s="84"/>
      <c r="B158" s="84">
        <v>1</v>
      </c>
      <c r="C158" s="87" t="s">
        <v>767</v>
      </c>
    </row>
    <row r="159" spans="1:3" ht="12.75">
      <c r="A159" s="84"/>
      <c r="B159" s="84">
        <v>2</v>
      </c>
      <c r="C159" s="87" t="s">
        <v>776</v>
      </c>
    </row>
    <row r="160" spans="1:3" ht="12.75">
      <c r="A160" s="84"/>
      <c r="B160" s="84">
        <v>3</v>
      </c>
      <c r="C160" s="87" t="s">
        <v>188</v>
      </c>
    </row>
    <row r="161" spans="1:3" ht="25.5">
      <c r="A161" s="84"/>
      <c r="B161" s="84">
        <v>4</v>
      </c>
      <c r="C161" s="87" t="s">
        <v>777</v>
      </c>
    </row>
    <row r="162" spans="1:3" ht="12.75">
      <c r="A162" s="84"/>
      <c r="B162" s="84">
        <v>5</v>
      </c>
      <c r="C162" s="87" t="s">
        <v>189</v>
      </c>
    </row>
    <row r="163" spans="1:3" ht="12.75">
      <c r="A163" s="84"/>
      <c r="B163" s="84">
        <v>6</v>
      </c>
      <c r="C163" s="87" t="s">
        <v>284</v>
      </c>
    </row>
    <row r="164" spans="1:3" ht="25.5">
      <c r="A164" s="84"/>
      <c r="B164" s="84">
        <v>7</v>
      </c>
      <c r="C164" s="87" t="s">
        <v>778</v>
      </c>
    </row>
    <row r="165" spans="1:3" ht="12.75">
      <c r="A165" s="84"/>
      <c r="B165" s="84">
        <v>8</v>
      </c>
      <c r="C165" s="87" t="s">
        <v>766</v>
      </c>
    </row>
    <row r="166" spans="1:3" ht="12.75">
      <c r="A166" s="84"/>
      <c r="B166" s="84">
        <v>9</v>
      </c>
      <c r="C166" s="87" t="s">
        <v>779</v>
      </c>
    </row>
    <row r="167" spans="1:3" ht="12.75">
      <c r="A167" s="84"/>
      <c r="B167" s="84"/>
      <c r="C167" s="87"/>
    </row>
    <row r="168" spans="1:3" ht="12.75">
      <c r="A168" s="84"/>
      <c r="B168" s="84"/>
      <c r="C168" s="89" t="s">
        <v>853</v>
      </c>
    </row>
    <row r="169" spans="1:4" s="21" customFormat="1" ht="12.75">
      <c r="A169" s="85">
        <v>1</v>
      </c>
      <c r="B169" s="85"/>
      <c r="C169" s="89" t="s">
        <v>623</v>
      </c>
      <c r="D169" s="48"/>
    </row>
    <row r="170" spans="1:3" ht="12.75">
      <c r="A170" s="84"/>
      <c r="B170" s="84">
        <v>1</v>
      </c>
      <c r="C170" s="87" t="s">
        <v>780</v>
      </c>
    </row>
    <row r="171" spans="1:3" ht="12.75">
      <c r="A171" s="84"/>
      <c r="B171" s="84">
        <v>2</v>
      </c>
      <c r="C171" s="87" t="s">
        <v>529</v>
      </c>
    </row>
    <row r="172" spans="1:3" ht="12.75">
      <c r="A172" s="84"/>
      <c r="B172" s="84">
        <v>3</v>
      </c>
      <c r="C172" s="87" t="s">
        <v>478</v>
      </c>
    </row>
    <row r="173" spans="1:3" ht="25.5">
      <c r="A173" s="84"/>
      <c r="B173" s="84">
        <v>4</v>
      </c>
      <c r="C173" s="87" t="s">
        <v>861</v>
      </c>
    </row>
    <row r="174" spans="1:3" ht="12.75">
      <c r="A174" s="84"/>
      <c r="B174" s="84">
        <v>5</v>
      </c>
      <c r="C174" s="87" t="s">
        <v>862</v>
      </c>
    </row>
    <row r="175" spans="1:3" ht="12.75">
      <c r="A175" s="84"/>
      <c r="B175" s="84">
        <v>6</v>
      </c>
      <c r="C175" s="87" t="s">
        <v>399</v>
      </c>
    </row>
    <row r="176" spans="1:3" ht="25.5">
      <c r="A176" s="84"/>
      <c r="B176" s="84">
        <v>7</v>
      </c>
      <c r="C176" s="87" t="s">
        <v>820</v>
      </c>
    </row>
    <row r="177" spans="1:4" s="21" customFormat="1" ht="12.75">
      <c r="A177" s="85">
        <v>2</v>
      </c>
      <c r="B177" s="85"/>
      <c r="C177" s="89" t="s">
        <v>187</v>
      </c>
      <c r="D177" s="48"/>
    </row>
    <row r="178" spans="1:3" ht="12.75">
      <c r="A178" s="84"/>
      <c r="B178" s="84">
        <v>1</v>
      </c>
      <c r="C178" s="87" t="s">
        <v>526</v>
      </c>
    </row>
    <row r="179" spans="1:3" ht="12.75">
      <c r="A179" s="84"/>
      <c r="B179" s="84">
        <v>2</v>
      </c>
      <c r="C179" s="87" t="s">
        <v>423</v>
      </c>
    </row>
    <row r="180" spans="1:3" ht="12.75">
      <c r="A180" s="84"/>
      <c r="B180" s="84">
        <v>3</v>
      </c>
      <c r="C180" s="87" t="s">
        <v>527</v>
      </c>
    </row>
    <row r="181" spans="1:3" ht="25.5">
      <c r="A181" s="84"/>
      <c r="B181" s="84">
        <v>4</v>
      </c>
      <c r="C181" s="87" t="s">
        <v>863</v>
      </c>
    </row>
    <row r="182" spans="1:3" ht="12.75">
      <c r="A182" s="84"/>
      <c r="B182" s="84">
        <v>5</v>
      </c>
      <c r="C182" s="87" t="s">
        <v>424</v>
      </c>
    </row>
    <row r="183" spans="1:3" ht="12.75">
      <c r="A183" s="84"/>
      <c r="B183" s="84">
        <v>6</v>
      </c>
      <c r="C183" s="87" t="s">
        <v>320</v>
      </c>
    </row>
    <row r="184" spans="1:3" ht="25.5">
      <c r="A184" s="84"/>
      <c r="B184" s="84">
        <v>7</v>
      </c>
      <c r="C184" s="87" t="s">
        <v>864</v>
      </c>
    </row>
    <row r="185" spans="1:3" ht="12.75">
      <c r="A185" s="84"/>
      <c r="B185" s="84">
        <v>8</v>
      </c>
      <c r="C185" s="87" t="s">
        <v>865</v>
      </c>
    </row>
    <row r="186" spans="1:3" ht="25.5">
      <c r="A186" s="84"/>
      <c r="B186" s="84">
        <v>9</v>
      </c>
      <c r="C186" s="87" t="s">
        <v>528</v>
      </c>
    </row>
    <row r="187" spans="1:3" ht="25.5">
      <c r="A187" s="84"/>
      <c r="B187" s="84">
        <v>10</v>
      </c>
      <c r="C187" s="87" t="s">
        <v>820</v>
      </c>
    </row>
  </sheetData>
  <sheetProtection/>
  <mergeCells count="3">
    <mergeCell ref="B2:C2"/>
    <mergeCell ref="B144:C144"/>
    <mergeCell ref="A5:B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4.57421875" style="0" customWidth="1"/>
    <col min="3" max="3" width="54.00390625" style="0" customWidth="1"/>
    <col min="4" max="4" width="12.7109375" style="0" customWidth="1"/>
    <col min="5" max="5" width="16.7109375" style="0" customWidth="1"/>
    <col min="6" max="6" width="14.8515625" style="0" customWidth="1"/>
    <col min="7" max="7" width="13.7109375" style="0" customWidth="1"/>
  </cols>
  <sheetData>
    <row r="1" spans="2:7" s="14" customFormat="1" ht="14.25">
      <c r="B1" s="537" t="s">
        <v>1546</v>
      </c>
      <c r="C1" s="537"/>
      <c r="D1" s="537"/>
      <c r="E1" s="537"/>
      <c r="F1" s="537"/>
      <c r="G1" s="537"/>
    </row>
    <row r="2" spans="3:7" s="14" customFormat="1" ht="14.25">
      <c r="C2" s="537" t="s">
        <v>1552</v>
      </c>
      <c r="D2" s="537"/>
      <c r="E2" s="537"/>
      <c r="F2" s="537"/>
      <c r="G2" s="537"/>
    </row>
    <row r="3" s="14" customFormat="1" ht="12.75"/>
    <row r="4" s="14" customFormat="1" ht="12.75"/>
    <row r="5" s="14" customFormat="1" ht="13.5" thickBot="1">
      <c r="G5" s="338" t="s">
        <v>343</v>
      </c>
    </row>
    <row r="6" spans="2:7" s="14" customFormat="1" ht="19.5" customHeight="1">
      <c r="B6" s="641"/>
      <c r="C6" s="645" t="s">
        <v>907</v>
      </c>
      <c r="D6" s="534" t="s">
        <v>1547</v>
      </c>
      <c r="E6" s="534"/>
      <c r="F6" s="534"/>
      <c r="G6" s="636"/>
    </row>
    <row r="7" spans="2:7" s="14" customFormat="1" ht="19.5" customHeight="1" thickBot="1">
      <c r="B7" s="642"/>
      <c r="C7" s="646"/>
      <c r="D7" s="500" t="s">
        <v>1548</v>
      </c>
      <c r="E7" s="500" t="s">
        <v>1549</v>
      </c>
      <c r="F7" s="500" t="s">
        <v>1550</v>
      </c>
      <c r="G7" s="501" t="s">
        <v>1551</v>
      </c>
    </row>
    <row r="8" spans="2:7" s="14" customFormat="1" ht="4.5" customHeight="1">
      <c r="B8" s="391"/>
      <c r="C8" s="392"/>
      <c r="D8" s="392"/>
      <c r="E8" s="392"/>
      <c r="F8" s="392"/>
      <c r="G8" s="393"/>
    </row>
    <row r="9" spans="2:7" ht="19.5" customHeight="1">
      <c r="B9" s="359" t="s">
        <v>915</v>
      </c>
      <c r="C9" s="355" t="s">
        <v>172</v>
      </c>
      <c r="D9" s="356">
        <v>0</v>
      </c>
      <c r="E9" s="356">
        <v>0</v>
      </c>
      <c r="F9" s="356">
        <v>0</v>
      </c>
      <c r="G9" s="360">
        <v>0</v>
      </c>
    </row>
    <row r="10" spans="2:7" ht="19.5" customHeight="1">
      <c r="B10" s="359" t="s">
        <v>916</v>
      </c>
      <c r="C10" s="355" t="s">
        <v>173</v>
      </c>
      <c r="D10" s="356">
        <v>0</v>
      </c>
      <c r="E10" s="356">
        <v>0</v>
      </c>
      <c r="F10" s="356">
        <v>0</v>
      </c>
      <c r="G10" s="360">
        <v>0</v>
      </c>
    </row>
    <row r="11" spans="2:7" ht="13.5" customHeight="1">
      <c r="B11" s="359" t="s">
        <v>918</v>
      </c>
      <c r="C11" s="355" t="s">
        <v>1442</v>
      </c>
      <c r="D11" s="356">
        <v>0</v>
      </c>
      <c r="E11" s="356">
        <v>0</v>
      </c>
      <c r="F11" s="356">
        <v>0</v>
      </c>
      <c r="G11" s="360">
        <v>0</v>
      </c>
    </row>
    <row r="12" spans="2:7" ht="12.75">
      <c r="B12" s="359" t="s">
        <v>919</v>
      </c>
      <c r="C12" s="355" t="s">
        <v>1443</v>
      </c>
      <c r="D12" s="356">
        <v>35698942</v>
      </c>
      <c r="E12" s="356">
        <v>1989310</v>
      </c>
      <c r="F12" s="356">
        <v>1974596</v>
      </c>
      <c r="G12" s="360">
        <v>35713656</v>
      </c>
    </row>
    <row r="13" spans="2:7" ht="12.75">
      <c r="B13" s="359" t="s">
        <v>921</v>
      </c>
      <c r="C13" s="355" t="s">
        <v>174</v>
      </c>
      <c r="D13" s="356">
        <v>0</v>
      </c>
      <c r="E13" s="356">
        <v>0</v>
      </c>
      <c r="F13" s="356">
        <v>0</v>
      </c>
      <c r="G13" s="360">
        <v>0</v>
      </c>
    </row>
    <row r="14" spans="2:7" ht="12.75">
      <c r="B14" s="359" t="s">
        <v>923</v>
      </c>
      <c r="C14" s="355" t="s">
        <v>124</v>
      </c>
      <c r="D14" s="356">
        <v>0</v>
      </c>
      <c r="E14" s="356">
        <v>0</v>
      </c>
      <c r="F14" s="356">
        <v>0</v>
      </c>
      <c r="G14" s="360">
        <v>0</v>
      </c>
    </row>
    <row r="15" spans="2:7" ht="12.75">
      <c r="B15" s="359" t="s">
        <v>924</v>
      </c>
      <c r="C15" s="355" t="s">
        <v>128</v>
      </c>
      <c r="D15" s="356">
        <v>0</v>
      </c>
      <c r="E15" s="356">
        <v>0</v>
      </c>
      <c r="F15" s="356">
        <v>0</v>
      </c>
      <c r="G15" s="360">
        <v>0</v>
      </c>
    </row>
    <row r="16" spans="2:7" ht="12.75">
      <c r="B16" s="359" t="s">
        <v>925</v>
      </c>
      <c r="C16" s="355" t="s">
        <v>1444</v>
      </c>
      <c r="D16" s="356">
        <v>35698942</v>
      </c>
      <c r="E16" s="356">
        <v>1989310</v>
      </c>
      <c r="F16" s="356">
        <v>1974596</v>
      </c>
      <c r="G16" s="360">
        <v>35713656</v>
      </c>
    </row>
    <row r="17" spans="2:7" ht="12.75">
      <c r="B17" s="359" t="s">
        <v>927</v>
      </c>
      <c r="C17" s="355" t="s">
        <v>1445</v>
      </c>
      <c r="D17" s="356">
        <v>0</v>
      </c>
      <c r="E17" s="356">
        <v>0</v>
      </c>
      <c r="F17" s="356">
        <v>0</v>
      </c>
      <c r="G17" s="360">
        <v>0</v>
      </c>
    </row>
    <row r="18" spans="2:7" ht="12.75">
      <c r="B18" s="359" t="s">
        <v>929</v>
      </c>
      <c r="C18" s="355" t="s">
        <v>60</v>
      </c>
      <c r="D18" s="356">
        <v>0</v>
      </c>
      <c r="E18" s="356">
        <v>0</v>
      </c>
      <c r="F18" s="356">
        <v>0</v>
      </c>
      <c r="G18" s="360">
        <v>0</v>
      </c>
    </row>
    <row r="19" spans="2:7" ht="25.5">
      <c r="B19" s="359" t="s">
        <v>931</v>
      </c>
      <c r="C19" s="355" t="s">
        <v>61</v>
      </c>
      <c r="D19" s="356">
        <v>0</v>
      </c>
      <c r="E19" s="356">
        <v>0</v>
      </c>
      <c r="F19" s="356">
        <v>0</v>
      </c>
      <c r="G19" s="360">
        <v>0</v>
      </c>
    </row>
    <row r="20" spans="2:7" ht="13.5" thickBot="1">
      <c r="B20" s="387" t="s">
        <v>932</v>
      </c>
      <c r="C20" s="388" t="s">
        <v>1446</v>
      </c>
      <c r="D20" s="389">
        <v>35698942</v>
      </c>
      <c r="E20" s="389">
        <v>1989310</v>
      </c>
      <c r="F20" s="389">
        <v>1974596</v>
      </c>
      <c r="G20" s="390">
        <v>35713656</v>
      </c>
    </row>
  </sheetData>
  <sheetProtection/>
  <mergeCells count="5">
    <mergeCell ref="C2:G2"/>
    <mergeCell ref="B6:B7"/>
    <mergeCell ref="C6:C7"/>
    <mergeCell ref="D6:G6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&amp;R&amp;"MS Sans Serif,Félkövér"rendelet 9/16. 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S41"/>
  <sheetViews>
    <sheetView view="pageLayout" workbookViewId="0" topLeftCell="B19">
      <selection activeCell="A28" sqref="A28"/>
    </sheetView>
  </sheetViews>
  <sheetFormatPr defaultColWidth="5.00390625" defaultRowHeight="12.75"/>
  <cols>
    <col min="1" max="1" width="11.7109375" style="0" customWidth="1"/>
    <col min="2" max="2" width="5.00390625" style="0" customWidth="1"/>
    <col min="3" max="3" width="65.00390625" style="0" customWidth="1"/>
    <col min="4" max="19" width="10.7109375" style="0" customWidth="1"/>
  </cols>
  <sheetData>
    <row r="1" spans="2:19" s="14" customFormat="1" ht="12.75">
      <c r="B1" s="533" t="s">
        <v>1553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</row>
    <row r="4" ht="13.5" thickBot="1"/>
    <row r="5" spans="2:19" ht="12.75">
      <c r="B5" s="649"/>
      <c r="C5" s="651" t="s">
        <v>907</v>
      </c>
      <c r="D5" s="654" t="s">
        <v>127</v>
      </c>
      <c r="E5" s="657" t="s">
        <v>139</v>
      </c>
      <c r="F5" s="546"/>
      <c r="G5" s="546"/>
      <c r="H5" s="658"/>
      <c r="I5" s="659" t="s">
        <v>140</v>
      </c>
      <c r="J5" s="660"/>
      <c r="K5" s="661" t="s">
        <v>141</v>
      </c>
      <c r="L5" s="662"/>
      <c r="M5" s="659" t="s">
        <v>142</v>
      </c>
      <c r="N5" s="660" t="s">
        <v>143</v>
      </c>
      <c r="O5" s="670" t="s">
        <v>144</v>
      </c>
      <c r="P5" s="659" t="s">
        <v>145</v>
      </c>
      <c r="Q5" s="670"/>
      <c r="R5" s="647" t="s">
        <v>146</v>
      </c>
      <c r="S5" s="647" t="s">
        <v>147</v>
      </c>
    </row>
    <row r="6" spans="1:19" s="403" customFormat="1" ht="12.75">
      <c r="A6" s="506"/>
      <c r="B6" s="650"/>
      <c r="C6" s="652"/>
      <c r="D6" s="655"/>
      <c r="E6" s="663" t="s">
        <v>148</v>
      </c>
      <c r="F6" s="528"/>
      <c r="G6" s="528" t="s">
        <v>149</v>
      </c>
      <c r="H6" s="664"/>
      <c r="I6" s="663" t="s">
        <v>150</v>
      </c>
      <c r="J6" s="528" t="s">
        <v>151</v>
      </c>
      <c r="K6" s="528" t="s">
        <v>152</v>
      </c>
      <c r="L6" s="664" t="s">
        <v>153</v>
      </c>
      <c r="M6" s="668"/>
      <c r="N6" s="669"/>
      <c r="O6" s="671"/>
      <c r="P6" s="663" t="s">
        <v>154</v>
      </c>
      <c r="Q6" s="664" t="s">
        <v>143</v>
      </c>
      <c r="R6" s="648"/>
      <c r="S6" s="648"/>
    </row>
    <row r="7" spans="1:19" s="403" customFormat="1" ht="12.75">
      <c r="A7" s="506"/>
      <c r="B7" s="650"/>
      <c r="C7" s="652"/>
      <c r="D7" s="655"/>
      <c r="E7" s="673" t="s">
        <v>155</v>
      </c>
      <c r="F7" s="550" t="s">
        <v>156</v>
      </c>
      <c r="G7" s="550" t="s">
        <v>155</v>
      </c>
      <c r="H7" s="676" t="s">
        <v>156</v>
      </c>
      <c r="I7" s="672"/>
      <c r="J7" s="669"/>
      <c r="K7" s="528"/>
      <c r="L7" s="671"/>
      <c r="M7" s="668"/>
      <c r="N7" s="669"/>
      <c r="O7" s="671"/>
      <c r="P7" s="668"/>
      <c r="Q7" s="671"/>
      <c r="R7" s="648"/>
      <c r="S7" s="648"/>
    </row>
    <row r="8" spans="1:19" s="403" customFormat="1" ht="13.5" thickBot="1">
      <c r="A8" s="506"/>
      <c r="B8" s="642"/>
      <c r="C8" s="653"/>
      <c r="D8" s="656"/>
      <c r="E8" s="674"/>
      <c r="F8" s="675"/>
      <c r="G8" s="675"/>
      <c r="H8" s="677"/>
      <c r="I8" s="665" t="s">
        <v>157</v>
      </c>
      <c r="J8" s="666"/>
      <c r="K8" s="666"/>
      <c r="L8" s="667"/>
      <c r="M8" s="665" t="s">
        <v>158</v>
      </c>
      <c r="N8" s="666"/>
      <c r="O8" s="667"/>
      <c r="P8" s="665" t="s">
        <v>159</v>
      </c>
      <c r="Q8" s="667"/>
      <c r="R8" s="502"/>
      <c r="S8" s="347"/>
    </row>
    <row r="9" spans="2:19" ht="18" customHeight="1">
      <c r="B9" s="443" t="s">
        <v>915</v>
      </c>
      <c r="C9" s="444" t="s">
        <v>1447</v>
      </c>
      <c r="D9" s="445">
        <v>1055965</v>
      </c>
      <c r="E9" s="445">
        <v>322048</v>
      </c>
      <c r="F9" s="445">
        <v>-370</v>
      </c>
      <c r="G9" s="445">
        <v>0</v>
      </c>
      <c r="H9" s="445">
        <v>0</v>
      </c>
      <c r="I9" s="445">
        <v>189182</v>
      </c>
      <c r="J9" s="445">
        <v>26357</v>
      </c>
      <c r="K9" s="445">
        <v>0</v>
      </c>
      <c r="L9" s="445">
        <v>0</v>
      </c>
      <c r="M9" s="445">
        <v>322048</v>
      </c>
      <c r="N9" s="445">
        <v>188952</v>
      </c>
      <c r="O9" s="445">
        <v>511000</v>
      </c>
      <c r="P9" s="445">
        <v>-370</v>
      </c>
      <c r="Q9" s="445">
        <v>26587</v>
      </c>
      <c r="R9" s="445">
        <v>0</v>
      </c>
      <c r="S9" s="446">
        <v>518748</v>
      </c>
    </row>
    <row r="10" spans="2:19" ht="18" customHeight="1">
      <c r="B10" s="359" t="s">
        <v>916</v>
      </c>
      <c r="C10" s="355" t="s">
        <v>1448</v>
      </c>
      <c r="D10" s="356">
        <v>4452574</v>
      </c>
      <c r="E10" s="356">
        <v>79569</v>
      </c>
      <c r="F10" s="356">
        <v>-1177</v>
      </c>
      <c r="G10" s="356">
        <v>0</v>
      </c>
      <c r="H10" s="356">
        <v>0</v>
      </c>
      <c r="I10" s="356">
        <v>2186478</v>
      </c>
      <c r="J10" s="356">
        <v>0</v>
      </c>
      <c r="K10" s="356">
        <v>0</v>
      </c>
      <c r="L10" s="356">
        <v>0</v>
      </c>
      <c r="M10" s="356">
        <v>78392</v>
      </c>
      <c r="N10" s="356">
        <v>985960</v>
      </c>
      <c r="O10" s="356">
        <v>1064352</v>
      </c>
      <c r="P10" s="356">
        <v>0</v>
      </c>
      <c r="Q10" s="356">
        <v>1200518</v>
      </c>
      <c r="R10" s="356">
        <v>0</v>
      </c>
      <c r="S10" s="360">
        <v>2187704</v>
      </c>
    </row>
    <row r="11" spans="2:19" ht="18" customHeight="1">
      <c r="B11" s="359" t="s">
        <v>918</v>
      </c>
      <c r="C11" s="355" t="s">
        <v>1449</v>
      </c>
      <c r="D11" s="356">
        <v>0</v>
      </c>
      <c r="E11" s="356">
        <v>0</v>
      </c>
      <c r="F11" s="356">
        <v>0</v>
      </c>
      <c r="G11" s="356">
        <v>0</v>
      </c>
      <c r="H11" s="356">
        <v>0</v>
      </c>
      <c r="I11" s="356">
        <v>0</v>
      </c>
      <c r="J11" s="356">
        <v>0</v>
      </c>
      <c r="K11" s="356">
        <v>0</v>
      </c>
      <c r="L11" s="356">
        <v>0</v>
      </c>
      <c r="M11" s="356">
        <v>0</v>
      </c>
      <c r="N11" s="356">
        <v>0</v>
      </c>
      <c r="O11" s="356">
        <v>0</v>
      </c>
      <c r="P11" s="356">
        <v>0</v>
      </c>
      <c r="Q11" s="356">
        <v>0</v>
      </c>
      <c r="R11" s="356">
        <v>0</v>
      </c>
      <c r="S11" s="360">
        <v>0</v>
      </c>
    </row>
    <row r="12" spans="2:19" ht="18" customHeight="1">
      <c r="B12" s="359" t="s">
        <v>919</v>
      </c>
      <c r="C12" s="355" t="s">
        <v>1450</v>
      </c>
      <c r="D12" s="356">
        <v>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  <c r="K12" s="356">
        <v>0</v>
      </c>
      <c r="L12" s="356">
        <v>0</v>
      </c>
      <c r="M12" s="356">
        <v>0</v>
      </c>
      <c r="N12" s="356">
        <v>0</v>
      </c>
      <c r="O12" s="356">
        <v>0</v>
      </c>
      <c r="P12" s="356">
        <v>0</v>
      </c>
      <c r="Q12" s="356">
        <v>0</v>
      </c>
      <c r="R12" s="356">
        <v>0</v>
      </c>
      <c r="S12" s="360">
        <v>0</v>
      </c>
    </row>
    <row r="13" spans="2:19" ht="18" customHeight="1">
      <c r="B13" s="359" t="s">
        <v>921</v>
      </c>
      <c r="C13" s="355" t="s">
        <v>1451</v>
      </c>
      <c r="D13" s="356">
        <v>0</v>
      </c>
      <c r="E13" s="356">
        <v>0</v>
      </c>
      <c r="F13" s="356">
        <v>0</v>
      </c>
      <c r="G13" s="356">
        <v>0</v>
      </c>
      <c r="H13" s="356">
        <v>0</v>
      </c>
      <c r="I13" s="356">
        <v>0</v>
      </c>
      <c r="J13" s="356">
        <v>0</v>
      </c>
      <c r="K13" s="356">
        <v>0</v>
      </c>
      <c r="L13" s="356">
        <v>0</v>
      </c>
      <c r="M13" s="356">
        <v>0</v>
      </c>
      <c r="N13" s="356">
        <v>0</v>
      </c>
      <c r="O13" s="356">
        <v>0</v>
      </c>
      <c r="P13" s="356">
        <v>0</v>
      </c>
      <c r="Q13" s="356">
        <v>0</v>
      </c>
      <c r="R13" s="356">
        <v>0</v>
      </c>
      <c r="S13" s="360">
        <v>0</v>
      </c>
    </row>
    <row r="14" spans="2:19" ht="18" customHeight="1">
      <c r="B14" s="359" t="s">
        <v>923</v>
      </c>
      <c r="C14" s="355" t="s">
        <v>1452</v>
      </c>
      <c r="D14" s="356">
        <v>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0</v>
      </c>
      <c r="L14" s="356">
        <v>0</v>
      </c>
      <c r="M14" s="356">
        <v>0</v>
      </c>
      <c r="N14" s="356">
        <v>0</v>
      </c>
      <c r="O14" s="356">
        <v>0</v>
      </c>
      <c r="P14" s="356">
        <v>0</v>
      </c>
      <c r="Q14" s="356">
        <v>0</v>
      </c>
      <c r="R14" s="356">
        <v>0</v>
      </c>
      <c r="S14" s="360">
        <v>0</v>
      </c>
    </row>
    <row r="15" spans="2:19" ht="18" customHeight="1" thickBot="1">
      <c r="B15" s="367" t="s">
        <v>924</v>
      </c>
      <c r="C15" s="368" t="s">
        <v>1453</v>
      </c>
      <c r="D15" s="369">
        <v>1308161</v>
      </c>
      <c r="E15" s="369">
        <v>100136</v>
      </c>
      <c r="F15" s="369">
        <v>-963</v>
      </c>
      <c r="G15" s="369">
        <v>0</v>
      </c>
      <c r="H15" s="369">
        <v>0</v>
      </c>
      <c r="I15" s="369">
        <v>468370</v>
      </c>
      <c r="J15" s="369">
        <v>6590</v>
      </c>
      <c r="K15" s="369">
        <v>0</v>
      </c>
      <c r="L15" s="369">
        <v>0</v>
      </c>
      <c r="M15" s="369">
        <v>99165</v>
      </c>
      <c r="N15" s="369">
        <v>168175</v>
      </c>
      <c r="O15" s="369">
        <v>267340</v>
      </c>
      <c r="P15" s="369">
        <v>8</v>
      </c>
      <c r="Q15" s="369">
        <v>306785</v>
      </c>
      <c r="R15" s="369">
        <v>0</v>
      </c>
      <c r="S15" s="370">
        <v>734028</v>
      </c>
    </row>
    <row r="16" spans="2:19" ht="18" customHeight="1" thickBot="1">
      <c r="B16" s="433" t="s">
        <v>925</v>
      </c>
      <c r="C16" s="434" t="s">
        <v>1454</v>
      </c>
      <c r="D16" s="435">
        <v>6816700</v>
      </c>
      <c r="E16" s="435">
        <v>501753</v>
      </c>
      <c r="F16" s="435">
        <v>-2510</v>
      </c>
      <c r="G16" s="435">
        <v>0</v>
      </c>
      <c r="H16" s="435">
        <v>0</v>
      </c>
      <c r="I16" s="435">
        <v>2844030</v>
      </c>
      <c r="J16" s="435">
        <v>32947</v>
      </c>
      <c r="K16" s="435">
        <v>0</v>
      </c>
      <c r="L16" s="435">
        <v>0</v>
      </c>
      <c r="M16" s="435">
        <v>499605</v>
      </c>
      <c r="N16" s="435">
        <v>1343087</v>
      </c>
      <c r="O16" s="435">
        <v>1842692</v>
      </c>
      <c r="P16" s="435">
        <v>-362</v>
      </c>
      <c r="Q16" s="435">
        <v>1533890</v>
      </c>
      <c r="R16" s="435">
        <v>0</v>
      </c>
      <c r="S16" s="436">
        <v>3440480</v>
      </c>
    </row>
    <row r="17" spans="2:19" ht="18" customHeight="1">
      <c r="B17" s="371" t="s">
        <v>927</v>
      </c>
      <c r="C17" s="372" t="s">
        <v>1455</v>
      </c>
      <c r="D17" s="373">
        <v>95434</v>
      </c>
      <c r="E17" s="373">
        <v>17415</v>
      </c>
      <c r="F17" s="373">
        <v>0</v>
      </c>
      <c r="G17" s="373">
        <v>0</v>
      </c>
      <c r="H17" s="373">
        <v>0</v>
      </c>
      <c r="I17" s="373">
        <v>31440</v>
      </c>
      <c r="J17" s="373">
        <v>0</v>
      </c>
      <c r="K17" s="373">
        <v>0</v>
      </c>
      <c r="L17" s="373">
        <v>0</v>
      </c>
      <c r="M17" s="373">
        <v>17415</v>
      </c>
      <c r="N17" s="373">
        <v>18375</v>
      </c>
      <c r="O17" s="373">
        <v>35790</v>
      </c>
      <c r="P17" s="373">
        <v>0</v>
      </c>
      <c r="Q17" s="373">
        <v>13065</v>
      </c>
      <c r="R17" s="373">
        <v>0</v>
      </c>
      <c r="S17" s="374">
        <v>46579</v>
      </c>
    </row>
    <row r="18" spans="2:19" ht="18" customHeight="1">
      <c r="B18" s="359" t="s">
        <v>929</v>
      </c>
      <c r="C18" s="355" t="s">
        <v>34</v>
      </c>
      <c r="D18" s="356">
        <v>20000</v>
      </c>
      <c r="E18" s="356">
        <v>0</v>
      </c>
      <c r="F18" s="356">
        <v>0</v>
      </c>
      <c r="G18" s="356">
        <v>0</v>
      </c>
      <c r="H18" s="356">
        <v>0</v>
      </c>
      <c r="I18" s="356">
        <v>20000</v>
      </c>
      <c r="J18" s="356">
        <v>0</v>
      </c>
      <c r="K18" s="356">
        <v>0</v>
      </c>
      <c r="L18" s="356">
        <v>0</v>
      </c>
      <c r="M18" s="356">
        <v>0</v>
      </c>
      <c r="N18" s="356">
        <v>20000</v>
      </c>
      <c r="O18" s="356">
        <v>20000</v>
      </c>
      <c r="P18" s="356">
        <v>0</v>
      </c>
      <c r="Q18" s="356">
        <v>0</v>
      </c>
      <c r="R18" s="356">
        <v>0</v>
      </c>
      <c r="S18" s="360">
        <v>0</v>
      </c>
    </row>
    <row r="19" spans="2:19" ht="18" customHeight="1">
      <c r="B19" s="359" t="s">
        <v>931</v>
      </c>
      <c r="C19" s="355" t="s">
        <v>1456</v>
      </c>
      <c r="D19" s="356">
        <v>33424</v>
      </c>
      <c r="E19" s="356">
        <v>0</v>
      </c>
      <c r="F19" s="356">
        <v>0</v>
      </c>
      <c r="G19" s="356">
        <v>0</v>
      </c>
      <c r="H19" s="356">
        <v>0</v>
      </c>
      <c r="I19" s="356">
        <v>33261</v>
      </c>
      <c r="J19" s="356">
        <v>0</v>
      </c>
      <c r="K19" s="356">
        <v>0</v>
      </c>
      <c r="L19" s="356">
        <v>0</v>
      </c>
      <c r="M19" s="356">
        <v>0</v>
      </c>
      <c r="N19" s="356">
        <v>30038</v>
      </c>
      <c r="O19" s="356">
        <v>30038</v>
      </c>
      <c r="P19" s="356">
        <v>0</v>
      </c>
      <c r="Q19" s="356">
        <v>3223</v>
      </c>
      <c r="R19" s="356">
        <v>0</v>
      </c>
      <c r="S19" s="360">
        <v>163</v>
      </c>
    </row>
    <row r="20" spans="2:19" ht="18" customHeight="1">
      <c r="B20" s="359" t="s">
        <v>932</v>
      </c>
      <c r="C20" s="355" t="s">
        <v>1457</v>
      </c>
      <c r="D20" s="356">
        <v>0</v>
      </c>
      <c r="E20" s="356">
        <v>0</v>
      </c>
      <c r="F20" s="356">
        <v>0</v>
      </c>
      <c r="G20" s="356">
        <v>0</v>
      </c>
      <c r="H20" s="356">
        <v>0</v>
      </c>
      <c r="I20" s="356">
        <v>0</v>
      </c>
      <c r="J20" s="356">
        <v>0</v>
      </c>
      <c r="K20" s="356">
        <v>0</v>
      </c>
      <c r="L20" s="356">
        <v>0</v>
      </c>
      <c r="M20" s="356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60">
        <v>0</v>
      </c>
    </row>
    <row r="21" spans="2:19" ht="18" customHeight="1" thickBot="1">
      <c r="B21" s="367" t="s">
        <v>933</v>
      </c>
      <c r="C21" s="368" t="s">
        <v>1458</v>
      </c>
      <c r="D21" s="369">
        <v>423112</v>
      </c>
      <c r="E21" s="369">
        <v>323111</v>
      </c>
      <c r="F21" s="369">
        <v>0</v>
      </c>
      <c r="G21" s="369">
        <v>0</v>
      </c>
      <c r="H21" s="369">
        <v>0</v>
      </c>
      <c r="I21" s="369">
        <v>100001</v>
      </c>
      <c r="J21" s="369">
        <v>0</v>
      </c>
      <c r="K21" s="369">
        <v>0</v>
      </c>
      <c r="L21" s="369">
        <v>0</v>
      </c>
      <c r="M21" s="369">
        <v>4000</v>
      </c>
      <c r="N21" s="369">
        <v>231</v>
      </c>
      <c r="O21" s="369">
        <v>4231</v>
      </c>
      <c r="P21" s="369">
        <v>319111</v>
      </c>
      <c r="Q21" s="369">
        <v>99770</v>
      </c>
      <c r="R21" s="369">
        <v>0</v>
      </c>
      <c r="S21" s="370">
        <v>0</v>
      </c>
    </row>
    <row r="22" spans="2:19" ht="18" customHeight="1" thickBot="1">
      <c r="B22" s="433" t="s">
        <v>934</v>
      </c>
      <c r="C22" s="434" t="s">
        <v>1459</v>
      </c>
      <c r="D22" s="435">
        <v>456536</v>
      </c>
      <c r="E22" s="435">
        <v>323111</v>
      </c>
      <c r="F22" s="435">
        <v>0</v>
      </c>
      <c r="G22" s="435">
        <v>0</v>
      </c>
      <c r="H22" s="435">
        <v>0</v>
      </c>
      <c r="I22" s="435">
        <v>133262</v>
      </c>
      <c r="J22" s="435">
        <v>0</v>
      </c>
      <c r="K22" s="435">
        <v>0</v>
      </c>
      <c r="L22" s="435">
        <v>0</v>
      </c>
      <c r="M22" s="435">
        <v>4000</v>
      </c>
      <c r="N22" s="435">
        <v>30269</v>
      </c>
      <c r="O22" s="435">
        <v>34269</v>
      </c>
      <c r="P22" s="435">
        <v>319111</v>
      </c>
      <c r="Q22" s="435">
        <v>102993</v>
      </c>
      <c r="R22" s="435">
        <v>0</v>
      </c>
      <c r="S22" s="436">
        <v>163</v>
      </c>
    </row>
    <row r="23" spans="2:19" ht="18" customHeight="1">
      <c r="B23" s="371" t="s">
        <v>935</v>
      </c>
      <c r="C23" s="372" t="s">
        <v>1460</v>
      </c>
      <c r="D23" s="373">
        <v>262586</v>
      </c>
      <c r="E23" s="373">
        <v>665</v>
      </c>
      <c r="F23" s="373">
        <v>0</v>
      </c>
      <c r="G23" s="373">
        <v>0</v>
      </c>
      <c r="H23" s="373">
        <v>0</v>
      </c>
      <c r="I23" s="373">
        <v>261921</v>
      </c>
      <c r="J23" s="373">
        <v>0</v>
      </c>
      <c r="K23" s="373">
        <v>0</v>
      </c>
      <c r="L23" s="373">
        <v>0</v>
      </c>
      <c r="M23" s="373">
        <v>665</v>
      </c>
      <c r="N23" s="373">
        <v>261921</v>
      </c>
      <c r="O23" s="373">
        <v>262586</v>
      </c>
      <c r="P23" s="373">
        <v>0</v>
      </c>
      <c r="Q23" s="373">
        <v>0</v>
      </c>
      <c r="R23" s="373">
        <v>0</v>
      </c>
      <c r="S23" s="374">
        <v>0</v>
      </c>
    </row>
    <row r="24" spans="2:19" ht="18" customHeight="1">
      <c r="B24" s="359" t="s">
        <v>936</v>
      </c>
      <c r="C24" s="355" t="s">
        <v>1461</v>
      </c>
      <c r="D24" s="356">
        <v>854408</v>
      </c>
      <c r="E24" s="356">
        <v>20019</v>
      </c>
      <c r="F24" s="356">
        <v>0</v>
      </c>
      <c r="G24" s="356">
        <v>0</v>
      </c>
      <c r="H24" s="356">
        <v>0</v>
      </c>
      <c r="I24" s="356">
        <v>832956</v>
      </c>
      <c r="J24" s="356">
        <v>0</v>
      </c>
      <c r="K24" s="356">
        <v>0</v>
      </c>
      <c r="L24" s="356">
        <v>0</v>
      </c>
      <c r="M24" s="356">
        <v>19614</v>
      </c>
      <c r="N24" s="356">
        <v>832170</v>
      </c>
      <c r="O24" s="356">
        <v>851784</v>
      </c>
      <c r="P24" s="356">
        <v>405</v>
      </c>
      <c r="Q24" s="356">
        <v>786</v>
      </c>
      <c r="R24" s="356">
        <v>0</v>
      </c>
      <c r="S24" s="360">
        <v>1433</v>
      </c>
    </row>
    <row r="25" spans="2:19" ht="18" customHeight="1">
      <c r="B25" s="359" t="s">
        <v>938</v>
      </c>
      <c r="C25" s="355" t="s">
        <v>1462</v>
      </c>
      <c r="D25" s="356">
        <v>0</v>
      </c>
      <c r="E25" s="356">
        <v>0</v>
      </c>
      <c r="F25" s="356">
        <v>0</v>
      </c>
      <c r="G25" s="356">
        <v>0</v>
      </c>
      <c r="H25" s="356">
        <v>0</v>
      </c>
      <c r="I25" s="356">
        <v>0</v>
      </c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60">
        <v>0</v>
      </c>
    </row>
    <row r="26" spans="2:19" ht="18" customHeight="1">
      <c r="B26" s="359" t="s">
        <v>939</v>
      </c>
      <c r="C26" s="355" t="s">
        <v>1463</v>
      </c>
      <c r="D26" s="356">
        <v>770542</v>
      </c>
      <c r="E26" s="356">
        <v>176929</v>
      </c>
      <c r="F26" s="356">
        <v>-3000</v>
      </c>
      <c r="G26" s="356">
        <v>0</v>
      </c>
      <c r="H26" s="356">
        <v>0</v>
      </c>
      <c r="I26" s="356">
        <v>490997</v>
      </c>
      <c r="J26" s="356">
        <v>0</v>
      </c>
      <c r="K26" s="356">
        <v>0</v>
      </c>
      <c r="L26" s="356">
        <v>0</v>
      </c>
      <c r="M26" s="356">
        <v>136308</v>
      </c>
      <c r="N26" s="356">
        <v>233086</v>
      </c>
      <c r="O26" s="356">
        <v>369394</v>
      </c>
      <c r="P26" s="356">
        <v>37621</v>
      </c>
      <c r="Q26" s="356">
        <v>257911</v>
      </c>
      <c r="R26" s="356">
        <v>0</v>
      </c>
      <c r="S26" s="360">
        <v>105616</v>
      </c>
    </row>
    <row r="27" spans="2:19" ht="18" customHeight="1">
      <c r="B27" s="359" t="s">
        <v>940</v>
      </c>
      <c r="C27" s="355" t="s">
        <v>1464</v>
      </c>
      <c r="D27" s="356">
        <v>1624950</v>
      </c>
      <c r="E27" s="356">
        <v>196948</v>
      </c>
      <c r="F27" s="356">
        <v>-3000</v>
      </c>
      <c r="G27" s="356">
        <v>0</v>
      </c>
      <c r="H27" s="356">
        <v>0</v>
      </c>
      <c r="I27" s="356">
        <v>1323953</v>
      </c>
      <c r="J27" s="356">
        <v>0</v>
      </c>
      <c r="K27" s="356">
        <v>0</v>
      </c>
      <c r="L27" s="356">
        <v>0</v>
      </c>
      <c r="M27" s="356">
        <v>155922</v>
      </c>
      <c r="N27" s="356">
        <v>1065256</v>
      </c>
      <c r="O27" s="356">
        <v>1221178</v>
      </c>
      <c r="P27" s="356">
        <v>38026</v>
      </c>
      <c r="Q27" s="356">
        <v>258697</v>
      </c>
      <c r="R27" s="356">
        <v>0</v>
      </c>
      <c r="S27" s="360">
        <v>107049</v>
      </c>
    </row>
    <row r="28" spans="2:19" ht="18" customHeight="1">
      <c r="B28" s="359" t="s">
        <v>942</v>
      </c>
      <c r="C28" s="355" t="s">
        <v>44</v>
      </c>
      <c r="D28" s="356">
        <v>1030948</v>
      </c>
      <c r="E28" s="356">
        <v>12480</v>
      </c>
      <c r="F28" s="356">
        <v>0</v>
      </c>
      <c r="G28" s="356">
        <v>0</v>
      </c>
      <c r="H28" s="356">
        <v>0</v>
      </c>
      <c r="I28" s="356">
        <v>1018468</v>
      </c>
      <c r="J28" s="356">
        <v>0</v>
      </c>
      <c r="K28" s="356">
        <v>0</v>
      </c>
      <c r="L28" s="356">
        <v>0</v>
      </c>
      <c r="M28" s="356">
        <v>12480</v>
      </c>
      <c r="N28" s="356">
        <v>1013508</v>
      </c>
      <c r="O28" s="356">
        <v>1025988</v>
      </c>
      <c r="P28" s="356">
        <v>0</v>
      </c>
      <c r="Q28" s="356">
        <v>4960</v>
      </c>
      <c r="R28" s="356">
        <v>0</v>
      </c>
      <c r="S28" s="360">
        <v>0</v>
      </c>
    </row>
    <row r="29" spans="2:19" ht="18" customHeight="1" thickBot="1">
      <c r="B29" s="367" t="s">
        <v>944</v>
      </c>
      <c r="C29" s="368" t="s">
        <v>1465</v>
      </c>
      <c r="D29" s="369">
        <v>26414</v>
      </c>
      <c r="E29" s="369">
        <v>43</v>
      </c>
      <c r="F29" s="369">
        <v>0</v>
      </c>
      <c r="G29" s="369">
        <v>0</v>
      </c>
      <c r="H29" s="369">
        <v>0</v>
      </c>
      <c r="I29" s="369">
        <v>25632</v>
      </c>
      <c r="J29" s="369">
        <v>0</v>
      </c>
      <c r="K29" s="369">
        <v>0</v>
      </c>
      <c r="L29" s="369">
        <v>0</v>
      </c>
      <c r="M29" s="369">
        <v>43</v>
      </c>
      <c r="N29" s="369">
        <v>25493</v>
      </c>
      <c r="O29" s="369">
        <v>25536</v>
      </c>
      <c r="P29" s="369">
        <v>0</v>
      </c>
      <c r="Q29" s="369">
        <v>139</v>
      </c>
      <c r="R29" s="369">
        <v>0</v>
      </c>
      <c r="S29" s="370">
        <v>739</v>
      </c>
    </row>
    <row r="30" spans="2:19" ht="18" customHeight="1" thickBot="1">
      <c r="B30" s="433" t="s">
        <v>946</v>
      </c>
      <c r="C30" s="434" t="s">
        <v>1466</v>
      </c>
      <c r="D30" s="435">
        <v>3516868</v>
      </c>
      <c r="E30" s="435">
        <v>550662</v>
      </c>
      <c r="F30" s="435">
        <v>-3000</v>
      </c>
      <c r="G30" s="435">
        <v>0</v>
      </c>
      <c r="H30" s="435">
        <v>0</v>
      </c>
      <c r="I30" s="435">
        <v>2814676</v>
      </c>
      <c r="J30" s="435">
        <v>0</v>
      </c>
      <c r="K30" s="435">
        <v>0</v>
      </c>
      <c r="L30" s="435">
        <v>0</v>
      </c>
      <c r="M30" s="435">
        <v>190525</v>
      </c>
      <c r="N30" s="435">
        <v>2434822</v>
      </c>
      <c r="O30" s="435">
        <v>2625347</v>
      </c>
      <c r="P30" s="435">
        <v>357137</v>
      </c>
      <c r="Q30" s="435">
        <v>379854</v>
      </c>
      <c r="R30" s="435">
        <v>0</v>
      </c>
      <c r="S30" s="436">
        <v>154530</v>
      </c>
    </row>
    <row r="31" spans="2:19" ht="18" customHeight="1">
      <c r="B31" s="371" t="s">
        <v>947</v>
      </c>
      <c r="C31" s="372" t="s">
        <v>47</v>
      </c>
      <c r="D31" s="373">
        <v>5168895</v>
      </c>
      <c r="E31" s="373">
        <v>97720</v>
      </c>
      <c r="F31" s="373">
        <v>0</v>
      </c>
      <c r="G31" s="373">
        <v>0</v>
      </c>
      <c r="H31" s="373">
        <v>0</v>
      </c>
      <c r="I31" s="373">
        <v>4914434</v>
      </c>
      <c r="J31" s="373">
        <v>42223</v>
      </c>
      <c r="K31" s="373">
        <v>11524</v>
      </c>
      <c r="L31" s="373">
        <v>0</v>
      </c>
      <c r="M31" s="373">
        <v>97720</v>
      </c>
      <c r="N31" s="373">
        <v>4804274</v>
      </c>
      <c r="O31" s="373">
        <v>4901994</v>
      </c>
      <c r="P31" s="373">
        <v>0</v>
      </c>
      <c r="Q31" s="373">
        <v>152383</v>
      </c>
      <c r="R31" s="373">
        <v>-8699</v>
      </c>
      <c r="S31" s="374">
        <v>105819</v>
      </c>
    </row>
    <row r="32" spans="2:19" ht="18" customHeight="1">
      <c r="B32" s="359" t="s">
        <v>948</v>
      </c>
      <c r="C32" s="355" t="s">
        <v>48</v>
      </c>
      <c r="D32" s="356">
        <v>1318504</v>
      </c>
      <c r="E32" s="356">
        <v>41985</v>
      </c>
      <c r="F32" s="356">
        <v>0</v>
      </c>
      <c r="G32" s="356">
        <v>0</v>
      </c>
      <c r="H32" s="356">
        <v>0</v>
      </c>
      <c r="I32" s="356">
        <v>1245756</v>
      </c>
      <c r="J32" s="356">
        <v>6821</v>
      </c>
      <c r="K32" s="356">
        <v>3111</v>
      </c>
      <c r="L32" s="356">
        <v>0</v>
      </c>
      <c r="M32" s="356">
        <v>41985</v>
      </c>
      <c r="N32" s="356">
        <v>1220383</v>
      </c>
      <c r="O32" s="356">
        <v>1262368</v>
      </c>
      <c r="P32" s="356">
        <v>0</v>
      </c>
      <c r="Q32" s="356">
        <v>32194</v>
      </c>
      <c r="R32" s="356">
        <v>-2440</v>
      </c>
      <c r="S32" s="360">
        <v>21502</v>
      </c>
    </row>
    <row r="33" spans="2:19" ht="18" customHeight="1" thickBot="1">
      <c r="B33" s="367" t="s">
        <v>949</v>
      </c>
      <c r="C33" s="368" t="s">
        <v>49</v>
      </c>
      <c r="D33" s="369">
        <v>8200147</v>
      </c>
      <c r="E33" s="369">
        <v>293014</v>
      </c>
      <c r="F33" s="369">
        <v>0</v>
      </c>
      <c r="G33" s="369">
        <v>0</v>
      </c>
      <c r="H33" s="369">
        <v>0</v>
      </c>
      <c r="I33" s="369">
        <v>7174663</v>
      </c>
      <c r="J33" s="369">
        <v>54019</v>
      </c>
      <c r="K33" s="369">
        <v>0</v>
      </c>
      <c r="L33" s="369">
        <v>0</v>
      </c>
      <c r="M33" s="369">
        <v>293014</v>
      </c>
      <c r="N33" s="369">
        <v>6616431</v>
      </c>
      <c r="O33" s="369">
        <v>6909445</v>
      </c>
      <c r="P33" s="369">
        <v>0</v>
      </c>
      <c r="Q33" s="369">
        <v>612251</v>
      </c>
      <c r="R33" s="369">
        <v>-1590</v>
      </c>
      <c r="S33" s="370">
        <v>676861</v>
      </c>
    </row>
    <row r="34" spans="2:19" ht="18" customHeight="1" thickBot="1">
      <c r="B34" s="433" t="s">
        <v>950</v>
      </c>
      <c r="C34" s="434" t="s">
        <v>1467</v>
      </c>
      <c r="D34" s="435">
        <v>14687546</v>
      </c>
      <c r="E34" s="435">
        <v>432719</v>
      </c>
      <c r="F34" s="435">
        <v>0</v>
      </c>
      <c r="G34" s="435">
        <v>0</v>
      </c>
      <c r="H34" s="435">
        <v>0</v>
      </c>
      <c r="I34" s="435">
        <v>13334853</v>
      </c>
      <c r="J34" s="435">
        <v>103063</v>
      </c>
      <c r="K34" s="435">
        <v>14635</v>
      </c>
      <c r="L34" s="435">
        <v>0</v>
      </c>
      <c r="M34" s="435">
        <v>432719</v>
      </c>
      <c r="N34" s="435">
        <v>12641088</v>
      </c>
      <c r="O34" s="435">
        <v>13073807</v>
      </c>
      <c r="P34" s="435">
        <v>0</v>
      </c>
      <c r="Q34" s="435">
        <v>796828</v>
      </c>
      <c r="R34" s="435">
        <v>-12729</v>
      </c>
      <c r="S34" s="436">
        <v>804182</v>
      </c>
    </row>
    <row r="35" spans="2:19" ht="18" customHeight="1">
      <c r="B35" s="371" t="s">
        <v>951</v>
      </c>
      <c r="C35" s="372" t="s">
        <v>1468</v>
      </c>
      <c r="D35" s="373">
        <v>411101</v>
      </c>
      <c r="E35" s="373">
        <v>90871</v>
      </c>
      <c r="F35" s="373">
        <v>0</v>
      </c>
      <c r="G35" s="373">
        <v>0</v>
      </c>
      <c r="H35" s="373">
        <v>0</v>
      </c>
      <c r="I35" s="373">
        <v>320230</v>
      </c>
      <c r="J35" s="373">
        <v>0</v>
      </c>
      <c r="K35" s="373">
        <v>0</v>
      </c>
      <c r="L35" s="373">
        <v>0</v>
      </c>
      <c r="M35" s="373">
        <v>0</v>
      </c>
      <c r="N35" s="373">
        <v>156229</v>
      </c>
      <c r="O35" s="373">
        <v>156229</v>
      </c>
      <c r="P35" s="373">
        <v>90871</v>
      </c>
      <c r="Q35" s="373">
        <v>164001</v>
      </c>
      <c r="R35" s="373">
        <v>0</v>
      </c>
      <c r="S35" s="374">
        <v>0</v>
      </c>
    </row>
    <row r="36" spans="2:19" ht="18" customHeight="1">
      <c r="B36" s="359" t="s">
        <v>952</v>
      </c>
      <c r="C36" s="355" t="s">
        <v>1469</v>
      </c>
      <c r="D36" s="356">
        <v>0</v>
      </c>
      <c r="E36" s="356">
        <v>0</v>
      </c>
      <c r="F36" s="356">
        <v>0</v>
      </c>
      <c r="G36" s="356">
        <v>0</v>
      </c>
      <c r="H36" s="356">
        <v>0</v>
      </c>
      <c r="I36" s="356">
        <v>0</v>
      </c>
      <c r="J36" s="356">
        <v>0</v>
      </c>
      <c r="K36" s="356">
        <v>0</v>
      </c>
      <c r="L36" s="356">
        <v>0</v>
      </c>
      <c r="M36" s="356">
        <v>0</v>
      </c>
      <c r="N36" s="356">
        <v>0</v>
      </c>
      <c r="O36" s="356">
        <v>0</v>
      </c>
      <c r="P36" s="356">
        <v>0</v>
      </c>
      <c r="Q36" s="356">
        <v>0</v>
      </c>
      <c r="R36" s="356">
        <v>0</v>
      </c>
      <c r="S36" s="360">
        <v>0</v>
      </c>
    </row>
    <row r="37" spans="2:19" ht="18" customHeight="1">
      <c r="B37" s="359" t="s">
        <v>953</v>
      </c>
      <c r="C37" s="355" t="s">
        <v>1470</v>
      </c>
      <c r="D37" s="356">
        <v>411101</v>
      </c>
      <c r="E37" s="356">
        <v>90871</v>
      </c>
      <c r="F37" s="356">
        <v>0</v>
      </c>
      <c r="G37" s="356">
        <v>0</v>
      </c>
      <c r="H37" s="356">
        <v>0</v>
      </c>
      <c r="I37" s="356">
        <v>320230</v>
      </c>
      <c r="J37" s="356">
        <v>0</v>
      </c>
      <c r="K37" s="356">
        <v>0</v>
      </c>
      <c r="L37" s="356">
        <v>0</v>
      </c>
      <c r="M37" s="356">
        <v>0</v>
      </c>
      <c r="N37" s="356">
        <v>156229</v>
      </c>
      <c r="O37" s="356">
        <v>156229</v>
      </c>
      <c r="P37" s="356">
        <v>90871</v>
      </c>
      <c r="Q37" s="356">
        <v>164001</v>
      </c>
      <c r="R37" s="356">
        <v>0</v>
      </c>
      <c r="S37" s="360">
        <v>0</v>
      </c>
    </row>
    <row r="38" spans="2:19" ht="18" customHeight="1">
      <c r="B38" s="359" t="s">
        <v>954</v>
      </c>
      <c r="C38" s="355" t="s">
        <v>1471</v>
      </c>
      <c r="D38" s="356">
        <v>660</v>
      </c>
      <c r="E38" s="356">
        <v>0</v>
      </c>
      <c r="F38" s="356">
        <v>0</v>
      </c>
      <c r="G38" s="356">
        <v>0</v>
      </c>
      <c r="H38" s="356">
        <v>0</v>
      </c>
      <c r="I38" s="356">
        <v>500</v>
      </c>
      <c r="J38" s="356">
        <v>0</v>
      </c>
      <c r="K38" s="356">
        <v>0</v>
      </c>
      <c r="L38" s="356">
        <v>0</v>
      </c>
      <c r="M38" s="356">
        <v>0</v>
      </c>
      <c r="N38" s="356">
        <v>500</v>
      </c>
      <c r="O38" s="356">
        <v>500</v>
      </c>
      <c r="P38" s="356">
        <v>0</v>
      </c>
      <c r="Q38" s="356">
        <v>0</v>
      </c>
      <c r="R38" s="356">
        <v>0</v>
      </c>
      <c r="S38" s="360">
        <v>160</v>
      </c>
    </row>
    <row r="39" spans="2:19" ht="18" customHeight="1">
      <c r="B39" s="359" t="s">
        <v>955</v>
      </c>
      <c r="C39" s="355" t="s">
        <v>1472</v>
      </c>
      <c r="D39" s="356">
        <v>0</v>
      </c>
      <c r="E39" s="356">
        <v>0</v>
      </c>
      <c r="F39" s="356">
        <v>0</v>
      </c>
      <c r="G39" s="356">
        <v>0</v>
      </c>
      <c r="H39" s="356">
        <v>0</v>
      </c>
      <c r="I39" s="356">
        <v>0</v>
      </c>
      <c r="J39" s="356">
        <v>0</v>
      </c>
      <c r="K39" s="356">
        <v>0</v>
      </c>
      <c r="L39" s="356">
        <v>0</v>
      </c>
      <c r="M39" s="356">
        <v>0</v>
      </c>
      <c r="N39" s="356">
        <v>0</v>
      </c>
      <c r="O39" s="356">
        <v>0</v>
      </c>
      <c r="P39" s="356">
        <v>0</v>
      </c>
      <c r="Q39" s="356">
        <v>0</v>
      </c>
      <c r="R39" s="356">
        <v>0</v>
      </c>
      <c r="S39" s="360">
        <v>0</v>
      </c>
    </row>
    <row r="40" spans="2:19" ht="18" customHeight="1">
      <c r="B40" s="359" t="s">
        <v>956</v>
      </c>
      <c r="C40" s="355" t="s">
        <v>1473</v>
      </c>
      <c r="D40" s="356">
        <v>660</v>
      </c>
      <c r="E40" s="356">
        <v>0</v>
      </c>
      <c r="F40" s="356">
        <v>0</v>
      </c>
      <c r="G40" s="356">
        <v>0</v>
      </c>
      <c r="H40" s="356">
        <v>0</v>
      </c>
      <c r="I40" s="356">
        <v>500</v>
      </c>
      <c r="J40" s="356">
        <v>0</v>
      </c>
      <c r="K40" s="356">
        <v>0</v>
      </c>
      <c r="L40" s="356">
        <v>0</v>
      </c>
      <c r="M40" s="356">
        <v>0</v>
      </c>
      <c r="N40" s="356">
        <v>500</v>
      </c>
      <c r="O40" s="356">
        <v>500</v>
      </c>
      <c r="P40" s="356">
        <v>0</v>
      </c>
      <c r="Q40" s="356">
        <v>0</v>
      </c>
      <c r="R40" s="356">
        <v>0</v>
      </c>
      <c r="S40" s="360">
        <v>160</v>
      </c>
    </row>
    <row r="41" spans="2:19" ht="18" customHeight="1" thickBot="1">
      <c r="B41" s="363" t="s">
        <v>958</v>
      </c>
      <c r="C41" s="364" t="s">
        <v>1474</v>
      </c>
      <c r="D41" s="365">
        <v>25432875</v>
      </c>
      <c r="E41" s="365">
        <v>1576005</v>
      </c>
      <c r="F41" s="365">
        <v>-5510</v>
      </c>
      <c r="G41" s="365">
        <v>0</v>
      </c>
      <c r="H41" s="365">
        <v>0</v>
      </c>
      <c r="I41" s="365">
        <v>19314289</v>
      </c>
      <c r="J41" s="365">
        <v>136010</v>
      </c>
      <c r="K41" s="365">
        <v>14635</v>
      </c>
      <c r="L41" s="365">
        <v>0</v>
      </c>
      <c r="M41" s="365">
        <v>1122849</v>
      </c>
      <c r="N41" s="365">
        <v>16575726</v>
      </c>
      <c r="O41" s="365">
        <v>17698575</v>
      </c>
      <c r="P41" s="365">
        <v>447646</v>
      </c>
      <c r="Q41" s="365">
        <v>2874573</v>
      </c>
      <c r="R41" s="365">
        <v>-12729</v>
      </c>
      <c r="S41" s="366">
        <v>4399352</v>
      </c>
    </row>
  </sheetData>
  <sheetProtection/>
  <mergeCells count="28">
    <mergeCell ref="B1:S1"/>
    <mergeCell ref="K6:K7"/>
    <mergeCell ref="L6:L7"/>
    <mergeCell ref="P6:P7"/>
    <mergeCell ref="Q6:Q7"/>
    <mergeCell ref="E7:E8"/>
    <mergeCell ref="F7:F8"/>
    <mergeCell ref="G7:G8"/>
    <mergeCell ref="H7:H8"/>
    <mergeCell ref="I8:L8"/>
    <mergeCell ref="M8:O8"/>
    <mergeCell ref="M5:M7"/>
    <mergeCell ref="N5:N7"/>
    <mergeCell ref="O5:O7"/>
    <mergeCell ref="P5:Q5"/>
    <mergeCell ref="I6:I7"/>
    <mergeCell ref="J6:J7"/>
    <mergeCell ref="P8:Q8"/>
    <mergeCell ref="R5:R7"/>
    <mergeCell ref="S5:S7"/>
    <mergeCell ref="B5:B8"/>
    <mergeCell ref="C5:C8"/>
    <mergeCell ref="D5:D8"/>
    <mergeCell ref="E5:H5"/>
    <mergeCell ref="I5:J5"/>
    <mergeCell ref="K5:L5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Header>&amp;R&amp;"MS Sans Serif,Félkövér"rendelet 9/17. sz.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175"/>
  <sheetViews>
    <sheetView zoomScalePageLayoutView="0" workbookViewId="0" topLeftCell="A1">
      <pane xSplit="2" ySplit="6" topLeftCell="L8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R91" sqref="R91"/>
    </sheetView>
  </sheetViews>
  <sheetFormatPr defaultColWidth="9.140625" defaultRowHeight="12.75"/>
  <cols>
    <col min="1" max="1" width="5.7109375" style="14" customWidth="1"/>
    <col min="2" max="2" width="50.7109375" style="14" customWidth="1"/>
    <col min="3" max="3" width="10.57421875" style="14" customWidth="1"/>
    <col min="4" max="4" width="11.57421875" style="14" customWidth="1"/>
    <col min="5" max="7" width="9.7109375" style="14" customWidth="1"/>
    <col min="8" max="16" width="10.140625" style="14" customWidth="1"/>
    <col min="17" max="17" width="6.57421875" style="14" customWidth="1"/>
    <col min="18" max="18" width="10.00390625" style="14" customWidth="1"/>
    <col min="19" max="19" width="10.7109375" style="14" customWidth="1"/>
    <col min="20" max="16384" width="9.140625" style="14" customWidth="1"/>
  </cols>
  <sheetData>
    <row r="1" spans="1:18" ht="12.75">
      <c r="A1" s="533" t="s">
        <v>1573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</row>
    <row r="2" spans="2:17" ht="13.5" thickBot="1">
      <c r="B2" s="21"/>
      <c r="Q2" s="21" t="s">
        <v>589</v>
      </c>
    </row>
    <row r="3" spans="1:18" ht="22.5" customHeight="1">
      <c r="A3" s="649"/>
      <c r="B3" s="651" t="s">
        <v>25</v>
      </c>
      <c r="C3" s="654" t="s">
        <v>127</v>
      </c>
      <c r="D3" s="657" t="s">
        <v>139</v>
      </c>
      <c r="E3" s="546"/>
      <c r="F3" s="546"/>
      <c r="G3" s="658"/>
      <c r="H3" s="659" t="s">
        <v>140</v>
      </c>
      <c r="I3" s="660"/>
      <c r="J3" s="661" t="s">
        <v>141</v>
      </c>
      <c r="K3" s="662"/>
      <c r="L3" s="659" t="s">
        <v>142</v>
      </c>
      <c r="M3" s="660" t="s">
        <v>143</v>
      </c>
      <c r="N3" s="670" t="s">
        <v>144</v>
      </c>
      <c r="O3" s="659" t="s">
        <v>145</v>
      </c>
      <c r="P3" s="670"/>
      <c r="Q3" s="647" t="s">
        <v>1561</v>
      </c>
      <c r="R3" s="647" t="s">
        <v>147</v>
      </c>
    </row>
    <row r="4" spans="1:18" ht="30" customHeight="1">
      <c r="A4" s="650"/>
      <c r="B4" s="652"/>
      <c r="C4" s="655"/>
      <c r="D4" s="663" t="s">
        <v>148</v>
      </c>
      <c r="E4" s="528"/>
      <c r="F4" s="528" t="s">
        <v>149</v>
      </c>
      <c r="G4" s="664"/>
      <c r="H4" s="663" t="s">
        <v>150</v>
      </c>
      <c r="I4" s="528" t="s">
        <v>151</v>
      </c>
      <c r="J4" s="528" t="s">
        <v>152</v>
      </c>
      <c r="K4" s="664" t="s">
        <v>153</v>
      </c>
      <c r="L4" s="668"/>
      <c r="M4" s="669"/>
      <c r="N4" s="671"/>
      <c r="O4" s="663" t="s">
        <v>154</v>
      </c>
      <c r="P4" s="664" t="s">
        <v>143</v>
      </c>
      <c r="Q4" s="648"/>
      <c r="R4" s="648"/>
    </row>
    <row r="5" spans="1:18" ht="30" customHeight="1">
      <c r="A5" s="650"/>
      <c r="B5" s="652"/>
      <c r="C5" s="655"/>
      <c r="D5" s="673" t="s">
        <v>155</v>
      </c>
      <c r="E5" s="550" t="s">
        <v>156</v>
      </c>
      <c r="F5" s="550" t="s">
        <v>155</v>
      </c>
      <c r="G5" s="676" t="s">
        <v>156</v>
      </c>
      <c r="H5" s="672"/>
      <c r="I5" s="669"/>
      <c r="J5" s="528"/>
      <c r="K5" s="671"/>
      <c r="L5" s="668"/>
      <c r="M5" s="669"/>
      <c r="N5" s="671"/>
      <c r="O5" s="668"/>
      <c r="P5" s="671"/>
      <c r="Q5" s="648"/>
      <c r="R5" s="648"/>
    </row>
    <row r="6" spans="1:18" ht="21" customHeight="1" thickBot="1">
      <c r="A6" s="642"/>
      <c r="B6" s="653"/>
      <c r="C6" s="656"/>
      <c r="D6" s="674"/>
      <c r="E6" s="675"/>
      <c r="F6" s="675"/>
      <c r="G6" s="677"/>
      <c r="H6" s="665" t="s">
        <v>157</v>
      </c>
      <c r="I6" s="666"/>
      <c r="J6" s="666"/>
      <c r="K6" s="667"/>
      <c r="L6" s="665" t="s">
        <v>158</v>
      </c>
      <c r="M6" s="666"/>
      <c r="N6" s="667"/>
      <c r="O6" s="665" t="s">
        <v>159</v>
      </c>
      <c r="P6" s="667"/>
      <c r="Q6" s="502"/>
      <c r="R6" s="347"/>
    </row>
    <row r="7" spans="1:18" ht="24" customHeight="1">
      <c r="A7" s="341"/>
      <c r="B7" s="346">
        <v>1</v>
      </c>
      <c r="C7" s="346">
        <v>2</v>
      </c>
      <c r="D7" s="346">
        <v>3</v>
      </c>
      <c r="E7" s="346">
        <v>4</v>
      </c>
      <c r="F7" s="346">
        <v>5</v>
      </c>
      <c r="G7" s="346">
        <v>6</v>
      </c>
      <c r="H7" s="346">
        <v>7</v>
      </c>
      <c r="I7" s="346">
        <v>8</v>
      </c>
      <c r="J7" s="346">
        <v>9</v>
      </c>
      <c r="K7" s="346">
        <v>10</v>
      </c>
      <c r="L7" s="346">
        <v>11</v>
      </c>
      <c r="M7" s="346">
        <v>12</v>
      </c>
      <c r="N7" s="346" t="s">
        <v>160</v>
      </c>
      <c r="O7" s="346" t="s">
        <v>161</v>
      </c>
      <c r="P7" s="346" t="s">
        <v>162</v>
      </c>
      <c r="Q7" s="346">
        <v>16</v>
      </c>
      <c r="R7" s="352" t="s">
        <v>163</v>
      </c>
    </row>
    <row r="8" spans="1:18" ht="5.25" customHeight="1">
      <c r="A8" s="15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49"/>
    </row>
    <row r="9" spans="1:18" ht="18" customHeight="1">
      <c r="A9" s="314">
        <v>1</v>
      </c>
      <c r="B9" s="320" t="s">
        <v>26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>
        <f>L9+M9</f>
        <v>0</v>
      </c>
      <c r="O9" s="315">
        <f>D9+E9-L9</f>
        <v>0</v>
      </c>
      <c r="P9" s="315">
        <f>H9+I9-M9</f>
        <v>0</v>
      </c>
      <c r="Q9" s="315"/>
      <c r="R9" s="316">
        <f>C9-H9</f>
        <v>0</v>
      </c>
    </row>
    <row r="10" spans="1:18" ht="18" customHeight="1">
      <c r="A10" s="314"/>
      <c r="B10" s="300" t="s">
        <v>3</v>
      </c>
      <c r="C10" s="315">
        <v>6400</v>
      </c>
      <c r="D10" s="315">
        <v>6400</v>
      </c>
      <c r="E10" s="315"/>
      <c r="F10" s="315"/>
      <c r="G10" s="315"/>
      <c r="H10" s="315"/>
      <c r="I10" s="315"/>
      <c r="J10" s="315"/>
      <c r="K10" s="315"/>
      <c r="L10" s="315">
        <v>6400</v>
      </c>
      <c r="M10" s="315"/>
      <c r="N10" s="315">
        <f aca="true" t="shared" si="0" ref="N10:N90">L10+M10</f>
        <v>6400</v>
      </c>
      <c r="O10" s="315">
        <f aca="true" t="shared" si="1" ref="O10:O90">D10+E10-L10</f>
        <v>0</v>
      </c>
      <c r="P10" s="315">
        <f aca="true" t="shared" si="2" ref="P10:P90">H10+I10-M10</f>
        <v>0</v>
      </c>
      <c r="Q10" s="315"/>
      <c r="R10" s="316"/>
    </row>
    <row r="11" spans="1:18" ht="18" customHeight="1">
      <c r="A11" s="314"/>
      <c r="B11" s="300" t="s">
        <v>5</v>
      </c>
      <c r="C11" s="315">
        <v>930</v>
      </c>
      <c r="D11" s="315"/>
      <c r="E11" s="315"/>
      <c r="F11" s="315"/>
      <c r="G11" s="315"/>
      <c r="H11" s="315">
        <v>888</v>
      </c>
      <c r="I11" s="315"/>
      <c r="J11" s="315"/>
      <c r="K11" s="315"/>
      <c r="L11" s="315"/>
      <c r="M11" s="315">
        <v>888</v>
      </c>
      <c r="N11" s="315">
        <f t="shared" si="0"/>
        <v>888</v>
      </c>
      <c r="O11" s="315">
        <f t="shared" si="1"/>
        <v>0</v>
      </c>
      <c r="P11" s="315">
        <f t="shared" si="2"/>
        <v>0</v>
      </c>
      <c r="Q11" s="315"/>
      <c r="R11" s="316">
        <f aca="true" t="shared" si="3" ref="R11:R90">C11-H11</f>
        <v>42</v>
      </c>
    </row>
    <row r="12" spans="1:18" ht="18" customHeight="1">
      <c r="A12" s="314"/>
      <c r="B12" s="300" t="s">
        <v>1563</v>
      </c>
      <c r="C12" s="315">
        <v>273</v>
      </c>
      <c r="D12" s="315"/>
      <c r="E12" s="315"/>
      <c r="F12" s="315"/>
      <c r="G12" s="315"/>
      <c r="H12" s="315">
        <v>273</v>
      </c>
      <c r="I12" s="315"/>
      <c r="J12" s="315"/>
      <c r="K12" s="315"/>
      <c r="L12" s="315"/>
      <c r="M12" s="315">
        <v>273</v>
      </c>
      <c r="N12" s="315">
        <f t="shared" si="0"/>
        <v>273</v>
      </c>
      <c r="O12" s="315">
        <f t="shared" si="1"/>
        <v>0</v>
      </c>
      <c r="P12" s="315">
        <f t="shared" si="2"/>
        <v>0</v>
      </c>
      <c r="Q12" s="315"/>
      <c r="R12" s="316">
        <f t="shared" si="3"/>
        <v>0</v>
      </c>
    </row>
    <row r="13" spans="1:18" ht="18" customHeight="1">
      <c r="A13" s="314"/>
      <c r="B13" s="300" t="s">
        <v>1562</v>
      </c>
      <c r="C13" s="315">
        <v>297839</v>
      </c>
      <c r="D13" s="315"/>
      <c r="E13" s="315"/>
      <c r="F13" s="315"/>
      <c r="G13" s="315"/>
      <c r="H13" s="315">
        <v>279439</v>
      </c>
      <c r="I13" s="315"/>
      <c r="J13" s="315"/>
      <c r="K13" s="315"/>
      <c r="L13" s="315"/>
      <c r="M13" s="315">
        <v>122968</v>
      </c>
      <c r="N13" s="315"/>
      <c r="O13" s="315"/>
      <c r="P13" s="315"/>
      <c r="Q13" s="315"/>
      <c r="R13" s="316">
        <f t="shared" si="3"/>
        <v>18400</v>
      </c>
    </row>
    <row r="14" spans="1:18" ht="18" customHeight="1">
      <c r="A14" s="314"/>
      <c r="B14" s="300" t="s">
        <v>590</v>
      </c>
      <c r="C14" s="315">
        <v>26289</v>
      </c>
      <c r="D14" s="315"/>
      <c r="E14" s="315"/>
      <c r="F14" s="315"/>
      <c r="G14" s="315"/>
      <c r="H14" s="315">
        <v>22757</v>
      </c>
      <c r="I14" s="315"/>
      <c r="J14" s="315"/>
      <c r="K14" s="315"/>
      <c r="L14" s="315"/>
      <c r="M14" s="315">
        <v>22757</v>
      </c>
      <c r="N14" s="315">
        <f t="shared" si="0"/>
        <v>22757</v>
      </c>
      <c r="O14" s="315">
        <f t="shared" si="1"/>
        <v>0</v>
      </c>
      <c r="P14" s="315">
        <f t="shared" si="2"/>
        <v>0</v>
      </c>
      <c r="Q14" s="315"/>
      <c r="R14" s="316">
        <f t="shared" si="3"/>
        <v>3532</v>
      </c>
    </row>
    <row r="15" spans="1:18" ht="18" customHeight="1">
      <c r="A15" s="314"/>
      <c r="B15" s="300" t="s">
        <v>1572</v>
      </c>
      <c r="C15" s="315">
        <v>449242</v>
      </c>
      <c r="D15" s="315"/>
      <c r="E15" s="315"/>
      <c r="F15" s="315"/>
      <c r="G15" s="315"/>
      <c r="H15" s="315">
        <v>5440</v>
      </c>
      <c r="I15" s="315"/>
      <c r="J15" s="315"/>
      <c r="K15" s="315"/>
      <c r="L15" s="315"/>
      <c r="M15" s="315">
        <v>5440</v>
      </c>
      <c r="N15" s="315">
        <f t="shared" si="0"/>
        <v>5440</v>
      </c>
      <c r="O15" s="315">
        <f t="shared" si="1"/>
        <v>0</v>
      </c>
      <c r="P15" s="315">
        <f t="shared" si="2"/>
        <v>0</v>
      </c>
      <c r="Q15" s="315"/>
      <c r="R15" s="316">
        <f t="shared" si="3"/>
        <v>443802</v>
      </c>
    </row>
    <row r="16" spans="1:18" ht="18" customHeight="1">
      <c r="A16" s="314"/>
      <c r="B16" s="300" t="s">
        <v>1564</v>
      </c>
      <c r="C16" s="315">
        <v>202</v>
      </c>
      <c r="D16" s="315"/>
      <c r="E16" s="315"/>
      <c r="F16" s="315"/>
      <c r="G16" s="315"/>
      <c r="H16" s="315">
        <v>202</v>
      </c>
      <c r="I16" s="315"/>
      <c r="J16" s="315"/>
      <c r="K16" s="315"/>
      <c r="L16" s="315"/>
      <c r="M16" s="315">
        <v>202</v>
      </c>
      <c r="N16" s="315">
        <f t="shared" si="0"/>
        <v>202</v>
      </c>
      <c r="O16" s="315"/>
      <c r="P16" s="315">
        <f t="shared" si="2"/>
        <v>0</v>
      </c>
      <c r="Q16" s="315"/>
      <c r="R16" s="316"/>
    </row>
    <row r="17" spans="1:18" ht="18" customHeight="1">
      <c r="A17" s="314"/>
      <c r="B17" s="300" t="s">
        <v>1565</v>
      </c>
      <c r="C17" s="315">
        <v>190</v>
      </c>
      <c r="D17" s="315"/>
      <c r="E17" s="315"/>
      <c r="F17" s="315"/>
      <c r="G17" s="315"/>
      <c r="H17" s="315">
        <v>190</v>
      </c>
      <c r="I17" s="315"/>
      <c r="J17" s="315"/>
      <c r="K17" s="315"/>
      <c r="L17" s="315"/>
      <c r="M17" s="315">
        <v>190</v>
      </c>
      <c r="N17" s="315">
        <f t="shared" si="0"/>
        <v>190</v>
      </c>
      <c r="O17" s="315"/>
      <c r="P17" s="315">
        <f t="shared" si="2"/>
        <v>0</v>
      </c>
      <c r="Q17" s="315"/>
      <c r="R17" s="316"/>
    </row>
    <row r="18" spans="1:18" ht="18" customHeight="1">
      <c r="A18" s="314"/>
      <c r="B18" s="300" t="s">
        <v>1567</v>
      </c>
      <c r="C18" s="315">
        <v>297</v>
      </c>
      <c r="D18" s="315"/>
      <c r="E18" s="315"/>
      <c r="F18" s="315"/>
      <c r="G18" s="315"/>
      <c r="H18" s="315">
        <v>297</v>
      </c>
      <c r="I18" s="315"/>
      <c r="J18" s="315"/>
      <c r="K18" s="315"/>
      <c r="L18" s="315"/>
      <c r="M18" s="315">
        <v>297</v>
      </c>
      <c r="N18" s="315">
        <f t="shared" si="0"/>
        <v>297</v>
      </c>
      <c r="O18" s="315"/>
      <c r="P18" s="315">
        <f t="shared" si="2"/>
        <v>0</v>
      </c>
      <c r="Q18" s="315"/>
      <c r="R18" s="316"/>
    </row>
    <row r="19" spans="1:18" ht="18" customHeight="1">
      <c r="A19" s="314">
        <f>A9+1</f>
        <v>2</v>
      </c>
      <c r="B19" s="300" t="s">
        <v>721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>
        <f t="shared" si="0"/>
        <v>0</v>
      </c>
      <c r="O19" s="315">
        <f t="shared" si="1"/>
        <v>0</v>
      </c>
      <c r="P19" s="315">
        <f t="shared" si="2"/>
        <v>0</v>
      </c>
      <c r="Q19" s="315"/>
      <c r="R19" s="316">
        <f t="shared" si="3"/>
        <v>0</v>
      </c>
    </row>
    <row r="20" spans="1:18" ht="18" customHeight="1">
      <c r="A20" s="314"/>
      <c r="B20" s="300" t="s">
        <v>2</v>
      </c>
      <c r="C20" s="315">
        <v>238968</v>
      </c>
      <c r="D20" s="315">
        <v>238968</v>
      </c>
      <c r="E20" s="315"/>
      <c r="F20" s="315"/>
      <c r="G20" s="315"/>
      <c r="H20" s="315"/>
      <c r="I20" s="315"/>
      <c r="J20" s="315"/>
      <c r="K20" s="315"/>
      <c r="L20" s="315">
        <v>239135</v>
      </c>
      <c r="M20" s="315"/>
      <c r="N20" s="315">
        <f t="shared" si="0"/>
        <v>239135</v>
      </c>
      <c r="O20" s="315">
        <f t="shared" si="1"/>
        <v>-167</v>
      </c>
      <c r="P20" s="315">
        <f t="shared" si="2"/>
        <v>0</v>
      </c>
      <c r="Q20" s="315"/>
      <c r="R20" s="316">
        <v>0</v>
      </c>
    </row>
    <row r="21" spans="1:18" ht="18" customHeight="1">
      <c r="A21" s="314"/>
      <c r="B21" s="300" t="s">
        <v>590</v>
      </c>
      <c r="C21" s="315">
        <v>1307244</v>
      </c>
      <c r="D21" s="315">
        <v>751146</v>
      </c>
      <c r="E21" s="315"/>
      <c r="F21" s="315"/>
      <c r="G21" s="315"/>
      <c r="H21" s="315">
        <v>401321</v>
      </c>
      <c r="I21" s="315"/>
      <c r="J21" s="315"/>
      <c r="K21" s="315"/>
      <c r="L21" s="315">
        <v>750146</v>
      </c>
      <c r="M21" s="315">
        <v>348904</v>
      </c>
      <c r="N21" s="315">
        <f>L21+M21</f>
        <v>1099050</v>
      </c>
      <c r="O21" s="315">
        <f t="shared" si="1"/>
        <v>1000</v>
      </c>
      <c r="P21" s="315">
        <f t="shared" si="2"/>
        <v>52417</v>
      </c>
      <c r="Q21" s="315"/>
      <c r="R21" s="316">
        <f>C21-H21-D21</f>
        <v>154777</v>
      </c>
    </row>
    <row r="22" spans="1:18" ht="18" customHeight="1">
      <c r="A22" s="314"/>
      <c r="B22" s="300" t="s">
        <v>1572</v>
      </c>
      <c r="C22" s="315">
        <v>732970</v>
      </c>
      <c r="D22" s="315">
        <v>81872</v>
      </c>
      <c r="E22" s="315"/>
      <c r="F22" s="315"/>
      <c r="G22" s="315"/>
      <c r="H22" s="315">
        <v>521192</v>
      </c>
      <c r="I22" s="315"/>
      <c r="J22" s="315"/>
      <c r="K22" s="315"/>
      <c r="L22" s="315">
        <v>81872</v>
      </c>
      <c r="M22" s="315">
        <v>28590</v>
      </c>
      <c r="N22" s="315">
        <f t="shared" si="0"/>
        <v>110462</v>
      </c>
      <c r="O22" s="315">
        <f t="shared" si="1"/>
        <v>0</v>
      </c>
      <c r="P22" s="315">
        <f t="shared" si="2"/>
        <v>492602</v>
      </c>
      <c r="Q22" s="315"/>
      <c r="R22" s="316">
        <f>C22-H22-D22</f>
        <v>129906</v>
      </c>
    </row>
    <row r="23" spans="1:18" ht="18" customHeight="1">
      <c r="A23" s="314">
        <f>A19+1</f>
        <v>3</v>
      </c>
      <c r="B23" s="300" t="s">
        <v>27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>
        <f t="shared" si="0"/>
        <v>0</v>
      </c>
      <c r="O23" s="315">
        <f t="shared" si="1"/>
        <v>0</v>
      </c>
      <c r="P23" s="315">
        <f t="shared" si="2"/>
        <v>0</v>
      </c>
      <c r="Q23" s="315"/>
      <c r="R23" s="316">
        <f aca="true" t="shared" si="4" ref="R23:R28">C23-H23-D23</f>
        <v>0</v>
      </c>
    </row>
    <row r="24" spans="1:18" ht="18" customHeight="1">
      <c r="A24" s="314">
        <f>A23+1</f>
        <v>4</v>
      </c>
      <c r="B24" s="300" t="s">
        <v>28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>
        <f t="shared" si="0"/>
        <v>0</v>
      </c>
      <c r="O24" s="315">
        <f t="shared" si="1"/>
        <v>0</v>
      </c>
      <c r="P24" s="315">
        <f t="shared" si="2"/>
        <v>0</v>
      </c>
      <c r="Q24" s="315"/>
      <c r="R24" s="316">
        <f t="shared" si="4"/>
        <v>0</v>
      </c>
    </row>
    <row r="25" spans="1:18" ht="18" customHeight="1">
      <c r="A25" s="314">
        <f>A24+1</f>
        <v>5</v>
      </c>
      <c r="B25" s="300" t="s">
        <v>29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>
        <f t="shared" si="0"/>
        <v>0</v>
      </c>
      <c r="O25" s="315">
        <f t="shared" si="1"/>
        <v>0</v>
      </c>
      <c r="P25" s="315">
        <f t="shared" si="2"/>
        <v>0</v>
      </c>
      <c r="Q25" s="315"/>
      <c r="R25" s="316">
        <f t="shared" si="4"/>
        <v>0</v>
      </c>
    </row>
    <row r="26" spans="1:18" ht="18" customHeight="1">
      <c r="A26" s="314">
        <f>A25+1</f>
        <v>6</v>
      </c>
      <c r="B26" s="300" t="s">
        <v>30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>
        <f t="shared" si="0"/>
        <v>0</v>
      </c>
      <c r="O26" s="315">
        <f t="shared" si="1"/>
        <v>0</v>
      </c>
      <c r="P26" s="315">
        <f t="shared" si="2"/>
        <v>0</v>
      </c>
      <c r="Q26" s="315"/>
      <c r="R26" s="316">
        <f t="shared" si="4"/>
        <v>0</v>
      </c>
    </row>
    <row r="27" spans="1:18" ht="18" customHeight="1">
      <c r="A27" s="314"/>
      <c r="B27" s="300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>
        <f t="shared" si="0"/>
        <v>0</v>
      </c>
      <c r="O27" s="315">
        <f t="shared" si="1"/>
        <v>0</v>
      </c>
      <c r="P27" s="315">
        <f t="shared" si="2"/>
        <v>0</v>
      </c>
      <c r="Q27" s="315"/>
      <c r="R27" s="316">
        <f t="shared" si="4"/>
        <v>0</v>
      </c>
    </row>
    <row r="28" spans="1:18" ht="18" customHeight="1">
      <c r="A28" s="314">
        <f>A26+1</f>
        <v>7</v>
      </c>
      <c r="B28" s="300" t="s">
        <v>31</v>
      </c>
      <c r="C28" s="315">
        <v>765211</v>
      </c>
      <c r="D28" s="315">
        <v>269596</v>
      </c>
      <c r="E28" s="315"/>
      <c r="F28" s="315"/>
      <c r="G28" s="315"/>
      <c r="H28" s="315">
        <v>308000</v>
      </c>
      <c r="I28" s="315"/>
      <c r="J28" s="315"/>
      <c r="K28" s="315"/>
      <c r="L28" s="315">
        <v>269388</v>
      </c>
      <c r="M28" s="315">
        <v>132627</v>
      </c>
      <c r="N28" s="315">
        <v>371274</v>
      </c>
      <c r="O28" s="315">
        <f t="shared" si="1"/>
        <v>208</v>
      </c>
      <c r="P28" s="315">
        <v>136255</v>
      </c>
      <c r="Q28" s="315"/>
      <c r="R28" s="316">
        <f t="shared" si="4"/>
        <v>187615</v>
      </c>
    </row>
    <row r="29" spans="1:18" ht="18" customHeight="1">
      <c r="A29" s="332">
        <f>A28+1</f>
        <v>8</v>
      </c>
      <c r="B29" s="175" t="s">
        <v>32</v>
      </c>
      <c r="C29" s="317">
        <f>SUM(C10:C28)</f>
        <v>3826055</v>
      </c>
      <c r="D29" s="317">
        <f aca="true" t="shared" si="5" ref="D29:R29">SUM(D10:D28)</f>
        <v>1347982</v>
      </c>
      <c r="E29" s="317">
        <f t="shared" si="5"/>
        <v>0</v>
      </c>
      <c r="F29" s="317">
        <f t="shared" si="5"/>
        <v>0</v>
      </c>
      <c r="G29" s="317">
        <f t="shared" si="5"/>
        <v>0</v>
      </c>
      <c r="H29" s="317">
        <f t="shared" si="5"/>
        <v>1539999</v>
      </c>
      <c r="I29" s="317">
        <f t="shared" si="5"/>
        <v>0</v>
      </c>
      <c r="J29" s="317">
        <f t="shared" si="5"/>
        <v>0</v>
      </c>
      <c r="K29" s="317">
        <f t="shared" si="5"/>
        <v>0</v>
      </c>
      <c r="L29" s="317">
        <f t="shared" si="5"/>
        <v>1346941</v>
      </c>
      <c r="M29" s="317">
        <f t="shared" si="5"/>
        <v>663136</v>
      </c>
      <c r="N29" s="317">
        <f t="shared" si="5"/>
        <v>1856368</v>
      </c>
      <c r="O29" s="317">
        <f t="shared" si="5"/>
        <v>1041</v>
      </c>
      <c r="P29" s="317">
        <f t="shared" si="5"/>
        <v>681274</v>
      </c>
      <c r="Q29" s="317">
        <f t="shared" si="5"/>
        <v>0</v>
      </c>
      <c r="R29" s="317">
        <f t="shared" si="5"/>
        <v>938074</v>
      </c>
    </row>
    <row r="30" spans="1:18" ht="27.75" customHeight="1">
      <c r="A30" s="314">
        <f>A29+1</f>
        <v>9</v>
      </c>
      <c r="B30" s="307" t="s">
        <v>33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>
        <f t="shared" si="0"/>
        <v>0</v>
      </c>
      <c r="O30" s="315">
        <f t="shared" si="1"/>
        <v>0</v>
      </c>
      <c r="P30" s="315">
        <f t="shared" si="2"/>
        <v>0</v>
      </c>
      <c r="Q30" s="315"/>
      <c r="R30" s="316">
        <f t="shared" si="3"/>
        <v>0</v>
      </c>
    </row>
    <row r="31" spans="1:18" ht="18" customHeight="1">
      <c r="A31" s="314">
        <f>A30+1</f>
        <v>10</v>
      </c>
      <c r="B31" s="300" t="s">
        <v>34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>
        <f t="shared" si="0"/>
        <v>0</v>
      </c>
      <c r="O31" s="315">
        <f t="shared" si="1"/>
        <v>0</v>
      </c>
      <c r="P31" s="315">
        <f t="shared" si="2"/>
        <v>0</v>
      </c>
      <c r="Q31" s="315"/>
      <c r="R31" s="316">
        <f t="shared" si="3"/>
        <v>0</v>
      </c>
    </row>
    <row r="32" spans="1:18" ht="18" customHeight="1">
      <c r="A32" s="314">
        <f>A31+1</f>
        <v>11</v>
      </c>
      <c r="B32" s="300" t="s">
        <v>35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>
        <f t="shared" si="0"/>
        <v>0</v>
      </c>
      <c r="O32" s="315">
        <f t="shared" si="1"/>
        <v>0</v>
      </c>
      <c r="P32" s="315">
        <f t="shared" si="2"/>
        <v>0</v>
      </c>
      <c r="Q32" s="315"/>
      <c r="R32" s="316">
        <f t="shared" si="3"/>
        <v>0</v>
      </c>
    </row>
    <row r="33" spans="1:18" ht="18" customHeight="1">
      <c r="A33" s="314"/>
      <c r="B33" s="300" t="s">
        <v>590</v>
      </c>
      <c r="C33" s="315">
        <v>3459</v>
      </c>
      <c r="D33" s="315">
        <v>3223</v>
      </c>
      <c r="E33" s="315"/>
      <c r="F33" s="315"/>
      <c r="G33" s="315"/>
      <c r="H33" s="315"/>
      <c r="I33" s="315"/>
      <c r="J33" s="315"/>
      <c r="K33" s="315"/>
      <c r="L33" s="315">
        <v>2252</v>
      </c>
      <c r="M33" s="315"/>
      <c r="N33" s="315">
        <f>L33+M33</f>
        <v>2252</v>
      </c>
      <c r="O33" s="315">
        <f t="shared" si="1"/>
        <v>971</v>
      </c>
      <c r="P33" s="315">
        <f t="shared" si="2"/>
        <v>0</v>
      </c>
      <c r="Q33" s="315"/>
      <c r="R33" s="316">
        <f>C33-H33-D33</f>
        <v>236</v>
      </c>
    </row>
    <row r="34" spans="1:18" ht="27.75" customHeight="1">
      <c r="A34" s="314">
        <f>A32+1</f>
        <v>12</v>
      </c>
      <c r="B34" s="307" t="s">
        <v>36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>
        <f t="shared" si="0"/>
        <v>0</v>
      </c>
      <c r="O34" s="315">
        <f t="shared" si="1"/>
        <v>0</v>
      </c>
      <c r="P34" s="315">
        <f t="shared" si="2"/>
        <v>0</v>
      </c>
      <c r="Q34" s="315"/>
      <c r="R34" s="316">
        <f t="shared" si="3"/>
        <v>0</v>
      </c>
    </row>
    <row r="35" spans="1:18" ht="18" customHeight="1">
      <c r="A35" s="314">
        <f aca="true" t="shared" si="6" ref="A35:A41">A34+1</f>
        <v>13</v>
      </c>
      <c r="B35" s="300" t="s">
        <v>37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>
        <f t="shared" si="0"/>
        <v>0</v>
      </c>
      <c r="O35" s="315">
        <f t="shared" si="1"/>
        <v>0</v>
      </c>
      <c r="P35" s="315">
        <f t="shared" si="2"/>
        <v>0</v>
      </c>
      <c r="Q35" s="315"/>
      <c r="R35" s="316">
        <f t="shared" si="3"/>
        <v>0</v>
      </c>
    </row>
    <row r="36" spans="1:18" ht="18" customHeight="1">
      <c r="A36" s="314">
        <f t="shared" si="6"/>
        <v>14</v>
      </c>
      <c r="B36" s="175" t="s">
        <v>38</v>
      </c>
      <c r="C36" s="317">
        <f aca="true" t="shared" si="7" ref="C36:M36">SUM(C32:C35)</f>
        <v>3459</v>
      </c>
      <c r="D36" s="317">
        <f t="shared" si="7"/>
        <v>3223</v>
      </c>
      <c r="E36" s="317">
        <f t="shared" si="7"/>
        <v>0</v>
      </c>
      <c r="F36" s="317">
        <f t="shared" si="7"/>
        <v>0</v>
      </c>
      <c r="G36" s="317">
        <f t="shared" si="7"/>
        <v>0</v>
      </c>
      <c r="H36" s="317">
        <f t="shared" si="7"/>
        <v>0</v>
      </c>
      <c r="I36" s="317">
        <f t="shared" si="7"/>
        <v>0</v>
      </c>
      <c r="J36" s="317">
        <f t="shared" si="7"/>
        <v>0</v>
      </c>
      <c r="K36" s="317">
        <f t="shared" si="7"/>
        <v>0</v>
      </c>
      <c r="L36" s="317">
        <f t="shared" si="7"/>
        <v>2252</v>
      </c>
      <c r="M36" s="317">
        <f t="shared" si="7"/>
        <v>0</v>
      </c>
      <c r="N36" s="315">
        <f t="shared" si="0"/>
        <v>2252</v>
      </c>
      <c r="O36" s="315">
        <f t="shared" si="1"/>
        <v>971</v>
      </c>
      <c r="P36" s="315">
        <f t="shared" si="2"/>
        <v>0</v>
      </c>
      <c r="Q36" s="317">
        <f>SUM(Q32:Q35)</f>
        <v>0</v>
      </c>
      <c r="R36" s="316">
        <f t="shared" si="3"/>
        <v>3459</v>
      </c>
    </row>
    <row r="37" spans="1:18" ht="18" customHeight="1">
      <c r="A37" s="314">
        <f t="shared" si="6"/>
        <v>15</v>
      </c>
      <c r="B37" s="300" t="s">
        <v>39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>
        <f t="shared" si="0"/>
        <v>0</v>
      </c>
      <c r="O37" s="315">
        <f t="shared" si="1"/>
        <v>0</v>
      </c>
      <c r="P37" s="315">
        <f t="shared" si="2"/>
        <v>0</v>
      </c>
      <c r="Q37" s="315"/>
      <c r="R37" s="316">
        <f t="shared" si="3"/>
        <v>0</v>
      </c>
    </row>
    <row r="38" spans="1:18" ht="18" customHeight="1">
      <c r="A38" s="314">
        <f t="shared" si="6"/>
        <v>16</v>
      </c>
      <c r="B38" s="307" t="s">
        <v>40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>
        <f t="shared" si="0"/>
        <v>0</v>
      </c>
      <c r="O38" s="315">
        <f t="shared" si="1"/>
        <v>0</v>
      </c>
      <c r="P38" s="315">
        <f t="shared" si="2"/>
        <v>0</v>
      </c>
      <c r="Q38" s="315"/>
      <c r="R38" s="316">
        <f t="shared" si="3"/>
        <v>0</v>
      </c>
    </row>
    <row r="39" spans="1:18" ht="18" customHeight="1">
      <c r="A39" s="314"/>
      <c r="B39" s="300" t="s">
        <v>1572</v>
      </c>
      <c r="C39" s="315">
        <v>3240</v>
      </c>
      <c r="D39" s="315"/>
      <c r="E39" s="315"/>
      <c r="F39" s="315"/>
      <c r="G39" s="315"/>
      <c r="H39" s="315">
        <v>3240</v>
      </c>
      <c r="I39" s="315"/>
      <c r="J39" s="315"/>
      <c r="K39" s="315"/>
      <c r="L39" s="315"/>
      <c r="M39" s="315">
        <v>3240</v>
      </c>
      <c r="N39" s="315">
        <f t="shared" si="0"/>
        <v>3240</v>
      </c>
      <c r="O39" s="315">
        <f t="shared" si="1"/>
        <v>0</v>
      </c>
      <c r="P39" s="315">
        <f t="shared" si="2"/>
        <v>0</v>
      </c>
      <c r="Q39" s="315"/>
      <c r="R39" s="316">
        <f t="shared" si="3"/>
        <v>0</v>
      </c>
    </row>
    <row r="40" spans="1:18" ht="27.75" customHeight="1">
      <c r="A40" s="314">
        <f>A38+1</f>
        <v>17</v>
      </c>
      <c r="B40" s="307" t="s">
        <v>41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>
        <f t="shared" si="0"/>
        <v>0</v>
      </c>
      <c r="O40" s="315">
        <f t="shared" si="1"/>
        <v>0</v>
      </c>
      <c r="P40" s="315">
        <f t="shared" si="2"/>
        <v>0</v>
      </c>
      <c r="Q40" s="315"/>
      <c r="R40" s="316">
        <f t="shared" si="3"/>
        <v>0</v>
      </c>
    </row>
    <row r="41" spans="1:18" ht="18" customHeight="1">
      <c r="A41" s="314">
        <f t="shared" si="6"/>
        <v>18</v>
      </c>
      <c r="B41" s="307" t="s">
        <v>42</v>
      </c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>
        <f t="shared" si="0"/>
        <v>0</v>
      </c>
      <c r="O41" s="315">
        <f t="shared" si="1"/>
        <v>0</v>
      </c>
      <c r="P41" s="315">
        <f t="shared" si="2"/>
        <v>0</v>
      </c>
      <c r="Q41" s="315"/>
      <c r="R41" s="316">
        <f t="shared" si="3"/>
        <v>0</v>
      </c>
    </row>
    <row r="42" spans="1:18" ht="18" customHeight="1">
      <c r="A42" s="314"/>
      <c r="B42" s="300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6"/>
    </row>
    <row r="43" spans="1:18" ht="18" customHeight="1">
      <c r="A43" s="314">
        <f>A41+1</f>
        <v>19</v>
      </c>
      <c r="B43" s="300" t="s">
        <v>43</v>
      </c>
      <c r="C43" s="317">
        <f>SUM(C38:C41)</f>
        <v>3240</v>
      </c>
      <c r="D43" s="317">
        <f aca="true" t="shared" si="8" ref="D43:Q43">SUM(D38:D41)</f>
        <v>0</v>
      </c>
      <c r="E43" s="317">
        <f t="shared" si="8"/>
        <v>0</v>
      </c>
      <c r="F43" s="317">
        <f t="shared" si="8"/>
        <v>0</v>
      </c>
      <c r="G43" s="317">
        <f t="shared" si="8"/>
        <v>0</v>
      </c>
      <c r="H43" s="317">
        <f t="shared" si="8"/>
        <v>3240</v>
      </c>
      <c r="I43" s="317">
        <f t="shared" si="8"/>
        <v>0</v>
      </c>
      <c r="J43" s="317">
        <f t="shared" si="8"/>
        <v>0</v>
      </c>
      <c r="K43" s="317">
        <f t="shared" si="8"/>
        <v>0</v>
      </c>
      <c r="L43" s="317">
        <f t="shared" si="8"/>
        <v>0</v>
      </c>
      <c r="M43" s="317">
        <f t="shared" si="8"/>
        <v>3240</v>
      </c>
      <c r="N43" s="315">
        <f t="shared" si="0"/>
        <v>3240</v>
      </c>
      <c r="O43" s="315">
        <f t="shared" si="1"/>
        <v>0</v>
      </c>
      <c r="P43" s="315">
        <f t="shared" si="2"/>
        <v>0</v>
      </c>
      <c r="Q43" s="317">
        <f t="shared" si="8"/>
        <v>0</v>
      </c>
      <c r="R43" s="316">
        <f t="shared" si="3"/>
        <v>0</v>
      </c>
    </row>
    <row r="44" spans="1:18" ht="27.75" customHeight="1">
      <c r="A44" s="314">
        <f>A43+1</f>
        <v>20</v>
      </c>
      <c r="B44" s="307" t="s">
        <v>44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>
        <f t="shared" si="0"/>
        <v>0</v>
      </c>
      <c r="O44" s="315">
        <f t="shared" si="1"/>
        <v>0</v>
      </c>
      <c r="P44" s="315">
        <f t="shared" si="2"/>
        <v>0</v>
      </c>
      <c r="Q44" s="315"/>
      <c r="R44" s="316">
        <f t="shared" si="3"/>
        <v>0</v>
      </c>
    </row>
    <row r="45" spans="1:18" ht="18" customHeight="1">
      <c r="A45" s="314">
        <f>A44+1</f>
        <v>21</v>
      </c>
      <c r="B45" s="300" t="s">
        <v>45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>
        <f t="shared" si="0"/>
        <v>0</v>
      </c>
      <c r="O45" s="315">
        <f t="shared" si="1"/>
        <v>0</v>
      </c>
      <c r="P45" s="315">
        <f t="shared" si="2"/>
        <v>0</v>
      </c>
      <c r="Q45" s="315"/>
      <c r="R45" s="316">
        <f t="shared" si="3"/>
        <v>0</v>
      </c>
    </row>
    <row r="46" spans="1:18" ht="18" customHeight="1">
      <c r="A46" s="314">
        <f>A45+1</f>
        <v>22</v>
      </c>
      <c r="B46" s="175" t="s">
        <v>46</v>
      </c>
      <c r="C46" s="317">
        <f aca="true" t="shared" si="9" ref="C46:M46">C30+C36+C37+C43+C44+C45</f>
        <v>6699</v>
      </c>
      <c r="D46" s="317">
        <f t="shared" si="9"/>
        <v>3223</v>
      </c>
      <c r="E46" s="317">
        <f t="shared" si="9"/>
        <v>0</v>
      </c>
      <c r="F46" s="317">
        <f t="shared" si="9"/>
        <v>0</v>
      </c>
      <c r="G46" s="317">
        <f t="shared" si="9"/>
        <v>0</v>
      </c>
      <c r="H46" s="317">
        <f t="shared" si="9"/>
        <v>3240</v>
      </c>
      <c r="I46" s="317">
        <f t="shared" si="9"/>
        <v>0</v>
      </c>
      <c r="J46" s="317">
        <f t="shared" si="9"/>
        <v>0</v>
      </c>
      <c r="K46" s="317">
        <f t="shared" si="9"/>
        <v>0</v>
      </c>
      <c r="L46" s="317">
        <f t="shared" si="9"/>
        <v>2252</v>
      </c>
      <c r="M46" s="317">
        <f t="shared" si="9"/>
        <v>3240</v>
      </c>
      <c r="N46" s="315">
        <f t="shared" si="0"/>
        <v>5492</v>
      </c>
      <c r="O46" s="315">
        <f t="shared" si="1"/>
        <v>971</v>
      </c>
      <c r="P46" s="315">
        <f t="shared" si="2"/>
        <v>0</v>
      </c>
      <c r="Q46" s="317">
        <f>Q30+Q36+Q37+Q43+Q44+Q45</f>
        <v>0</v>
      </c>
      <c r="R46" s="316">
        <f t="shared" si="3"/>
        <v>3459</v>
      </c>
    </row>
    <row r="47" spans="1:18" ht="18" customHeight="1">
      <c r="A47" s="314">
        <f>A46+1</f>
        <v>23</v>
      </c>
      <c r="B47" s="300" t="s">
        <v>47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>
        <f t="shared" si="0"/>
        <v>0</v>
      </c>
      <c r="O47" s="315">
        <f t="shared" si="1"/>
        <v>0</v>
      </c>
      <c r="P47" s="315">
        <f t="shared" si="2"/>
        <v>0</v>
      </c>
      <c r="Q47" s="315"/>
      <c r="R47" s="316">
        <f t="shared" si="3"/>
        <v>0</v>
      </c>
    </row>
    <row r="48" spans="1:18" ht="18" customHeight="1">
      <c r="A48" s="314"/>
      <c r="B48" s="300" t="s">
        <v>4</v>
      </c>
      <c r="C48" s="315">
        <v>3393</v>
      </c>
      <c r="D48" s="315">
        <v>408</v>
      </c>
      <c r="E48" s="315"/>
      <c r="F48" s="315"/>
      <c r="G48" s="315"/>
      <c r="H48" s="315"/>
      <c r="I48" s="315"/>
      <c r="J48" s="315"/>
      <c r="K48" s="315"/>
      <c r="L48" s="315">
        <v>255</v>
      </c>
      <c r="M48" s="315"/>
      <c r="N48" s="315">
        <f t="shared" si="0"/>
        <v>255</v>
      </c>
      <c r="O48" s="315">
        <f t="shared" si="1"/>
        <v>153</v>
      </c>
      <c r="P48" s="315">
        <f t="shared" si="2"/>
        <v>0</v>
      </c>
      <c r="Q48" s="315"/>
      <c r="R48" s="316">
        <f>C48-H48-D48</f>
        <v>2985</v>
      </c>
    </row>
    <row r="49" spans="1:18" ht="18" customHeight="1">
      <c r="A49" s="314"/>
      <c r="B49" s="300" t="s">
        <v>5</v>
      </c>
      <c r="C49" s="315">
        <v>14888</v>
      </c>
      <c r="D49" s="315">
        <v>2735</v>
      </c>
      <c r="E49" s="315"/>
      <c r="F49" s="315"/>
      <c r="G49" s="315"/>
      <c r="H49" s="315">
        <v>13533</v>
      </c>
      <c r="I49" s="315"/>
      <c r="J49" s="315"/>
      <c r="K49" s="315"/>
      <c r="L49" s="315">
        <v>2735</v>
      </c>
      <c r="M49" s="315">
        <v>13533</v>
      </c>
      <c r="N49" s="315">
        <f t="shared" si="0"/>
        <v>16268</v>
      </c>
      <c r="O49" s="315">
        <f t="shared" si="1"/>
        <v>0</v>
      </c>
      <c r="P49" s="315">
        <f t="shared" si="2"/>
        <v>0</v>
      </c>
      <c r="Q49" s="315"/>
      <c r="R49" s="316">
        <v>-1380</v>
      </c>
    </row>
    <row r="50" spans="1:18" ht="18" customHeight="1">
      <c r="A50" s="314"/>
      <c r="B50" s="300" t="s">
        <v>1563</v>
      </c>
      <c r="C50" s="315">
        <v>573</v>
      </c>
      <c r="D50" s="315"/>
      <c r="E50" s="315"/>
      <c r="F50" s="315"/>
      <c r="G50" s="315"/>
      <c r="H50" s="315">
        <v>1268</v>
      </c>
      <c r="I50" s="315"/>
      <c r="J50" s="315"/>
      <c r="K50" s="315"/>
      <c r="L50" s="315"/>
      <c r="M50" s="315">
        <v>1268</v>
      </c>
      <c r="N50" s="315">
        <f t="shared" si="0"/>
        <v>1268</v>
      </c>
      <c r="O50" s="315">
        <f t="shared" si="1"/>
        <v>0</v>
      </c>
      <c r="P50" s="315">
        <f t="shared" si="2"/>
        <v>0</v>
      </c>
      <c r="Q50" s="315"/>
      <c r="R50" s="316">
        <f t="shared" si="3"/>
        <v>-695</v>
      </c>
    </row>
    <row r="51" spans="1:18" ht="18" customHeight="1">
      <c r="A51" s="314"/>
      <c r="B51" s="300" t="s">
        <v>1564</v>
      </c>
      <c r="C51" s="315">
        <v>4665</v>
      </c>
      <c r="D51" s="315"/>
      <c r="E51" s="315"/>
      <c r="F51" s="315"/>
      <c r="G51" s="315"/>
      <c r="H51" s="315">
        <v>5561</v>
      </c>
      <c r="I51" s="315"/>
      <c r="J51" s="315"/>
      <c r="K51" s="315"/>
      <c r="L51" s="315"/>
      <c r="M51" s="315">
        <v>5561</v>
      </c>
      <c r="N51" s="315">
        <f t="shared" si="0"/>
        <v>5561</v>
      </c>
      <c r="O51" s="315">
        <f t="shared" si="1"/>
        <v>0</v>
      </c>
      <c r="P51" s="315">
        <f t="shared" si="2"/>
        <v>0</v>
      </c>
      <c r="Q51" s="315"/>
      <c r="R51" s="316">
        <f t="shared" si="3"/>
        <v>-896</v>
      </c>
    </row>
    <row r="52" spans="1:18" ht="18" customHeight="1">
      <c r="A52" s="314"/>
      <c r="B52" s="300" t="s">
        <v>1565</v>
      </c>
      <c r="C52" s="315">
        <v>129</v>
      </c>
      <c r="D52" s="315"/>
      <c r="E52" s="315"/>
      <c r="F52" s="315"/>
      <c r="G52" s="315"/>
      <c r="H52" s="315">
        <v>129</v>
      </c>
      <c r="I52" s="315"/>
      <c r="J52" s="315"/>
      <c r="K52" s="315"/>
      <c r="L52" s="315"/>
      <c r="M52" s="315">
        <v>129</v>
      </c>
      <c r="N52" s="315">
        <f t="shared" si="0"/>
        <v>129</v>
      </c>
      <c r="O52" s="315">
        <f t="shared" si="1"/>
        <v>0</v>
      </c>
      <c r="P52" s="315">
        <f t="shared" si="2"/>
        <v>0</v>
      </c>
      <c r="Q52" s="315"/>
      <c r="R52" s="316">
        <f t="shared" si="3"/>
        <v>0</v>
      </c>
    </row>
    <row r="53" spans="1:18" ht="18" customHeight="1">
      <c r="A53" s="314"/>
      <c r="B53" s="300" t="s">
        <v>1567</v>
      </c>
      <c r="C53" s="315">
        <v>338</v>
      </c>
      <c r="D53" s="315"/>
      <c r="E53" s="315"/>
      <c r="F53" s="315"/>
      <c r="G53" s="315"/>
      <c r="H53" s="315">
        <v>114</v>
      </c>
      <c r="I53" s="315"/>
      <c r="J53" s="315"/>
      <c r="K53" s="315"/>
      <c r="L53" s="315"/>
      <c r="M53" s="315">
        <v>114</v>
      </c>
      <c r="N53" s="315">
        <f t="shared" si="0"/>
        <v>114</v>
      </c>
      <c r="O53" s="315">
        <f t="shared" si="1"/>
        <v>0</v>
      </c>
      <c r="P53" s="315">
        <f t="shared" si="2"/>
        <v>0</v>
      </c>
      <c r="Q53" s="315"/>
      <c r="R53" s="316">
        <f t="shared" si="3"/>
        <v>224</v>
      </c>
    </row>
    <row r="54" spans="1:18" ht="18" customHeight="1">
      <c r="A54" s="314"/>
      <c r="B54" s="300" t="s">
        <v>1568</v>
      </c>
      <c r="C54" s="315">
        <v>195</v>
      </c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>
        <f t="shared" si="1"/>
        <v>0</v>
      </c>
      <c r="P54" s="315">
        <f t="shared" si="2"/>
        <v>0</v>
      </c>
      <c r="Q54" s="315"/>
      <c r="R54" s="316">
        <f t="shared" si="3"/>
        <v>195</v>
      </c>
    </row>
    <row r="55" spans="1:18" ht="18" customHeight="1">
      <c r="A55" s="314"/>
      <c r="B55" s="300" t="s">
        <v>1570</v>
      </c>
      <c r="C55" s="315">
        <v>191</v>
      </c>
      <c r="D55" s="315"/>
      <c r="E55" s="315"/>
      <c r="F55" s="315"/>
      <c r="G55" s="315"/>
      <c r="H55" s="315">
        <v>72</v>
      </c>
      <c r="I55" s="315"/>
      <c r="J55" s="315"/>
      <c r="K55" s="315"/>
      <c r="L55" s="315"/>
      <c r="M55" s="315">
        <v>72</v>
      </c>
      <c r="N55" s="315">
        <f t="shared" si="0"/>
        <v>72</v>
      </c>
      <c r="O55" s="315">
        <f t="shared" si="1"/>
        <v>0</v>
      </c>
      <c r="P55" s="315">
        <f t="shared" si="2"/>
        <v>0</v>
      </c>
      <c r="Q55" s="315"/>
      <c r="R55" s="316">
        <f t="shared" si="3"/>
        <v>119</v>
      </c>
    </row>
    <row r="56" spans="1:18" ht="18" customHeight="1">
      <c r="A56" s="314"/>
      <c r="B56" s="300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>
        <f t="shared" si="0"/>
        <v>0</v>
      </c>
      <c r="O56" s="315">
        <f t="shared" si="1"/>
        <v>0</v>
      </c>
      <c r="P56" s="315">
        <f t="shared" si="2"/>
        <v>0</v>
      </c>
      <c r="Q56" s="315"/>
      <c r="R56" s="316">
        <f t="shared" si="3"/>
        <v>0</v>
      </c>
    </row>
    <row r="57" spans="1:18" ht="18" customHeight="1">
      <c r="A57" s="314"/>
      <c r="B57" s="300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>
        <f t="shared" si="0"/>
        <v>0</v>
      </c>
      <c r="O57" s="315">
        <f t="shared" si="1"/>
        <v>0</v>
      </c>
      <c r="P57" s="315">
        <f t="shared" si="2"/>
        <v>0</v>
      </c>
      <c r="Q57" s="315"/>
      <c r="R57" s="316">
        <f t="shared" si="3"/>
        <v>0</v>
      </c>
    </row>
    <row r="58" spans="1:18" ht="18" customHeight="1">
      <c r="A58" s="314">
        <f>A47+1</f>
        <v>24</v>
      </c>
      <c r="B58" s="300" t="s">
        <v>48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>
        <f t="shared" si="0"/>
        <v>0</v>
      </c>
      <c r="O58" s="315">
        <f t="shared" si="1"/>
        <v>0</v>
      </c>
      <c r="P58" s="315">
        <f t="shared" si="2"/>
        <v>0</v>
      </c>
      <c r="Q58" s="315"/>
      <c r="R58" s="316">
        <f t="shared" si="3"/>
        <v>0</v>
      </c>
    </row>
    <row r="59" spans="1:18" ht="18" customHeight="1">
      <c r="A59" s="314"/>
      <c r="B59" s="300" t="s">
        <v>4</v>
      </c>
      <c r="C59" s="315">
        <v>95</v>
      </c>
      <c r="D59" s="315">
        <v>95</v>
      </c>
      <c r="E59" s="315"/>
      <c r="F59" s="315"/>
      <c r="G59" s="315"/>
      <c r="H59" s="315"/>
      <c r="I59" s="315"/>
      <c r="J59" s="315"/>
      <c r="K59" s="315"/>
      <c r="L59" s="315">
        <v>65</v>
      </c>
      <c r="M59" s="315"/>
      <c r="N59" s="315">
        <f t="shared" si="0"/>
        <v>65</v>
      </c>
      <c r="O59" s="315">
        <f t="shared" si="1"/>
        <v>30</v>
      </c>
      <c r="P59" s="315">
        <f t="shared" si="2"/>
        <v>0</v>
      </c>
      <c r="Q59" s="315"/>
      <c r="R59" s="316">
        <f>C59-H59-D59</f>
        <v>0</v>
      </c>
    </row>
    <row r="60" spans="1:18" ht="18" customHeight="1">
      <c r="A60" s="314"/>
      <c r="B60" s="300" t="s">
        <v>5</v>
      </c>
      <c r="C60" s="315">
        <v>3618</v>
      </c>
      <c r="D60" s="315">
        <v>664</v>
      </c>
      <c r="E60" s="315"/>
      <c r="F60" s="315"/>
      <c r="G60" s="315"/>
      <c r="H60" s="315">
        <v>2956</v>
      </c>
      <c r="I60" s="315"/>
      <c r="J60" s="315"/>
      <c r="K60" s="315"/>
      <c r="L60" s="315">
        <v>664</v>
      </c>
      <c r="M60" s="315">
        <v>2956</v>
      </c>
      <c r="N60" s="315">
        <f t="shared" si="0"/>
        <v>3620</v>
      </c>
      <c r="O60" s="315">
        <f t="shared" si="1"/>
        <v>0</v>
      </c>
      <c r="P60" s="315">
        <f t="shared" si="2"/>
        <v>0</v>
      </c>
      <c r="Q60" s="315"/>
      <c r="R60" s="316">
        <v>-2</v>
      </c>
    </row>
    <row r="61" spans="1:18" ht="18" customHeight="1">
      <c r="A61" s="314"/>
      <c r="B61" s="300" t="s">
        <v>1563</v>
      </c>
      <c r="C61" s="315">
        <v>155</v>
      </c>
      <c r="D61" s="315"/>
      <c r="E61" s="315"/>
      <c r="F61" s="315"/>
      <c r="G61" s="315"/>
      <c r="H61" s="315">
        <v>155</v>
      </c>
      <c r="I61" s="315"/>
      <c r="J61" s="315"/>
      <c r="K61" s="315"/>
      <c r="L61" s="315"/>
      <c r="M61" s="315">
        <v>155</v>
      </c>
      <c r="N61" s="315">
        <f t="shared" si="0"/>
        <v>155</v>
      </c>
      <c r="O61" s="315">
        <f t="shared" si="1"/>
        <v>0</v>
      </c>
      <c r="P61" s="315">
        <f t="shared" si="2"/>
        <v>0</v>
      </c>
      <c r="Q61" s="315"/>
      <c r="R61" s="316">
        <f t="shared" si="3"/>
        <v>0</v>
      </c>
    </row>
    <row r="62" spans="1:18" ht="18" customHeight="1">
      <c r="A62" s="314"/>
      <c r="B62" s="300" t="s">
        <v>1564</v>
      </c>
      <c r="C62" s="315">
        <v>1253</v>
      </c>
      <c r="D62" s="315"/>
      <c r="E62" s="315"/>
      <c r="F62" s="315"/>
      <c r="G62" s="315"/>
      <c r="H62" s="315">
        <v>1385</v>
      </c>
      <c r="I62" s="315"/>
      <c r="J62" s="315"/>
      <c r="K62" s="315"/>
      <c r="L62" s="315"/>
      <c r="M62" s="315">
        <v>1385</v>
      </c>
      <c r="N62" s="315">
        <f t="shared" si="0"/>
        <v>1385</v>
      </c>
      <c r="O62" s="315">
        <f t="shared" si="1"/>
        <v>0</v>
      </c>
      <c r="P62" s="315">
        <f t="shared" si="2"/>
        <v>0</v>
      </c>
      <c r="Q62" s="315"/>
      <c r="R62" s="316">
        <f t="shared" si="3"/>
        <v>-132</v>
      </c>
    </row>
    <row r="63" spans="1:18" ht="18" customHeight="1">
      <c r="A63" s="314"/>
      <c r="B63" s="300" t="s">
        <v>1565</v>
      </c>
      <c r="C63" s="315">
        <v>35</v>
      </c>
      <c r="D63" s="315"/>
      <c r="E63" s="315"/>
      <c r="F63" s="315"/>
      <c r="G63" s="315"/>
      <c r="H63" s="315">
        <v>35</v>
      </c>
      <c r="I63" s="315"/>
      <c r="J63" s="315"/>
      <c r="K63" s="315"/>
      <c r="L63" s="315"/>
      <c r="M63" s="315">
        <v>35</v>
      </c>
      <c r="N63" s="315">
        <f t="shared" si="0"/>
        <v>35</v>
      </c>
      <c r="O63" s="315">
        <f t="shared" si="1"/>
        <v>0</v>
      </c>
      <c r="P63" s="315">
        <f t="shared" si="2"/>
        <v>0</v>
      </c>
      <c r="Q63" s="315"/>
      <c r="R63" s="316">
        <f t="shared" si="3"/>
        <v>0</v>
      </c>
    </row>
    <row r="64" spans="1:18" ht="18" customHeight="1">
      <c r="A64" s="314"/>
      <c r="B64" s="300" t="s">
        <v>1567</v>
      </c>
      <c r="C64" s="315">
        <v>91</v>
      </c>
      <c r="D64" s="315"/>
      <c r="E64" s="315"/>
      <c r="F64" s="315"/>
      <c r="G64" s="315"/>
      <c r="H64" s="315">
        <v>91</v>
      </c>
      <c r="I64" s="315"/>
      <c r="J64" s="315"/>
      <c r="K64" s="315"/>
      <c r="L64" s="315"/>
      <c r="M64" s="315">
        <v>91</v>
      </c>
      <c r="N64" s="315">
        <f t="shared" si="0"/>
        <v>91</v>
      </c>
      <c r="O64" s="315">
        <f t="shared" si="1"/>
        <v>0</v>
      </c>
      <c r="P64" s="315">
        <f t="shared" si="2"/>
        <v>0</v>
      </c>
      <c r="Q64" s="315"/>
      <c r="R64" s="316">
        <f t="shared" si="3"/>
        <v>0</v>
      </c>
    </row>
    <row r="65" spans="1:18" ht="18" customHeight="1">
      <c r="A65" s="314"/>
      <c r="B65" s="300" t="s">
        <v>1568</v>
      </c>
      <c r="C65" s="315">
        <v>60</v>
      </c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>
        <f t="shared" si="0"/>
        <v>0</v>
      </c>
      <c r="O65" s="315">
        <f t="shared" si="1"/>
        <v>0</v>
      </c>
      <c r="P65" s="315">
        <f t="shared" si="2"/>
        <v>0</v>
      </c>
      <c r="Q65" s="315"/>
      <c r="R65" s="316">
        <f t="shared" si="3"/>
        <v>60</v>
      </c>
    </row>
    <row r="66" spans="1:18" ht="18" customHeight="1">
      <c r="A66" s="314"/>
      <c r="B66" s="300" t="s">
        <v>1570</v>
      </c>
      <c r="C66" s="315">
        <v>54</v>
      </c>
      <c r="D66" s="315"/>
      <c r="E66" s="315"/>
      <c r="F66" s="315"/>
      <c r="G66" s="315"/>
      <c r="H66" s="315">
        <v>22</v>
      </c>
      <c r="I66" s="315"/>
      <c r="J66" s="315"/>
      <c r="K66" s="315"/>
      <c r="L66" s="315"/>
      <c r="M66" s="315">
        <v>22</v>
      </c>
      <c r="N66" s="315">
        <f t="shared" si="0"/>
        <v>22</v>
      </c>
      <c r="O66" s="315">
        <f t="shared" si="1"/>
        <v>0</v>
      </c>
      <c r="P66" s="315">
        <f t="shared" si="2"/>
        <v>0</v>
      </c>
      <c r="Q66" s="315"/>
      <c r="R66" s="316">
        <f t="shared" si="3"/>
        <v>32</v>
      </c>
    </row>
    <row r="67" spans="1:18" ht="18" customHeight="1">
      <c r="A67" s="314"/>
      <c r="B67" s="300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>
        <f t="shared" si="0"/>
        <v>0</v>
      </c>
      <c r="O67" s="315">
        <f t="shared" si="1"/>
        <v>0</v>
      </c>
      <c r="P67" s="315">
        <f t="shared" si="2"/>
        <v>0</v>
      </c>
      <c r="Q67" s="315"/>
      <c r="R67" s="316">
        <f t="shared" si="3"/>
        <v>0</v>
      </c>
    </row>
    <row r="68" spans="1:18" ht="18" customHeight="1">
      <c r="A68" s="314">
        <f>A58+1</f>
        <v>25</v>
      </c>
      <c r="B68" s="300" t="s">
        <v>49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>
        <f t="shared" si="0"/>
        <v>0</v>
      </c>
      <c r="O68" s="315">
        <f t="shared" si="1"/>
        <v>0</v>
      </c>
      <c r="P68" s="315">
        <f t="shared" si="2"/>
        <v>0</v>
      </c>
      <c r="Q68" s="315"/>
      <c r="R68" s="316">
        <f t="shared" si="3"/>
        <v>0</v>
      </c>
    </row>
    <row r="69" spans="1:18" ht="18" customHeight="1">
      <c r="A69" s="314"/>
      <c r="B69" s="300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6"/>
    </row>
    <row r="70" spans="1:18" ht="18" customHeight="1">
      <c r="A70" s="314"/>
      <c r="B70" s="300" t="s">
        <v>3</v>
      </c>
      <c r="C70" s="315">
        <v>37414</v>
      </c>
      <c r="D70" s="315">
        <v>36273</v>
      </c>
      <c r="E70" s="315"/>
      <c r="F70" s="315"/>
      <c r="G70" s="315"/>
      <c r="H70" s="315"/>
      <c r="I70" s="315"/>
      <c r="J70" s="315"/>
      <c r="K70" s="315"/>
      <c r="L70" s="315">
        <v>3266</v>
      </c>
      <c r="M70" s="315"/>
      <c r="N70" s="315">
        <f t="shared" si="0"/>
        <v>3266</v>
      </c>
      <c r="O70" s="315">
        <f t="shared" si="1"/>
        <v>33007</v>
      </c>
      <c r="P70" s="315">
        <f t="shared" si="2"/>
        <v>0</v>
      </c>
      <c r="Q70" s="315"/>
      <c r="R70" s="316">
        <f>C70-D70</f>
        <v>1141</v>
      </c>
    </row>
    <row r="71" spans="1:18" ht="18" customHeight="1">
      <c r="A71" s="314"/>
      <c r="B71" s="300" t="s">
        <v>4</v>
      </c>
      <c r="C71" s="315">
        <v>16468</v>
      </c>
      <c r="D71" s="315">
        <v>16856</v>
      </c>
      <c r="E71" s="315">
        <v>79</v>
      </c>
      <c r="F71" s="315"/>
      <c r="G71" s="315"/>
      <c r="H71" s="315"/>
      <c r="I71" s="315"/>
      <c r="J71" s="315"/>
      <c r="K71" s="315"/>
      <c r="L71" s="315">
        <v>16468</v>
      </c>
      <c r="M71" s="315"/>
      <c r="N71" s="315">
        <f t="shared" si="0"/>
        <v>16468</v>
      </c>
      <c r="O71" s="315">
        <f t="shared" si="1"/>
        <v>467</v>
      </c>
      <c r="P71" s="315">
        <f t="shared" si="2"/>
        <v>0</v>
      </c>
      <c r="Q71" s="315"/>
      <c r="R71" s="316">
        <f>C71-H71-D71-E71</f>
        <v>-467</v>
      </c>
    </row>
    <row r="72" spans="1:18" ht="18" customHeight="1">
      <c r="A72" s="314"/>
      <c r="B72" s="300" t="s">
        <v>5</v>
      </c>
      <c r="C72" s="315">
        <v>42076</v>
      </c>
      <c r="D72" s="315">
        <v>3076</v>
      </c>
      <c r="E72" s="315"/>
      <c r="F72" s="315"/>
      <c r="G72" s="315"/>
      <c r="H72" s="315">
        <v>37366</v>
      </c>
      <c r="I72" s="315"/>
      <c r="J72" s="315"/>
      <c r="K72" s="315"/>
      <c r="L72" s="315">
        <v>180</v>
      </c>
      <c r="M72" s="315"/>
      <c r="N72" s="315">
        <f t="shared" si="0"/>
        <v>180</v>
      </c>
      <c r="O72" s="315">
        <f t="shared" si="1"/>
        <v>2896</v>
      </c>
      <c r="P72" s="315">
        <f t="shared" si="2"/>
        <v>37366</v>
      </c>
      <c r="Q72" s="315"/>
      <c r="R72" s="316">
        <f>C72-H72-D72</f>
        <v>1634</v>
      </c>
    </row>
    <row r="73" spans="1:18" ht="18" customHeight="1">
      <c r="A73" s="314"/>
      <c r="B73" s="300" t="s">
        <v>1563</v>
      </c>
      <c r="C73" s="315">
        <v>1722</v>
      </c>
      <c r="D73" s="315"/>
      <c r="E73" s="315"/>
      <c r="F73" s="315"/>
      <c r="G73" s="315"/>
      <c r="H73" s="315">
        <v>1723</v>
      </c>
      <c r="I73" s="315"/>
      <c r="J73" s="315"/>
      <c r="K73" s="315"/>
      <c r="L73" s="315"/>
      <c r="M73" s="315">
        <v>1723</v>
      </c>
      <c r="N73" s="315">
        <f t="shared" si="0"/>
        <v>1723</v>
      </c>
      <c r="O73" s="315">
        <f t="shared" si="1"/>
        <v>0</v>
      </c>
      <c r="P73" s="315">
        <f t="shared" si="2"/>
        <v>0</v>
      </c>
      <c r="Q73" s="315"/>
      <c r="R73" s="316">
        <f t="shared" si="3"/>
        <v>-1</v>
      </c>
    </row>
    <row r="74" spans="1:18" ht="18" customHeight="1">
      <c r="A74" s="314"/>
      <c r="B74" s="300" t="s">
        <v>1564</v>
      </c>
      <c r="C74" s="315">
        <v>1781</v>
      </c>
      <c r="D74" s="315"/>
      <c r="E74" s="315"/>
      <c r="F74" s="315"/>
      <c r="G74" s="315"/>
      <c r="H74" s="315">
        <v>1501</v>
      </c>
      <c r="I74" s="315"/>
      <c r="J74" s="315"/>
      <c r="K74" s="315"/>
      <c r="L74" s="315"/>
      <c r="M74" s="315">
        <v>1501</v>
      </c>
      <c r="N74" s="315">
        <f t="shared" si="0"/>
        <v>1501</v>
      </c>
      <c r="O74" s="315">
        <f t="shared" si="1"/>
        <v>0</v>
      </c>
      <c r="P74" s="315">
        <f t="shared" si="2"/>
        <v>0</v>
      </c>
      <c r="Q74" s="315"/>
      <c r="R74" s="316">
        <f t="shared" si="3"/>
        <v>280</v>
      </c>
    </row>
    <row r="75" spans="1:18" ht="18" customHeight="1">
      <c r="A75" s="314"/>
      <c r="B75" s="300" t="s">
        <v>1571</v>
      </c>
      <c r="C75" s="315">
        <v>2417</v>
      </c>
      <c r="D75" s="315"/>
      <c r="E75" s="315"/>
      <c r="F75" s="315"/>
      <c r="G75" s="315"/>
      <c r="H75" s="315">
        <v>2417</v>
      </c>
      <c r="I75" s="315"/>
      <c r="J75" s="315"/>
      <c r="K75" s="315"/>
      <c r="L75" s="315"/>
      <c r="M75" s="315">
        <v>2417</v>
      </c>
      <c r="N75" s="315">
        <f t="shared" si="0"/>
        <v>2417</v>
      </c>
      <c r="O75" s="315">
        <f t="shared" si="1"/>
        <v>0</v>
      </c>
      <c r="P75" s="315">
        <f t="shared" si="2"/>
        <v>0</v>
      </c>
      <c r="Q75" s="315"/>
      <c r="R75" s="316">
        <f t="shared" si="3"/>
        <v>0</v>
      </c>
    </row>
    <row r="76" spans="1:18" ht="18" customHeight="1">
      <c r="A76" s="314"/>
      <c r="B76" s="300" t="s">
        <v>1566</v>
      </c>
      <c r="C76" s="315">
        <v>686</v>
      </c>
      <c r="D76" s="315"/>
      <c r="E76" s="315"/>
      <c r="F76" s="315"/>
      <c r="G76" s="315"/>
      <c r="H76" s="315">
        <v>686</v>
      </c>
      <c r="I76" s="315"/>
      <c r="J76" s="315"/>
      <c r="K76" s="315"/>
      <c r="L76" s="315"/>
      <c r="M76" s="315">
        <v>686</v>
      </c>
      <c r="N76" s="315">
        <f t="shared" si="0"/>
        <v>686</v>
      </c>
      <c r="O76" s="315">
        <f t="shared" si="1"/>
        <v>0</v>
      </c>
      <c r="P76" s="315">
        <f t="shared" si="2"/>
        <v>0</v>
      </c>
      <c r="Q76" s="315"/>
      <c r="R76" s="316">
        <f t="shared" si="3"/>
        <v>0</v>
      </c>
    </row>
    <row r="77" spans="1:18" ht="18" customHeight="1">
      <c r="A77" s="314"/>
      <c r="B77" s="300" t="s">
        <v>1567</v>
      </c>
      <c r="C77" s="315">
        <v>3497</v>
      </c>
      <c r="D77" s="315"/>
      <c r="E77" s="315"/>
      <c r="F77" s="315"/>
      <c r="G77" s="315"/>
      <c r="H77" s="315">
        <v>776</v>
      </c>
      <c r="I77" s="315"/>
      <c r="J77" s="315"/>
      <c r="K77" s="315"/>
      <c r="L77" s="315"/>
      <c r="M77" s="315">
        <v>776</v>
      </c>
      <c r="N77" s="315">
        <f t="shared" si="0"/>
        <v>776</v>
      </c>
      <c r="O77" s="315">
        <f t="shared" si="1"/>
        <v>0</v>
      </c>
      <c r="P77" s="315">
        <f t="shared" si="2"/>
        <v>0</v>
      </c>
      <c r="Q77" s="315"/>
      <c r="R77" s="316">
        <f t="shared" si="3"/>
        <v>2721</v>
      </c>
    </row>
    <row r="78" spans="1:18" ht="18" customHeight="1">
      <c r="A78" s="314"/>
      <c r="B78" s="300" t="s">
        <v>1568</v>
      </c>
      <c r="C78" s="315">
        <v>434</v>
      </c>
      <c r="D78" s="315"/>
      <c r="E78" s="315"/>
      <c r="F78" s="315"/>
      <c r="G78" s="315"/>
      <c r="H78" s="315">
        <v>264</v>
      </c>
      <c r="I78" s="315"/>
      <c r="J78" s="315"/>
      <c r="K78" s="315"/>
      <c r="L78" s="315"/>
      <c r="M78" s="315">
        <v>264</v>
      </c>
      <c r="N78" s="315">
        <f t="shared" si="0"/>
        <v>264</v>
      </c>
      <c r="O78" s="315">
        <f t="shared" si="1"/>
        <v>0</v>
      </c>
      <c r="P78" s="315">
        <f t="shared" si="2"/>
        <v>0</v>
      </c>
      <c r="Q78" s="315"/>
      <c r="R78" s="316">
        <f t="shared" si="3"/>
        <v>170</v>
      </c>
    </row>
    <row r="79" spans="1:18" ht="18" customHeight="1">
      <c r="A79" s="314"/>
      <c r="B79" s="300" t="s">
        <v>1569</v>
      </c>
      <c r="C79" s="315">
        <v>3183</v>
      </c>
      <c r="D79" s="315"/>
      <c r="E79" s="315"/>
      <c r="F79" s="315"/>
      <c r="G79" s="315"/>
      <c r="H79" s="315">
        <v>3183</v>
      </c>
      <c r="I79" s="315"/>
      <c r="J79" s="315"/>
      <c r="K79" s="315"/>
      <c r="L79" s="315"/>
      <c r="M79" s="315">
        <v>3186</v>
      </c>
      <c r="N79" s="315">
        <f t="shared" si="0"/>
        <v>3186</v>
      </c>
      <c r="O79" s="315">
        <f t="shared" si="1"/>
        <v>0</v>
      </c>
      <c r="P79" s="315">
        <f t="shared" si="2"/>
        <v>-3</v>
      </c>
      <c r="Q79" s="315"/>
      <c r="R79" s="316">
        <v>-3</v>
      </c>
    </row>
    <row r="80" spans="1:18" ht="18" customHeight="1">
      <c r="A80" s="314"/>
      <c r="B80" s="300" t="s">
        <v>1570</v>
      </c>
      <c r="C80" s="315">
        <v>13</v>
      </c>
      <c r="D80" s="315"/>
      <c r="E80" s="315"/>
      <c r="F80" s="315"/>
      <c r="G80" s="315"/>
      <c r="H80" s="315">
        <v>9</v>
      </c>
      <c r="I80" s="315"/>
      <c r="J80" s="315"/>
      <c r="K80" s="315"/>
      <c r="L80" s="315"/>
      <c r="M80" s="315">
        <v>9</v>
      </c>
      <c r="N80" s="315">
        <f t="shared" si="0"/>
        <v>9</v>
      </c>
      <c r="O80" s="315">
        <f t="shared" si="1"/>
        <v>0</v>
      </c>
      <c r="P80" s="315">
        <f t="shared" si="2"/>
        <v>0</v>
      </c>
      <c r="Q80" s="315"/>
      <c r="R80" s="316">
        <f t="shared" si="3"/>
        <v>4</v>
      </c>
    </row>
    <row r="81" spans="1:18" ht="18" customHeight="1">
      <c r="A81" s="314"/>
      <c r="B81" s="300" t="s">
        <v>590</v>
      </c>
      <c r="C81" s="315">
        <v>112370</v>
      </c>
      <c r="D81" s="315">
        <v>84385</v>
      </c>
      <c r="E81" s="315"/>
      <c r="F81" s="315"/>
      <c r="G81" s="315"/>
      <c r="H81" s="315"/>
      <c r="I81" s="315"/>
      <c r="J81" s="315"/>
      <c r="K81" s="315"/>
      <c r="L81" s="315">
        <v>60595</v>
      </c>
      <c r="M81" s="315"/>
      <c r="N81" s="315">
        <f t="shared" si="0"/>
        <v>60595</v>
      </c>
      <c r="O81" s="315">
        <f t="shared" si="1"/>
        <v>23790</v>
      </c>
      <c r="P81" s="315">
        <f t="shared" si="2"/>
        <v>0</v>
      </c>
      <c r="Q81" s="315"/>
      <c r="R81" s="316">
        <f>C81-H81-D81</f>
        <v>27985</v>
      </c>
    </row>
    <row r="82" spans="1:18" ht="18" customHeight="1">
      <c r="A82" s="314"/>
      <c r="B82" s="300" t="s">
        <v>1572</v>
      </c>
      <c r="C82" s="315">
        <v>82263</v>
      </c>
      <c r="D82" s="315">
        <v>23363</v>
      </c>
      <c r="E82" s="315"/>
      <c r="F82" s="315"/>
      <c r="G82" s="315"/>
      <c r="H82" s="315">
        <v>11826</v>
      </c>
      <c r="I82" s="315"/>
      <c r="J82" s="315"/>
      <c r="K82" s="315"/>
      <c r="L82" s="315">
        <v>23363</v>
      </c>
      <c r="M82" s="315">
        <v>11826</v>
      </c>
      <c r="N82" s="315">
        <f t="shared" si="0"/>
        <v>35189</v>
      </c>
      <c r="O82" s="315">
        <f t="shared" si="1"/>
        <v>0</v>
      </c>
      <c r="P82" s="315">
        <f t="shared" si="2"/>
        <v>0</v>
      </c>
      <c r="Q82" s="315"/>
      <c r="R82" s="316">
        <f>C82-H82-D82</f>
        <v>47074</v>
      </c>
    </row>
    <row r="83" spans="1:18" ht="18" customHeight="1">
      <c r="A83" s="332">
        <f>A68+1</f>
        <v>26</v>
      </c>
      <c r="B83" s="175" t="s">
        <v>50</v>
      </c>
      <c r="C83" s="317">
        <f>SUM(C47:C82)</f>
        <v>334057</v>
      </c>
      <c r="D83" s="317">
        <f aca="true" t="shared" si="10" ref="D83:R83">SUM(D47:D82)</f>
        <v>167855</v>
      </c>
      <c r="E83" s="317">
        <f t="shared" si="10"/>
        <v>79</v>
      </c>
      <c r="F83" s="317">
        <f t="shared" si="10"/>
        <v>0</v>
      </c>
      <c r="G83" s="317">
        <f t="shared" si="10"/>
        <v>0</v>
      </c>
      <c r="H83" s="317">
        <f t="shared" si="10"/>
        <v>85072</v>
      </c>
      <c r="I83" s="317">
        <f t="shared" si="10"/>
        <v>0</v>
      </c>
      <c r="J83" s="317">
        <f t="shared" si="10"/>
        <v>0</v>
      </c>
      <c r="K83" s="317">
        <f t="shared" si="10"/>
        <v>0</v>
      </c>
      <c r="L83" s="317">
        <f t="shared" si="10"/>
        <v>107591</v>
      </c>
      <c r="M83" s="317">
        <f t="shared" si="10"/>
        <v>47709</v>
      </c>
      <c r="N83" s="317">
        <f t="shared" si="10"/>
        <v>155300</v>
      </c>
      <c r="O83" s="317">
        <f t="shared" si="10"/>
        <v>60343</v>
      </c>
      <c r="P83" s="317">
        <f t="shared" si="10"/>
        <v>37363</v>
      </c>
      <c r="Q83" s="317">
        <f t="shared" si="10"/>
        <v>0</v>
      </c>
      <c r="R83" s="317">
        <f t="shared" si="10"/>
        <v>81048</v>
      </c>
    </row>
    <row r="84" spans="1:18" ht="27.75" customHeight="1">
      <c r="A84" s="314">
        <f aca="true" t="shared" si="11" ref="A84:A91">A83+1</f>
        <v>27</v>
      </c>
      <c r="B84" s="307" t="s">
        <v>51</v>
      </c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>
        <f t="shared" si="0"/>
        <v>0</v>
      </c>
      <c r="O84" s="315">
        <f t="shared" si="1"/>
        <v>0</v>
      </c>
      <c r="P84" s="315">
        <f t="shared" si="2"/>
        <v>0</v>
      </c>
      <c r="Q84" s="315"/>
      <c r="R84" s="316">
        <f t="shared" si="3"/>
        <v>0</v>
      </c>
    </row>
    <row r="85" spans="1:18" ht="27.75" customHeight="1">
      <c r="A85" s="314">
        <f t="shared" si="11"/>
        <v>28</v>
      </c>
      <c r="B85" s="307" t="s">
        <v>52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>
        <f t="shared" si="0"/>
        <v>0</v>
      </c>
      <c r="O85" s="315">
        <f t="shared" si="1"/>
        <v>0</v>
      </c>
      <c r="P85" s="315">
        <f t="shared" si="2"/>
        <v>0</v>
      </c>
      <c r="Q85" s="315"/>
      <c r="R85" s="316">
        <f t="shared" si="3"/>
        <v>0</v>
      </c>
    </row>
    <row r="86" spans="1:18" ht="27.75" customHeight="1">
      <c r="A86" s="314">
        <f t="shared" si="11"/>
        <v>29</v>
      </c>
      <c r="B86" s="319" t="s">
        <v>53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5">
        <f t="shared" si="0"/>
        <v>0</v>
      </c>
      <c r="O86" s="315">
        <f t="shared" si="1"/>
        <v>0</v>
      </c>
      <c r="P86" s="315">
        <f t="shared" si="2"/>
        <v>0</v>
      </c>
      <c r="Q86" s="317"/>
      <c r="R86" s="316">
        <f t="shared" si="3"/>
        <v>0</v>
      </c>
    </row>
    <row r="87" spans="1:18" ht="18" customHeight="1">
      <c r="A87" s="314">
        <f t="shared" si="11"/>
        <v>30</v>
      </c>
      <c r="B87" s="300" t="s">
        <v>54</v>
      </c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>
        <f t="shared" si="0"/>
        <v>0</v>
      </c>
      <c r="O87" s="315">
        <f t="shared" si="1"/>
        <v>0</v>
      </c>
      <c r="P87" s="315">
        <f t="shared" si="2"/>
        <v>0</v>
      </c>
      <c r="Q87" s="315"/>
      <c r="R87" s="316">
        <f t="shared" si="3"/>
        <v>0</v>
      </c>
    </row>
    <row r="88" spans="1:18" ht="18" customHeight="1">
      <c r="A88" s="314">
        <f t="shared" si="11"/>
        <v>31</v>
      </c>
      <c r="B88" s="300" t="s">
        <v>55</v>
      </c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>
        <f t="shared" si="0"/>
        <v>0</v>
      </c>
      <c r="O88" s="315">
        <f t="shared" si="1"/>
        <v>0</v>
      </c>
      <c r="P88" s="315">
        <f t="shared" si="2"/>
        <v>0</v>
      </c>
      <c r="Q88" s="315"/>
      <c r="R88" s="316">
        <f t="shared" si="3"/>
        <v>0</v>
      </c>
    </row>
    <row r="89" spans="1:18" ht="18" customHeight="1">
      <c r="A89" s="314">
        <f t="shared" si="11"/>
        <v>32</v>
      </c>
      <c r="B89" s="300" t="s">
        <v>164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>
        <f t="shared" si="0"/>
        <v>0</v>
      </c>
      <c r="O89" s="315">
        <f t="shared" si="1"/>
        <v>0</v>
      </c>
      <c r="P89" s="315">
        <f t="shared" si="2"/>
        <v>0</v>
      </c>
      <c r="Q89" s="315"/>
      <c r="R89" s="316">
        <f t="shared" si="3"/>
        <v>0</v>
      </c>
    </row>
    <row r="90" spans="1:18" ht="27.75" customHeight="1" thickBot="1">
      <c r="A90" s="318">
        <f t="shared" si="11"/>
        <v>33</v>
      </c>
      <c r="B90" s="348" t="s">
        <v>165</v>
      </c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33">
        <f t="shared" si="0"/>
        <v>0</v>
      </c>
      <c r="O90" s="333">
        <f t="shared" si="1"/>
        <v>0</v>
      </c>
      <c r="P90" s="333">
        <f t="shared" si="2"/>
        <v>0</v>
      </c>
      <c r="Q90" s="345"/>
      <c r="R90" s="343">
        <f t="shared" si="3"/>
        <v>0</v>
      </c>
    </row>
    <row r="91" spans="1:18" ht="18" customHeight="1" thickBot="1">
      <c r="A91" s="344">
        <f t="shared" si="11"/>
        <v>34</v>
      </c>
      <c r="B91" s="339" t="s">
        <v>166</v>
      </c>
      <c r="C91" s="308">
        <f aca="true" t="shared" si="12" ref="C91:R91">C29+C46+C83</f>
        <v>4166811</v>
      </c>
      <c r="D91" s="308">
        <f t="shared" si="12"/>
        <v>1519060</v>
      </c>
      <c r="E91" s="308">
        <f t="shared" si="12"/>
        <v>79</v>
      </c>
      <c r="F91" s="308">
        <f t="shared" si="12"/>
        <v>0</v>
      </c>
      <c r="G91" s="308">
        <f t="shared" si="12"/>
        <v>0</v>
      </c>
      <c r="H91" s="308">
        <f t="shared" si="12"/>
        <v>1628311</v>
      </c>
      <c r="I91" s="308">
        <f t="shared" si="12"/>
        <v>0</v>
      </c>
      <c r="J91" s="308">
        <f t="shared" si="12"/>
        <v>0</v>
      </c>
      <c r="K91" s="308">
        <f t="shared" si="12"/>
        <v>0</v>
      </c>
      <c r="L91" s="308">
        <f t="shared" si="12"/>
        <v>1456784</v>
      </c>
      <c r="M91" s="308">
        <f t="shared" si="12"/>
        <v>714085</v>
      </c>
      <c r="N91" s="308">
        <f t="shared" si="12"/>
        <v>2017160</v>
      </c>
      <c r="O91" s="308">
        <f t="shared" si="12"/>
        <v>62355</v>
      </c>
      <c r="P91" s="308">
        <f t="shared" si="12"/>
        <v>718637</v>
      </c>
      <c r="Q91" s="308">
        <f t="shared" si="12"/>
        <v>0</v>
      </c>
      <c r="R91" s="308">
        <f t="shared" si="12"/>
        <v>1022581</v>
      </c>
    </row>
    <row r="92" spans="1:18" ht="12.75">
      <c r="A92" s="200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37"/>
    </row>
    <row r="93" spans="1:19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19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19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1:19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19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19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:19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:19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:19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</sheetData>
  <sheetProtection/>
  <mergeCells count="28">
    <mergeCell ref="R3:R5"/>
    <mergeCell ref="A3:A6"/>
    <mergeCell ref="B3:B6"/>
    <mergeCell ref="C3:C6"/>
    <mergeCell ref="D3:G3"/>
    <mergeCell ref="H3:I3"/>
    <mergeCell ref="J3:K3"/>
    <mergeCell ref="D4:E4"/>
    <mergeCell ref="F4:G4"/>
    <mergeCell ref="P4:P5"/>
    <mergeCell ref="N3:N5"/>
    <mergeCell ref="I4:I5"/>
    <mergeCell ref="D5:D6"/>
    <mergeCell ref="E5:E6"/>
    <mergeCell ref="F5:F6"/>
    <mergeCell ref="G5:G6"/>
    <mergeCell ref="H6:K6"/>
    <mergeCell ref="H4:H5"/>
    <mergeCell ref="A1:R1"/>
    <mergeCell ref="Q3:Q5"/>
    <mergeCell ref="O6:P6"/>
    <mergeCell ref="J4:J5"/>
    <mergeCell ref="K4:K5"/>
    <mergeCell ref="O4:O5"/>
    <mergeCell ref="O3:P3"/>
    <mergeCell ref="L6:N6"/>
    <mergeCell ref="L3:L5"/>
    <mergeCell ref="M3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&amp;R&amp;"MS Sans Serif,Félkövér"rendelet 9/18. sz. melléklet</oddHeader>
    <oddFooter>&amp;C&amp;P.oldal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55.57421875" style="0" customWidth="1"/>
    <col min="2" max="3" width="13.57421875" style="0" customWidth="1"/>
    <col min="4" max="4" width="11.00390625" style="0" customWidth="1"/>
  </cols>
  <sheetData>
    <row r="3" spans="1:4" ht="15.75">
      <c r="A3" s="311" t="s">
        <v>168</v>
      </c>
      <c r="B3" s="310"/>
      <c r="C3" s="310"/>
      <c r="D3" s="310"/>
    </row>
    <row r="4" spans="1:4" ht="15.75">
      <c r="A4" s="311"/>
      <c r="B4" s="310"/>
      <c r="C4" s="310"/>
      <c r="D4" s="310"/>
    </row>
    <row r="5" spans="1:4" ht="15.75">
      <c r="A5" s="311" t="s">
        <v>1554</v>
      </c>
      <c r="B5" s="310"/>
      <c r="C5" s="310"/>
      <c r="D5" s="310"/>
    </row>
    <row r="6" spans="3:4" ht="12.75">
      <c r="C6" s="605" t="s">
        <v>343</v>
      </c>
      <c r="D6" s="605"/>
    </row>
    <row r="7" ht="13.5" thickBot="1"/>
    <row r="8" spans="1:4" ht="64.5" thickBot="1">
      <c r="A8" s="349" t="s">
        <v>169</v>
      </c>
      <c r="B8" s="350" t="s">
        <v>170</v>
      </c>
      <c r="C8" s="351" t="s">
        <v>1555</v>
      </c>
      <c r="D8" s="351" t="s">
        <v>171</v>
      </c>
    </row>
    <row r="9" spans="1:4" ht="4.5" customHeight="1" thickBot="1">
      <c r="A9" s="322"/>
      <c r="B9" s="323"/>
      <c r="C9" s="324"/>
      <c r="D9" s="324"/>
    </row>
    <row r="10" spans="1:4" ht="33.75" customHeight="1">
      <c r="A10" s="503" t="s">
        <v>1556</v>
      </c>
      <c r="B10" s="312">
        <v>93470</v>
      </c>
      <c r="C10" s="326">
        <v>93361</v>
      </c>
      <c r="D10" s="327">
        <v>99.73</v>
      </c>
    </row>
    <row r="11" spans="1:4" ht="19.5" customHeight="1">
      <c r="A11" s="325" t="s">
        <v>1557</v>
      </c>
      <c r="B11" s="312">
        <v>161630</v>
      </c>
      <c r="C11" s="326">
        <v>126737</v>
      </c>
      <c r="D11" s="328">
        <v>100</v>
      </c>
    </row>
    <row r="12" spans="1:4" ht="19.5" customHeight="1">
      <c r="A12" s="334" t="s">
        <v>69</v>
      </c>
      <c r="B12" s="312">
        <v>3000</v>
      </c>
      <c r="C12" s="326">
        <v>0</v>
      </c>
      <c r="D12" s="328">
        <v>100</v>
      </c>
    </row>
    <row r="13" spans="1:4" ht="19.5" customHeight="1">
      <c r="A13" s="325" t="s">
        <v>70</v>
      </c>
      <c r="B13" s="312">
        <v>60000</v>
      </c>
      <c r="C13" s="326">
        <v>40488</v>
      </c>
      <c r="D13" s="328">
        <v>60.9</v>
      </c>
    </row>
    <row r="14" spans="1:4" ht="19.5" customHeight="1">
      <c r="A14" s="325" t="s">
        <v>71</v>
      </c>
      <c r="B14" s="312">
        <v>3000</v>
      </c>
      <c r="C14" s="326">
        <v>89563</v>
      </c>
      <c r="D14" s="328">
        <v>100</v>
      </c>
    </row>
    <row r="15" spans="1:4" ht="19.5" customHeight="1">
      <c r="A15" s="325" t="s">
        <v>72</v>
      </c>
      <c r="B15" s="312">
        <v>3000</v>
      </c>
      <c r="C15" s="326">
        <v>3000</v>
      </c>
      <c r="D15" s="328">
        <v>100</v>
      </c>
    </row>
    <row r="16" spans="1:4" ht="19.5" customHeight="1">
      <c r="A16" s="325" t="s">
        <v>73</v>
      </c>
      <c r="B16" s="312">
        <v>3000</v>
      </c>
      <c r="C16" s="326">
        <v>1530</v>
      </c>
      <c r="D16" s="328">
        <v>51</v>
      </c>
    </row>
    <row r="17" spans="1:4" ht="19.5" customHeight="1">
      <c r="A17" s="325" t="s">
        <v>74</v>
      </c>
      <c r="B17" s="312">
        <v>3000</v>
      </c>
      <c r="C17" s="326">
        <v>1458</v>
      </c>
      <c r="D17" s="328">
        <v>51</v>
      </c>
    </row>
    <row r="18" spans="1:4" ht="19.5" customHeight="1">
      <c r="A18" s="325" t="s">
        <v>75</v>
      </c>
      <c r="B18" s="312">
        <v>5000</v>
      </c>
      <c r="C18" s="326">
        <v>0</v>
      </c>
      <c r="D18" s="328">
        <v>5</v>
      </c>
    </row>
    <row r="19" spans="1:4" ht="19.5" customHeight="1">
      <c r="A19" s="325" t="s">
        <v>76</v>
      </c>
      <c r="B19" s="312">
        <v>3000</v>
      </c>
      <c r="C19" s="326">
        <v>1530</v>
      </c>
      <c r="D19" s="328">
        <v>51</v>
      </c>
    </row>
    <row r="20" spans="1:4" ht="19.5" customHeight="1">
      <c r="A20" s="325" t="s">
        <v>77</v>
      </c>
      <c r="B20" s="312">
        <v>18000</v>
      </c>
      <c r="C20" s="326">
        <v>0</v>
      </c>
      <c r="D20" s="328">
        <v>50.05</v>
      </c>
    </row>
    <row r="21" spans="1:4" ht="19.5" customHeight="1">
      <c r="A21" s="325" t="s">
        <v>78</v>
      </c>
      <c r="B21" s="312">
        <v>4000</v>
      </c>
      <c r="C21" s="326">
        <v>2000</v>
      </c>
      <c r="D21" s="328">
        <v>50</v>
      </c>
    </row>
    <row r="22" spans="1:4" ht="19.5" customHeight="1">
      <c r="A22" s="325" t="s">
        <v>79</v>
      </c>
      <c r="B22" s="312">
        <v>3190</v>
      </c>
      <c r="C22" s="326">
        <v>0</v>
      </c>
      <c r="D22" s="328">
        <v>51</v>
      </c>
    </row>
    <row r="23" spans="1:4" ht="21.75" customHeight="1" thickBot="1">
      <c r="A23" s="335" t="s">
        <v>1</v>
      </c>
      <c r="B23" s="336">
        <v>500</v>
      </c>
      <c r="C23" s="321">
        <v>500</v>
      </c>
      <c r="D23" s="329"/>
    </row>
    <row r="24" spans="1:4" ht="21.75" customHeight="1" thickBot="1">
      <c r="A24" s="330" t="s">
        <v>605</v>
      </c>
      <c r="B24" s="313"/>
      <c r="C24" s="331">
        <f>SUM(C10:C23)</f>
        <v>360167</v>
      </c>
      <c r="D24" s="304"/>
    </row>
    <row r="25" spans="2:3" ht="12.75">
      <c r="B25" s="76"/>
      <c r="C25" s="76"/>
    </row>
  </sheetData>
  <sheetProtection/>
  <mergeCells count="1"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&amp;R&amp;"MS Sans Serif,Félkövér"rendelet 9/19. sz.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14" customWidth="1"/>
    <col min="2" max="2" width="13.421875" style="14" customWidth="1"/>
    <col min="3" max="3" width="12.7109375" style="14" customWidth="1"/>
    <col min="4" max="4" width="13.28125" style="14" customWidth="1"/>
    <col min="5" max="5" width="13.00390625" style="15" customWidth="1"/>
    <col min="6" max="6" width="14.00390625" style="15" customWidth="1"/>
    <col min="7" max="7" width="11.7109375" style="114" customWidth="1"/>
    <col min="8" max="8" width="17.57421875" style="14" customWidth="1"/>
    <col min="9" max="9" width="13.28125" style="14" customWidth="1"/>
    <col min="10" max="10" width="11.00390625" style="14" customWidth="1"/>
    <col min="11" max="11" width="9.140625" style="98" customWidth="1"/>
    <col min="12" max="16384" width="9.140625" style="14" customWidth="1"/>
  </cols>
  <sheetData>
    <row r="1" spans="1:11" s="24" customFormat="1" ht="38.25" customHeight="1">
      <c r="A1" s="19" t="s">
        <v>507</v>
      </c>
      <c r="B1" s="528" t="s">
        <v>880</v>
      </c>
      <c r="C1" s="528"/>
      <c r="D1" s="528"/>
      <c r="E1" s="528" t="s">
        <v>552</v>
      </c>
      <c r="F1" s="528"/>
      <c r="G1" s="528"/>
      <c r="H1" s="22" t="s">
        <v>714</v>
      </c>
      <c r="I1" s="528" t="s">
        <v>859</v>
      </c>
      <c r="J1" s="528"/>
      <c r="K1" s="528"/>
    </row>
    <row r="2" spans="1:11" ht="63.75">
      <c r="A2" s="19"/>
      <c r="B2" s="32" t="s">
        <v>878</v>
      </c>
      <c r="C2" s="32" t="s">
        <v>876</v>
      </c>
      <c r="D2" s="99" t="s">
        <v>877</v>
      </c>
      <c r="E2" s="32" t="s">
        <v>875</v>
      </c>
      <c r="F2" s="32" t="s">
        <v>876</v>
      </c>
      <c r="G2" s="99" t="s">
        <v>746</v>
      </c>
      <c r="H2" s="33" t="s">
        <v>857</v>
      </c>
      <c r="I2" s="32" t="s">
        <v>875</v>
      </c>
      <c r="J2" s="32" t="s">
        <v>876</v>
      </c>
      <c r="K2" s="99" t="s">
        <v>746</v>
      </c>
    </row>
    <row r="3" spans="1:11" ht="25.5">
      <c r="A3" s="33" t="s">
        <v>793</v>
      </c>
      <c r="B3" s="18">
        <f>elemző1!G29</f>
        <v>3905611</v>
      </c>
      <c r="C3" s="18" t="e">
        <f>elemző1!H29</f>
        <v>#REF!</v>
      </c>
      <c r="D3" s="100" t="e">
        <f>C3/B3*100</f>
        <v>#REF!</v>
      </c>
      <c r="E3" s="18">
        <v>1615782</v>
      </c>
      <c r="F3" s="18" t="e">
        <f>#REF!+#REF!</f>
        <v>#REF!</v>
      </c>
      <c r="G3" s="115" t="e">
        <f>F3/E3*100</f>
        <v>#REF!</v>
      </c>
      <c r="H3" s="17"/>
      <c r="I3" s="18">
        <f aca="true" t="shared" si="0" ref="I3:J6">B3-E3</f>
        <v>2289829</v>
      </c>
      <c r="J3" s="18" t="e">
        <f t="shared" si="0"/>
        <v>#REF!</v>
      </c>
      <c r="K3" s="100" t="e">
        <f>J3/I3*100</f>
        <v>#REF!</v>
      </c>
    </row>
    <row r="4" spans="1:11" ht="25.5">
      <c r="A4" s="33" t="s">
        <v>586</v>
      </c>
      <c r="B4" s="18">
        <f>elemző1!G32</f>
        <v>173955</v>
      </c>
      <c r="C4" s="18" t="e">
        <f>elemző1!H32</f>
        <v>#REF!</v>
      </c>
      <c r="D4" s="100" t="e">
        <f>C4/B4*100</f>
        <v>#REF!</v>
      </c>
      <c r="E4" s="18">
        <f>93711+16726</f>
        <v>110437</v>
      </c>
      <c r="F4" s="18" t="e">
        <f>#REF!</f>
        <v>#REF!</v>
      </c>
      <c r="G4" s="115" t="e">
        <f>F4/E4*100</f>
        <v>#REF!</v>
      </c>
      <c r="H4" s="33" t="s">
        <v>858</v>
      </c>
      <c r="I4" s="18">
        <f t="shared" si="0"/>
        <v>63518</v>
      </c>
      <c r="J4" s="18" t="e">
        <f t="shared" si="0"/>
        <v>#REF!</v>
      </c>
      <c r="K4" s="100" t="e">
        <f>J4/I4*100</f>
        <v>#REF!</v>
      </c>
    </row>
    <row r="5" spans="1:11" ht="12.75">
      <c r="A5" s="33" t="s">
        <v>453</v>
      </c>
      <c r="B5" s="18">
        <f>elemző1!G40-(elemző1!G39+elemző1!G33)</f>
        <v>1010984</v>
      </c>
      <c r="C5" s="18" t="e">
        <f>elemző1!H40-(elemző1!H39+elemző1!H33)</f>
        <v>#REF!</v>
      </c>
      <c r="D5" s="100" t="e">
        <f>C5/B5*100</f>
        <v>#REF!</v>
      </c>
      <c r="E5" s="18">
        <v>828891</v>
      </c>
      <c r="F5" s="18" t="e">
        <f>#REF!+#REF!+#REF!+#REF!</f>
        <v>#REF!</v>
      </c>
      <c r="G5" s="115" t="e">
        <f>F5/E5*100</f>
        <v>#REF!</v>
      </c>
      <c r="H5" s="17"/>
      <c r="I5" s="18">
        <f t="shared" si="0"/>
        <v>182093</v>
      </c>
      <c r="J5" s="18" t="e">
        <f t="shared" si="0"/>
        <v>#REF!</v>
      </c>
      <c r="K5" s="100" t="e">
        <f>J5/I5*100</f>
        <v>#REF!</v>
      </c>
    </row>
    <row r="6" spans="1:11" s="21" customFormat="1" ht="12.75">
      <c r="A6" s="30" t="s">
        <v>330</v>
      </c>
      <c r="B6" s="80">
        <f>SUM(B3:B5)</f>
        <v>5090550</v>
      </c>
      <c r="C6" s="80" t="e">
        <f>SUM(C3:C5)</f>
        <v>#REF!</v>
      </c>
      <c r="D6" s="101" t="e">
        <f>C6/B6*100</f>
        <v>#REF!</v>
      </c>
      <c r="E6" s="80">
        <f>SUM(E3:E5)</f>
        <v>2555110</v>
      </c>
      <c r="F6" s="80" t="e">
        <f>SUM(F3:F5)</f>
        <v>#REF!</v>
      </c>
      <c r="G6" s="116" t="e">
        <f>F6/E6*100</f>
        <v>#REF!</v>
      </c>
      <c r="H6" s="30"/>
      <c r="I6" s="80">
        <f t="shared" si="0"/>
        <v>2535440</v>
      </c>
      <c r="J6" s="80" t="e">
        <f t="shared" si="0"/>
        <v>#REF!</v>
      </c>
      <c r="K6" s="101" t="e">
        <f>J6/I6*100</f>
        <v>#REF!</v>
      </c>
    </row>
  </sheetData>
  <sheetProtection/>
  <mergeCells count="3">
    <mergeCell ref="B1:D1"/>
    <mergeCell ref="E1:G1"/>
    <mergeCell ref="I1:K1"/>
  </mergeCells>
  <printOptions/>
  <pageMargins left="0.76" right="0.57" top="1.41" bottom="1" header="0.5" footer="0.5"/>
  <pageSetup horizontalDpi="600" verticalDpi="600" orientation="landscape" paperSize="9" scale="80" r:id="rId1"/>
  <headerFooter alignWithMargins="0">
    <oddHeader>&amp;C&amp;"Times New Roman,Félkövér"Állami támogatások és önkormányzati támogatások elemzése &amp;R
&amp;"Times New Roman,Normál"&amp;8előterjesztés  2. számú melléklete&amp;"MS Sans Serif,Normál"&amp;10
&amp;"Times New Roman,Félkövér"eFt-ban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C1">
      <selection activeCell="L1" sqref="L1:N1"/>
    </sheetView>
  </sheetViews>
  <sheetFormatPr defaultColWidth="9.140625" defaultRowHeight="12.75"/>
  <cols>
    <col min="1" max="1" width="27.421875" style="24" customWidth="1"/>
    <col min="2" max="2" width="13.8515625" style="15" customWidth="1"/>
    <col min="3" max="3" width="14.28125" style="15" customWidth="1"/>
    <col min="4" max="6" width="10.8515625" style="98" customWidth="1"/>
    <col min="7" max="7" width="11.57421875" style="15" customWidth="1"/>
    <col min="8" max="8" width="12.57421875" style="15" customWidth="1"/>
    <col min="9" max="11" width="12.57421875" style="98" customWidth="1"/>
    <col min="12" max="12" width="12.421875" style="15" customWidth="1"/>
    <col min="13" max="13" width="11.00390625" style="15" customWidth="1"/>
    <col min="14" max="14" width="10.57421875" style="98" customWidth="1"/>
    <col min="15" max="16" width="9.140625" style="98" customWidth="1"/>
    <col min="17" max="16384" width="9.140625" style="14" customWidth="1"/>
  </cols>
  <sheetData>
    <row r="1" spans="1:16" s="75" customFormat="1" ht="38.25" customHeight="1">
      <c r="A1" s="111" t="s">
        <v>507</v>
      </c>
      <c r="B1" s="528" t="s">
        <v>508</v>
      </c>
      <c r="C1" s="528"/>
      <c r="D1" s="531"/>
      <c r="E1" s="529" t="s">
        <v>879</v>
      </c>
      <c r="F1" s="530"/>
      <c r="G1" s="532" t="s">
        <v>880</v>
      </c>
      <c r="H1" s="528"/>
      <c r="I1" s="531"/>
      <c r="J1" s="529" t="s">
        <v>770</v>
      </c>
      <c r="K1" s="530"/>
      <c r="L1" s="532" t="s">
        <v>228</v>
      </c>
      <c r="M1" s="528"/>
      <c r="N1" s="531"/>
      <c r="O1" s="529" t="s">
        <v>771</v>
      </c>
      <c r="P1" s="530"/>
    </row>
    <row r="2" spans="1:16" s="41" customFormat="1" ht="38.25">
      <c r="A2" s="111"/>
      <c r="B2" s="32" t="s">
        <v>875</v>
      </c>
      <c r="C2" s="32" t="s">
        <v>876</v>
      </c>
      <c r="D2" s="105" t="s">
        <v>877</v>
      </c>
      <c r="E2" s="102" t="s">
        <v>875</v>
      </c>
      <c r="F2" s="105" t="s">
        <v>876</v>
      </c>
      <c r="G2" s="108" t="s">
        <v>878</v>
      </c>
      <c r="H2" s="32" t="s">
        <v>876</v>
      </c>
      <c r="I2" s="105" t="s">
        <v>877</v>
      </c>
      <c r="J2" s="102" t="s">
        <v>875</v>
      </c>
      <c r="K2" s="105" t="s">
        <v>876</v>
      </c>
      <c r="L2" s="108" t="s">
        <v>875</v>
      </c>
      <c r="M2" s="32" t="s">
        <v>876</v>
      </c>
      <c r="N2" s="105" t="s">
        <v>877</v>
      </c>
      <c r="O2" s="102" t="s">
        <v>875</v>
      </c>
      <c r="P2" s="105" t="s">
        <v>876</v>
      </c>
    </row>
    <row r="3" spans="1:16" ht="12.75">
      <c r="A3" s="112" t="s">
        <v>772</v>
      </c>
      <c r="B3" s="18">
        <v>293276</v>
      </c>
      <c r="C3" s="18" t="e">
        <f>#REF!</f>
        <v>#REF!</v>
      </c>
      <c r="D3" s="106" t="e">
        <f>C3/B3*100</f>
        <v>#REF!</v>
      </c>
      <c r="E3" s="103">
        <f>B3/$B$49*100</f>
        <v>1.607982386080367</v>
      </c>
      <c r="F3" s="106" t="e">
        <f>C3/$C$49*100</f>
        <v>#REF!</v>
      </c>
      <c r="G3" s="109">
        <v>277514</v>
      </c>
      <c r="H3" s="18" t="e">
        <f>#REF!</f>
        <v>#REF!</v>
      </c>
      <c r="I3" s="106" t="e">
        <f>H3/G3*100</f>
        <v>#REF!</v>
      </c>
      <c r="J3" s="103">
        <f>G3/$G$49*100</f>
        <v>5.016454949807252</v>
      </c>
      <c r="K3" s="106" t="e">
        <f>H3/$H$49*100</f>
        <v>#REF!</v>
      </c>
      <c r="L3" s="109">
        <f>B3-G3</f>
        <v>15762</v>
      </c>
      <c r="M3" s="18" t="e">
        <f>C3-H3</f>
        <v>#REF!</v>
      </c>
      <c r="N3" s="106" t="e">
        <f>M3/L3*100</f>
        <v>#REF!</v>
      </c>
      <c r="O3" s="103">
        <f>L3/$L$51*100</f>
        <v>0.09725087053473233</v>
      </c>
      <c r="P3" s="106" t="e">
        <f>M3/$M$51*100</f>
        <v>#REF!</v>
      </c>
    </row>
    <row r="4" spans="1:16" ht="12.75">
      <c r="A4" s="112" t="s">
        <v>773</v>
      </c>
      <c r="B4" s="18">
        <v>400400</v>
      </c>
      <c r="C4" s="18" t="e">
        <f>#REF!</f>
        <v>#REF!</v>
      </c>
      <c r="D4" s="106" t="e">
        <f>C4/B4*100</f>
        <v>#REF!</v>
      </c>
      <c r="E4" s="103">
        <f aca="true" t="shared" si="0" ref="E4:E51">B4/$B$49*100</f>
        <v>2.195325043258156</v>
      </c>
      <c r="F4" s="106" t="e">
        <f aca="true" t="shared" si="1" ref="F4:F51">C4/$C$49*100</f>
        <v>#REF!</v>
      </c>
      <c r="G4" s="109">
        <v>385203</v>
      </c>
      <c r="H4" s="18" t="e">
        <f>#REF!</f>
        <v>#REF!</v>
      </c>
      <c r="I4" s="106" t="e">
        <f>H4/G4*100</f>
        <v>#REF!</v>
      </c>
      <c r="J4" s="103">
        <f aca="true" t="shared" si="2" ref="J4:J43">G4/$G$49*100</f>
        <v>6.963084730970699</v>
      </c>
      <c r="K4" s="106" t="e">
        <f aca="true" t="shared" si="3" ref="K4:K43">H4/$H$49*100</f>
        <v>#REF!</v>
      </c>
      <c r="L4" s="109">
        <f aca="true" t="shared" si="4" ref="L4:L53">B4-G4</f>
        <v>15197</v>
      </c>
      <c r="M4" s="18" t="e">
        <f aca="true" t="shared" si="5" ref="M4:M51">C4-H4</f>
        <v>#REF!</v>
      </c>
      <c r="N4" s="106" t="e">
        <f aca="true" t="shared" si="6" ref="N4:N51">M4/L4*100</f>
        <v>#REF!</v>
      </c>
      <c r="O4" s="103">
        <f aca="true" t="shared" si="7" ref="O4:O13">L4/$L$51*100</f>
        <v>0.09376484453218673</v>
      </c>
      <c r="P4" s="106" t="e">
        <f aca="true" t="shared" si="8" ref="P4:P13">M4/$M$51*100</f>
        <v>#REF!</v>
      </c>
    </row>
    <row r="5" spans="1:16" ht="12.75">
      <c r="A5" s="112" t="s">
        <v>774</v>
      </c>
      <c r="B5" s="18">
        <v>186755</v>
      </c>
      <c r="C5" s="18" t="e">
        <f>#REF!</f>
        <v>#REF!</v>
      </c>
      <c r="D5" s="106" t="e">
        <f>C5/B5*100</f>
        <v>#REF!</v>
      </c>
      <c r="E5" s="103">
        <f t="shared" si="0"/>
        <v>1.0239458752589334</v>
      </c>
      <c r="F5" s="106" t="e">
        <f t="shared" si="1"/>
        <v>#REF!</v>
      </c>
      <c r="G5" s="109">
        <v>181393</v>
      </c>
      <c r="H5" s="18" t="e">
        <f>#REF!</f>
        <v>#REF!</v>
      </c>
      <c r="I5" s="106" t="e">
        <f aca="true" t="shared" si="9" ref="I5:I43">H5/G5*100</f>
        <v>#REF!</v>
      </c>
      <c r="J5" s="103">
        <f t="shared" si="2"/>
        <v>3.2789330005346997</v>
      </c>
      <c r="K5" s="106" t="e">
        <f t="shared" si="3"/>
        <v>#REF!</v>
      </c>
      <c r="L5" s="109">
        <f t="shared" si="4"/>
        <v>5362</v>
      </c>
      <c r="M5" s="18" t="e">
        <f t="shared" si="5"/>
        <v>#REF!</v>
      </c>
      <c r="N5" s="106" t="e">
        <f t="shared" si="6"/>
        <v>#REF!</v>
      </c>
      <c r="O5" s="103">
        <f t="shared" si="7"/>
        <v>0.03308331225778675</v>
      </c>
      <c r="P5" s="106" t="e">
        <f t="shared" si="8"/>
        <v>#REF!</v>
      </c>
    </row>
    <row r="6" spans="1:16" ht="12.75">
      <c r="A6" s="112" t="s">
        <v>775</v>
      </c>
      <c r="B6" s="18">
        <v>281193</v>
      </c>
      <c r="C6" s="18" t="e">
        <f>#REF!</f>
        <v>#REF!</v>
      </c>
      <c r="D6" s="106" t="e">
        <f aca="true" t="shared" si="10" ref="D6:D51">C6/B6*100</f>
        <v>#REF!</v>
      </c>
      <c r="E6" s="103">
        <f t="shared" si="0"/>
        <v>1.5417333538683584</v>
      </c>
      <c r="F6" s="106" t="e">
        <f t="shared" si="1"/>
        <v>#REF!</v>
      </c>
      <c r="G6" s="109">
        <v>266546</v>
      </c>
      <c r="H6" s="18" t="e">
        <f>#REF!</f>
        <v>#REF!</v>
      </c>
      <c r="I6" s="106" t="e">
        <f t="shared" si="9"/>
        <v>#REF!</v>
      </c>
      <c r="J6" s="103">
        <f t="shared" si="2"/>
        <v>4.8181929598194095</v>
      </c>
      <c r="K6" s="106" t="e">
        <f t="shared" si="3"/>
        <v>#REF!</v>
      </c>
      <c r="L6" s="109">
        <f t="shared" si="4"/>
        <v>14647</v>
      </c>
      <c r="M6" s="18" t="e">
        <f t="shared" si="5"/>
        <v>#REF!</v>
      </c>
      <c r="N6" s="106" t="e">
        <f t="shared" si="6"/>
        <v>#REF!</v>
      </c>
      <c r="O6" s="103">
        <f t="shared" si="7"/>
        <v>0.09037136789254056</v>
      </c>
      <c r="P6" s="106" t="e">
        <f t="shared" si="8"/>
        <v>#REF!</v>
      </c>
    </row>
    <row r="7" spans="1:16" ht="12.75">
      <c r="A7" s="112" t="s">
        <v>390</v>
      </c>
      <c r="B7" s="18">
        <v>221956</v>
      </c>
      <c r="C7" s="18" t="e">
        <f>#REF!</f>
        <v>#REF!</v>
      </c>
      <c r="D7" s="106" t="e">
        <f t="shared" si="10"/>
        <v>#REF!</v>
      </c>
      <c r="E7" s="103">
        <f t="shared" si="0"/>
        <v>1.2169469662872312</v>
      </c>
      <c r="F7" s="106" t="e">
        <f t="shared" si="1"/>
        <v>#REF!</v>
      </c>
      <c r="G7" s="109">
        <v>218792</v>
      </c>
      <c r="H7" s="18" t="e">
        <f>#REF!</f>
        <v>#REF!</v>
      </c>
      <c r="I7" s="106" t="e">
        <f t="shared" si="9"/>
        <v>#REF!</v>
      </c>
      <c r="J7" s="103">
        <f t="shared" si="2"/>
        <v>3.9549724027552773</v>
      </c>
      <c r="K7" s="106" t="e">
        <f t="shared" si="3"/>
        <v>#REF!</v>
      </c>
      <c r="L7" s="109">
        <f t="shared" si="4"/>
        <v>3164</v>
      </c>
      <c r="M7" s="18" t="e">
        <f t="shared" si="5"/>
        <v>#REF!</v>
      </c>
      <c r="N7" s="106" t="e">
        <f t="shared" si="6"/>
        <v>#REF!</v>
      </c>
      <c r="O7" s="103">
        <f t="shared" si="7"/>
        <v>0.019521745614255365</v>
      </c>
      <c r="P7" s="106" t="e">
        <f t="shared" si="8"/>
        <v>#REF!</v>
      </c>
    </row>
    <row r="8" spans="1:16" ht="12.75">
      <c r="A8" s="112" t="s">
        <v>391</v>
      </c>
      <c r="B8" s="18">
        <v>190813</v>
      </c>
      <c r="C8" s="18" t="e">
        <f>#REF!</f>
        <v>#REF!</v>
      </c>
      <c r="D8" s="106" t="e">
        <f t="shared" si="10"/>
        <v>#REF!</v>
      </c>
      <c r="E8" s="103">
        <f t="shared" si="0"/>
        <v>1.046195198499547</v>
      </c>
      <c r="F8" s="106" t="e">
        <f t="shared" si="1"/>
        <v>#REF!</v>
      </c>
      <c r="G8" s="109">
        <v>189723</v>
      </c>
      <c r="H8" s="18" t="e">
        <f>#REF!</f>
        <v>#REF!</v>
      </c>
      <c r="I8" s="106" t="e">
        <f t="shared" si="9"/>
        <v>#REF!</v>
      </c>
      <c r="J8" s="103">
        <f t="shared" si="2"/>
        <v>3.4295094389554444</v>
      </c>
      <c r="K8" s="106" t="e">
        <f t="shared" si="3"/>
        <v>#REF!</v>
      </c>
      <c r="L8" s="109">
        <f t="shared" si="4"/>
        <v>1090</v>
      </c>
      <c r="M8" s="18" t="e">
        <f t="shared" si="5"/>
        <v>#REF!</v>
      </c>
      <c r="N8" s="106" t="e">
        <f t="shared" si="6"/>
        <v>#REF!</v>
      </c>
      <c r="O8" s="103">
        <f t="shared" si="7"/>
        <v>0.006725253704026027</v>
      </c>
      <c r="P8" s="106" t="e">
        <f t="shared" si="8"/>
        <v>#REF!</v>
      </c>
    </row>
    <row r="9" spans="1:16" ht="12.75">
      <c r="A9" s="112" t="s">
        <v>392</v>
      </c>
      <c r="B9" s="18">
        <v>293564</v>
      </c>
      <c r="C9" s="18" t="e">
        <f>#REF!</f>
        <v>#REF!</v>
      </c>
      <c r="D9" s="106" t="e">
        <f t="shared" si="10"/>
        <v>#REF!</v>
      </c>
      <c r="E9" s="103">
        <f t="shared" si="0"/>
        <v>1.6095614410565369</v>
      </c>
      <c r="F9" s="106" t="e">
        <f t="shared" si="1"/>
        <v>#REF!</v>
      </c>
      <c r="G9" s="109">
        <v>280729</v>
      </c>
      <c r="H9" s="18" t="e">
        <f>#REF!</f>
        <v>#REF!</v>
      </c>
      <c r="I9" s="106" t="e">
        <f t="shared" si="9"/>
        <v>#REF!</v>
      </c>
      <c r="J9" s="103">
        <f t="shared" si="2"/>
        <v>5.074570586004453</v>
      </c>
      <c r="K9" s="106" t="e">
        <f t="shared" si="3"/>
        <v>#REF!</v>
      </c>
      <c r="L9" s="109">
        <f t="shared" si="4"/>
        <v>12835</v>
      </c>
      <c r="M9" s="18" t="e">
        <f t="shared" si="5"/>
        <v>#REF!</v>
      </c>
      <c r="N9" s="106" t="e">
        <f t="shared" si="6"/>
        <v>#REF!</v>
      </c>
      <c r="O9" s="103">
        <f t="shared" si="7"/>
        <v>0.07919140485428812</v>
      </c>
      <c r="P9" s="106" t="e">
        <f t="shared" si="8"/>
        <v>#REF!</v>
      </c>
    </row>
    <row r="10" spans="1:16" ht="12.75">
      <c r="A10" s="112" t="s">
        <v>393</v>
      </c>
      <c r="B10" s="18">
        <v>240549</v>
      </c>
      <c r="C10" s="18" t="e">
        <f>#REF!</f>
        <v>#REF!</v>
      </c>
      <c r="D10" s="106" t="e">
        <f t="shared" si="10"/>
        <v>#REF!</v>
      </c>
      <c r="E10" s="103">
        <f t="shared" si="0"/>
        <v>1.318889220356409</v>
      </c>
      <c r="F10" s="106" t="e">
        <f t="shared" si="1"/>
        <v>#REF!</v>
      </c>
      <c r="G10" s="109">
        <v>231718</v>
      </c>
      <c r="H10" s="18" t="e">
        <f>#REF!</f>
        <v>#REF!</v>
      </c>
      <c r="I10" s="106" t="e">
        <f t="shared" si="9"/>
        <v>#REF!</v>
      </c>
      <c r="J10" s="103">
        <f t="shared" si="2"/>
        <v>4.188627990153422</v>
      </c>
      <c r="K10" s="106" t="e">
        <f t="shared" si="3"/>
        <v>#REF!</v>
      </c>
      <c r="L10" s="109">
        <f t="shared" si="4"/>
        <v>8831</v>
      </c>
      <c r="M10" s="18" t="e">
        <f t="shared" si="5"/>
        <v>#REF!</v>
      </c>
      <c r="N10" s="106" t="e">
        <f t="shared" si="6"/>
        <v>#REF!</v>
      </c>
      <c r="O10" s="103">
        <f t="shared" si="7"/>
        <v>0.05448689491766407</v>
      </c>
      <c r="P10" s="106" t="e">
        <f t="shared" si="8"/>
        <v>#REF!</v>
      </c>
    </row>
    <row r="11" spans="1:16" ht="12.75">
      <c r="A11" s="112" t="s">
        <v>394</v>
      </c>
      <c r="B11" s="18">
        <v>180037</v>
      </c>
      <c r="C11" s="18" t="e">
        <f>#REF!</f>
        <v>#REF!</v>
      </c>
      <c r="D11" s="106" t="e">
        <f t="shared" si="10"/>
        <v>#REF!</v>
      </c>
      <c r="E11" s="103">
        <f t="shared" si="0"/>
        <v>0.9871122248078639</v>
      </c>
      <c r="F11" s="106" t="e">
        <f t="shared" si="1"/>
        <v>#REF!</v>
      </c>
      <c r="G11" s="109">
        <v>173585</v>
      </c>
      <c r="H11" s="18" t="e">
        <f>#REF!</f>
        <v>#REF!</v>
      </c>
      <c r="I11" s="106" t="e">
        <f t="shared" si="9"/>
        <v>#REF!</v>
      </c>
      <c r="J11" s="103">
        <f t="shared" si="2"/>
        <v>3.1377924445696133</v>
      </c>
      <c r="K11" s="106" t="e">
        <f t="shared" si="3"/>
        <v>#REF!</v>
      </c>
      <c r="L11" s="109">
        <f t="shared" si="4"/>
        <v>6452</v>
      </c>
      <c r="M11" s="18" t="e">
        <f t="shared" si="5"/>
        <v>#REF!</v>
      </c>
      <c r="N11" s="106" t="e">
        <f t="shared" si="6"/>
        <v>#REF!</v>
      </c>
      <c r="O11" s="103">
        <f t="shared" si="7"/>
        <v>0.03980856596181277</v>
      </c>
      <c r="P11" s="106" t="e">
        <f t="shared" si="8"/>
        <v>#REF!</v>
      </c>
    </row>
    <row r="12" spans="1:16" ht="12.75">
      <c r="A12" s="112" t="s">
        <v>741</v>
      </c>
      <c r="B12" s="18">
        <v>184595</v>
      </c>
      <c r="C12" s="18" t="e">
        <f>#REF!</f>
        <v>#REF!</v>
      </c>
      <c r="D12" s="106" t="e">
        <f t="shared" si="10"/>
        <v>#REF!</v>
      </c>
      <c r="E12" s="103">
        <f t="shared" si="0"/>
        <v>1.0121029629376606</v>
      </c>
      <c r="F12" s="106" t="e">
        <f t="shared" si="1"/>
        <v>#REF!</v>
      </c>
      <c r="G12" s="109">
        <v>177482</v>
      </c>
      <c r="H12" s="18" t="e">
        <f>#REF!</f>
        <v>#REF!</v>
      </c>
      <c r="I12" s="106" t="e">
        <f t="shared" si="9"/>
        <v>#REF!</v>
      </c>
      <c r="J12" s="103">
        <f t="shared" si="2"/>
        <v>3.208236187729954</v>
      </c>
      <c r="K12" s="106" t="e">
        <f t="shared" si="3"/>
        <v>#REF!</v>
      </c>
      <c r="L12" s="109">
        <f t="shared" si="4"/>
        <v>7113</v>
      </c>
      <c r="M12" s="18" t="e">
        <f t="shared" si="5"/>
        <v>#REF!</v>
      </c>
      <c r="N12" s="106" t="e">
        <f t="shared" si="6"/>
        <v>#REF!</v>
      </c>
      <c r="O12" s="103">
        <f t="shared" si="7"/>
        <v>0.043886907886914794</v>
      </c>
      <c r="P12" s="106" t="e">
        <f t="shared" si="8"/>
        <v>#REF!</v>
      </c>
    </row>
    <row r="13" spans="1:16" ht="12.75">
      <c r="A13" s="112" t="s">
        <v>395</v>
      </c>
      <c r="B13" s="18">
        <v>259152</v>
      </c>
      <c r="C13" s="18" t="e">
        <f>#REF!</f>
        <v>#REF!</v>
      </c>
      <c r="D13" s="106" t="e">
        <f t="shared" si="10"/>
        <v>#REF!</v>
      </c>
      <c r="E13" s="103">
        <f t="shared" si="0"/>
        <v>1.420886302723371</v>
      </c>
      <c r="F13" s="106" t="e">
        <f t="shared" si="1"/>
        <v>#REF!</v>
      </c>
      <c r="G13" s="109">
        <v>247852</v>
      </c>
      <c r="H13" s="18" t="e">
        <f>#REF!</f>
        <v>#REF!</v>
      </c>
      <c r="I13" s="106" t="e">
        <f t="shared" si="9"/>
        <v>#REF!</v>
      </c>
      <c r="J13" s="103">
        <f t="shared" si="2"/>
        <v>4.480272678926565</v>
      </c>
      <c r="K13" s="106" t="e">
        <f t="shared" si="3"/>
        <v>#REF!</v>
      </c>
      <c r="L13" s="109">
        <f t="shared" si="4"/>
        <v>11300</v>
      </c>
      <c r="M13" s="18" t="e">
        <f t="shared" si="5"/>
        <v>#REF!</v>
      </c>
      <c r="N13" s="106" t="e">
        <f t="shared" si="6"/>
        <v>#REF!</v>
      </c>
      <c r="O13" s="103">
        <f t="shared" si="7"/>
        <v>0.06972052005091202</v>
      </c>
      <c r="P13" s="106" t="e">
        <f t="shared" si="8"/>
        <v>#REF!</v>
      </c>
    </row>
    <row r="14" spans="1:16" ht="12.75">
      <c r="A14" s="112" t="s">
        <v>396</v>
      </c>
      <c r="B14" s="18">
        <v>83156</v>
      </c>
      <c r="C14" s="18" t="e">
        <f>#REF!</f>
        <v>#REF!</v>
      </c>
      <c r="D14" s="106" t="e">
        <f t="shared" si="10"/>
        <v>#REF!</v>
      </c>
      <c r="E14" s="103">
        <f t="shared" si="0"/>
        <v>0.4559301930498882</v>
      </c>
      <c r="F14" s="106" t="e">
        <f t="shared" si="1"/>
        <v>#REF!</v>
      </c>
      <c r="G14" s="109">
        <v>83156</v>
      </c>
      <c r="H14" s="18" t="e">
        <f>#REF!</f>
        <v>#REF!</v>
      </c>
      <c r="I14" s="106" t="e">
        <f t="shared" si="9"/>
        <v>#REF!</v>
      </c>
      <c r="J14" s="103">
        <f t="shared" si="2"/>
        <v>1.5031613821507088</v>
      </c>
      <c r="K14" s="106" t="e">
        <f t="shared" si="3"/>
        <v>#REF!</v>
      </c>
      <c r="L14" s="109">
        <f t="shared" si="4"/>
        <v>0</v>
      </c>
      <c r="M14" s="18" t="e">
        <f t="shared" si="5"/>
        <v>#REF!</v>
      </c>
      <c r="N14" s="106"/>
      <c r="O14" s="103"/>
      <c r="P14" s="106"/>
    </row>
    <row r="15" spans="1:16" ht="12.75">
      <c r="A15" s="112" t="s">
        <v>397</v>
      </c>
      <c r="B15" s="18">
        <v>74917</v>
      </c>
      <c r="C15" s="18" t="e">
        <f>#REF!</f>
        <v>#REF!</v>
      </c>
      <c r="D15" s="106" t="e">
        <f t="shared" si="10"/>
        <v>#REF!</v>
      </c>
      <c r="E15" s="103">
        <f t="shared" si="0"/>
        <v>0.4107571585059223</v>
      </c>
      <c r="F15" s="106" t="e">
        <f t="shared" si="1"/>
        <v>#REF!</v>
      </c>
      <c r="G15" s="109">
        <v>71832</v>
      </c>
      <c r="H15" s="18" t="e">
        <f>#REF!</f>
        <v>#REF!</v>
      </c>
      <c r="I15" s="106" t="e">
        <f t="shared" si="9"/>
        <v>#REF!</v>
      </c>
      <c r="J15" s="103">
        <f t="shared" si="2"/>
        <v>1.2984641926337213</v>
      </c>
      <c r="K15" s="106" t="e">
        <f t="shared" si="3"/>
        <v>#REF!</v>
      </c>
      <c r="L15" s="109">
        <f t="shared" si="4"/>
        <v>3085</v>
      </c>
      <c r="M15" s="18" t="e">
        <f t="shared" si="5"/>
        <v>#REF!</v>
      </c>
      <c r="N15" s="106" t="e">
        <f t="shared" si="6"/>
        <v>#REF!</v>
      </c>
      <c r="O15" s="103">
        <f>L15/$L$51*100</f>
        <v>0.019034318969651645</v>
      </c>
      <c r="P15" s="106" t="e">
        <f>M15/$M$51*100</f>
        <v>#REF!</v>
      </c>
    </row>
    <row r="16" spans="1:16" ht="12.75">
      <c r="A16" s="112" t="s">
        <v>518</v>
      </c>
      <c r="B16" s="18">
        <v>72800</v>
      </c>
      <c r="C16" s="18" t="e">
        <f>#REF!</f>
        <v>#REF!</v>
      </c>
      <c r="D16" s="106" t="e">
        <f t="shared" si="10"/>
        <v>#REF!</v>
      </c>
      <c r="E16" s="103">
        <f t="shared" si="0"/>
        <v>0.39915000786511934</v>
      </c>
      <c r="F16" s="106" t="e">
        <f t="shared" si="1"/>
        <v>#REF!</v>
      </c>
      <c r="G16" s="109">
        <v>69703</v>
      </c>
      <c r="H16" s="18" t="e">
        <f>#REF!</f>
        <v>#REF!</v>
      </c>
      <c r="I16" s="106" t="e">
        <f t="shared" si="9"/>
        <v>#REF!</v>
      </c>
      <c r="J16" s="103">
        <f t="shared" si="2"/>
        <v>1.2599795302810484</v>
      </c>
      <c r="K16" s="106" t="e">
        <f t="shared" si="3"/>
        <v>#REF!</v>
      </c>
      <c r="L16" s="109">
        <f t="shared" si="4"/>
        <v>3097</v>
      </c>
      <c r="M16" s="18" t="e">
        <f t="shared" si="5"/>
        <v>#REF!</v>
      </c>
      <c r="N16" s="106" t="e">
        <f t="shared" si="6"/>
        <v>#REF!</v>
      </c>
      <c r="O16" s="103">
        <f aca="true" t="shared" si="11" ref="O16:O30">L16/$L$51*100</f>
        <v>0.019108358459971195</v>
      </c>
      <c r="P16" s="106" t="e">
        <f aca="true" t="shared" si="12" ref="P16:P30">M16/$M$51*100</f>
        <v>#REF!</v>
      </c>
    </row>
    <row r="17" spans="1:16" ht="12.75">
      <c r="A17" s="112" t="s">
        <v>519</v>
      </c>
      <c r="B17" s="18">
        <v>60390</v>
      </c>
      <c r="C17" s="18" t="e">
        <f>#REF!</f>
        <v>#REF!</v>
      </c>
      <c r="D17" s="106" t="e">
        <f t="shared" si="10"/>
        <v>#REF!</v>
      </c>
      <c r="E17" s="103">
        <f t="shared" si="0"/>
        <v>0.3311080903155845</v>
      </c>
      <c r="F17" s="106" t="e">
        <f t="shared" si="1"/>
        <v>#REF!</v>
      </c>
      <c r="G17" s="109">
        <v>58614</v>
      </c>
      <c r="H17" s="18" t="e">
        <f>#REF!</f>
        <v>#REF!</v>
      </c>
      <c r="I17" s="106" t="e">
        <f t="shared" si="9"/>
        <v>#REF!</v>
      </c>
      <c r="J17" s="103">
        <f t="shared" si="2"/>
        <v>1.0595302955094237</v>
      </c>
      <c r="K17" s="106" t="e">
        <f t="shared" si="3"/>
        <v>#REF!</v>
      </c>
      <c r="L17" s="109">
        <f t="shared" si="4"/>
        <v>1776</v>
      </c>
      <c r="M17" s="18" t="e">
        <f t="shared" si="5"/>
        <v>#REF!</v>
      </c>
      <c r="N17" s="106" t="e">
        <f t="shared" si="6"/>
        <v>#REF!</v>
      </c>
      <c r="O17" s="103">
        <f t="shared" si="11"/>
        <v>0.010957844567293783</v>
      </c>
      <c r="P17" s="106" t="e">
        <f t="shared" si="12"/>
        <v>#REF!</v>
      </c>
    </row>
    <row r="18" spans="1:16" ht="12.75">
      <c r="A18" s="112" t="s">
        <v>520</v>
      </c>
      <c r="B18" s="18">
        <v>61903</v>
      </c>
      <c r="C18" s="18" t="e">
        <f>#REF!</f>
        <v>#REF!</v>
      </c>
      <c r="D18" s="106" t="e">
        <f t="shared" si="10"/>
        <v>#REF!</v>
      </c>
      <c r="E18" s="103">
        <f t="shared" si="0"/>
        <v>0.33940361177025385</v>
      </c>
      <c r="F18" s="106" t="e">
        <f t="shared" si="1"/>
        <v>#REF!</v>
      </c>
      <c r="G18" s="109">
        <v>60252</v>
      </c>
      <c r="H18" s="18" t="e">
        <f>#REF!</f>
        <v>#REF!</v>
      </c>
      <c r="I18" s="106" t="e">
        <f t="shared" si="9"/>
        <v>#REF!</v>
      </c>
      <c r="J18" s="103">
        <f t="shared" si="2"/>
        <v>1.0891394439047635</v>
      </c>
      <c r="K18" s="106" t="e">
        <f t="shared" si="3"/>
        <v>#REF!</v>
      </c>
      <c r="L18" s="109">
        <f t="shared" si="4"/>
        <v>1651</v>
      </c>
      <c r="M18" s="18" t="e">
        <f t="shared" si="5"/>
        <v>#REF!</v>
      </c>
      <c r="N18" s="106" t="e">
        <f t="shared" si="6"/>
        <v>#REF!</v>
      </c>
      <c r="O18" s="103">
        <f t="shared" si="11"/>
        <v>0.01018659987646511</v>
      </c>
      <c r="P18" s="106" t="e">
        <f t="shared" si="12"/>
        <v>#REF!</v>
      </c>
    </row>
    <row r="19" spans="1:16" ht="12.75">
      <c r="A19" s="112" t="s">
        <v>521</v>
      </c>
      <c r="B19" s="18">
        <v>113476</v>
      </c>
      <c r="C19" s="18" t="e">
        <f>#REF!</f>
        <v>#REF!</v>
      </c>
      <c r="D19" s="106" t="e">
        <f t="shared" si="10"/>
        <v>#REF!</v>
      </c>
      <c r="E19" s="103">
        <f t="shared" si="0"/>
        <v>0.6221695919299765</v>
      </c>
      <c r="F19" s="106" t="e">
        <f t="shared" si="1"/>
        <v>#REF!</v>
      </c>
      <c r="G19" s="109">
        <v>110154</v>
      </c>
      <c r="H19" s="18" t="e">
        <f>#REF!</f>
        <v>#REF!</v>
      </c>
      <c r="I19" s="106" t="e">
        <f t="shared" si="9"/>
        <v>#REF!</v>
      </c>
      <c r="J19" s="103">
        <f t="shared" si="2"/>
        <v>1.9911881149818313</v>
      </c>
      <c r="K19" s="106" t="e">
        <f t="shared" si="3"/>
        <v>#REF!</v>
      </c>
      <c r="L19" s="109">
        <f t="shared" si="4"/>
        <v>3322</v>
      </c>
      <c r="M19" s="18" t="e">
        <f t="shared" si="5"/>
        <v>#REF!</v>
      </c>
      <c r="N19" s="106" t="e">
        <f t="shared" si="6"/>
        <v>#REF!</v>
      </c>
      <c r="O19" s="103">
        <f t="shared" si="11"/>
        <v>0.02049659890346281</v>
      </c>
      <c r="P19" s="106" t="e">
        <f t="shared" si="12"/>
        <v>#REF!</v>
      </c>
    </row>
    <row r="20" spans="1:16" ht="12.75">
      <c r="A20" s="112" t="s">
        <v>522</v>
      </c>
      <c r="B20" s="18">
        <v>83040</v>
      </c>
      <c r="C20" s="18" t="e">
        <f>#REF!</f>
        <v>#REF!</v>
      </c>
      <c r="D20" s="106" t="e">
        <f t="shared" si="10"/>
        <v>#REF!</v>
      </c>
      <c r="E20" s="103">
        <f t="shared" si="0"/>
        <v>0.4552941847955977</v>
      </c>
      <c r="F20" s="106" t="e">
        <f t="shared" si="1"/>
        <v>#REF!</v>
      </c>
      <c r="G20" s="109">
        <v>80862</v>
      </c>
      <c r="H20" s="18" t="e">
        <f>#REF!</f>
        <v>#REF!</v>
      </c>
      <c r="I20" s="106" t="e">
        <f t="shared" si="9"/>
        <v>#REF!</v>
      </c>
      <c r="J20" s="103">
        <f t="shared" si="2"/>
        <v>1.461694113274696</v>
      </c>
      <c r="K20" s="106" t="e">
        <f t="shared" si="3"/>
        <v>#REF!</v>
      </c>
      <c r="L20" s="109">
        <f t="shared" si="4"/>
        <v>2178</v>
      </c>
      <c r="M20" s="18" t="e">
        <f t="shared" si="5"/>
        <v>#REF!</v>
      </c>
      <c r="N20" s="106" t="e">
        <f t="shared" si="6"/>
        <v>#REF!</v>
      </c>
      <c r="O20" s="103">
        <f t="shared" si="11"/>
        <v>0.013438167492998794</v>
      </c>
      <c r="P20" s="106" t="e">
        <f t="shared" si="12"/>
        <v>#REF!</v>
      </c>
    </row>
    <row r="21" spans="1:16" ht="12.75">
      <c r="A21" s="112" t="s">
        <v>523</v>
      </c>
      <c r="B21" s="18">
        <v>108266</v>
      </c>
      <c r="C21" s="18" t="e">
        <f>#REF!</f>
        <v>#REF!</v>
      </c>
      <c r="D21" s="106" t="e">
        <f t="shared" si="10"/>
        <v>#REF!</v>
      </c>
      <c r="E21" s="103">
        <f t="shared" si="0"/>
        <v>0.5936040487846842</v>
      </c>
      <c r="F21" s="106" t="e">
        <f t="shared" si="1"/>
        <v>#REF!</v>
      </c>
      <c r="G21" s="109">
        <v>104202</v>
      </c>
      <c r="H21" s="18" t="e">
        <f>#REF!</f>
        <v>#REF!</v>
      </c>
      <c r="I21" s="106" t="e">
        <f t="shared" si="9"/>
        <v>#REF!</v>
      </c>
      <c r="J21" s="103">
        <f t="shared" si="2"/>
        <v>1.8835973633035277</v>
      </c>
      <c r="K21" s="106" t="e">
        <f t="shared" si="3"/>
        <v>#REF!</v>
      </c>
      <c r="L21" s="109">
        <f t="shared" si="4"/>
        <v>4064</v>
      </c>
      <c r="M21" s="18" t="e">
        <f t="shared" si="5"/>
        <v>#REF!</v>
      </c>
      <c r="N21" s="106" t="e">
        <f t="shared" si="6"/>
        <v>#REF!</v>
      </c>
      <c r="O21" s="103">
        <f t="shared" si="11"/>
        <v>0.02507470738822181</v>
      </c>
      <c r="P21" s="106" t="e">
        <f t="shared" si="12"/>
        <v>#REF!</v>
      </c>
    </row>
    <row r="22" spans="1:16" ht="12.75">
      <c r="A22" s="112" t="s">
        <v>524</v>
      </c>
      <c r="B22" s="18">
        <v>113601</v>
      </c>
      <c r="C22" s="18" t="e">
        <f>#REF!</f>
        <v>#REF!</v>
      </c>
      <c r="D22" s="106" t="e">
        <f t="shared" si="10"/>
        <v>#REF!</v>
      </c>
      <c r="E22" s="103">
        <f t="shared" si="0"/>
        <v>0.6228549456522723</v>
      </c>
      <c r="F22" s="106" t="e">
        <f t="shared" si="1"/>
        <v>#REF!</v>
      </c>
      <c r="G22" s="109">
        <v>110494</v>
      </c>
      <c r="H22" s="18" t="e">
        <f>#REF!</f>
        <v>#REF!</v>
      </c>
      <c r="I22" s="106" t="e">
        <f t="shared" si="9"/>
        <v>#REF!</v>
      </c>
      <c r="J22" s="103">
        <f t="shared" si="2"/>
        <v>1.9973340920602292</v>
      </c>
      <c r="K22" s="106" t="e">
        <f t="shared" si="3"/>
        <v>#REF!</v>
      </c>
      <c r="L22" s="109">
        <f t="shared" si="4"/>
        <v>3107</v>
      </c>
      <c r="M22" s="18" t="e">
        <f t="shared" si="5"/>
        <v>#REF!</v>
      </c>
      <c r="N22" s="106" t="e">
        <f t="shared" si="6"/>
        <v>#REF!</v>
      </c>
      <c r="O22" s="103">
        <f t="shared" si="11"/>
        <v>0.01917005803523749</v>
      </c>
      <c r="P22" s="106" t="e">
        <f t="shared" si="12"/>
        <v>#REF!</v>
      </c>
    </row>
    <row r="23" spans="1:16" ht="12.75">
      <c r="A23" s="112" t="s">
        <v>525</v>
      </c>
      <c r="B23" s="18">
        <v>61549</v>
      </c>
      <c r="C23" s="18" t="e">
        <f>#REF!</f>
        <v>#REF!</v>
      </c>
      <c r="D23" s="106" t="e">
        <f t="shared" si="10"/>
        <v>#REF!</v>
      </c>
      <c r="E23" s="103">
        <f t="shared" si="0"/>
        <v>0.33746269002871193</v>
      </c>
      <c r="F23" s="106" t="e">
        <f t="shared" si="1"/>
        <v>#REF!</v>
      </c>
      <c r="G23" s="109">
        <v>60359</v>
      </c>
      <c r="H23" s="18" t="e">
        <f>#REF!</f>
        <v>#REF!</v>
      </c>
      <c r="I23" s="106" t="e">
        <f t="shared" si="9"/>
        <v>#REF!</v>
      </c>
      <c r="J23" s="103">
        <f t="shared" si="2"/>
        <v>1.0910736190441415</v>
      </c>
      <c r="K23" s="106" t="e">
        <f t="shared" si="3"/>
        <v>#REF!</v>
      </c>
      <c r="L23" s="109">
        <f t="shared" si="4"/>
        <v>1190</v>
      </c>
      <c r="M23" s="18" t="e">
        <f t="shared" si="5"/>
        <v>#REF!</v>
      </c>
      <c r="N23" s="106" t="e">
        <f t="shared" si="6"/>
        <v>#REF!</v>
      </c>
      <c r="O23" s="103">
        <f t="shared" si="11"/>
        <v>0.007342249456688966</v>
      </c>
      <c r="P23" s="106" t="e">
        <f t="shared" si="12"/>
        <v>#REF!</v>
      </c>
    </row>
    <row r="24" spans="1:16" ht="12.75">
      <c r="A24" s="112" t="s">
        <v>789</v>
      </c>
      <c r="B24" s="18">
        <v>115320</v>
      </c>
      <c r="C24" s="18" t="e">
        <f>#REF!</f>
        <v>#REF!</v>
      </c>
      <c r="D24" s="106" t="e">
        <f t="shared" si="10"/>
        <v>#REF!</v>
      </c>
      <c r="E24" s="103">
        <f t="shared" si="0"/>
        <v>0.6322799300412851</v>
      </c>
      <c r="F24" s="106" t="e">
        <f t="shared" si="1"/>
        <v>#REF!</v>
      </c>
      <c r="G24" s="109">
        <v>112017</v>
      </c>
      <c r="H24" s="18" t="e">
        <f>#REF!</f>
        <v>#REF!</v>
      </c>
      <c r="I24" s="106" t="e">
        <f t="shared" si="9"/>
        <v>#REF!</v>
      </c>
      <c r="J24" s="103">
        <f t="shared" si="2"/>
        <v>2.0248644540908165</v>
      </c>
      <c r="K24" s="106" t="e">
        <f t="shared" si="3"/>
        <v>#REF!</v>
      </c>
      <c r="L24" s="109">
        <f t="shared" si="4"/>
        <v>3303</v>
      </c>
      <c r="M24" s="18" t="e">
        <f t="shared" si="5"/>
        <v>#REF!</v>
      </c>
      <c r="N24" s="106" t="e">
        <f t="shared" si="6"/>
        <v>#REF!</v>
      </c>
      <c r="O24" s="103">
        <f t="shared" si="11"/>
        <v>0.02037936971045685</v>
      </c>
      <c r="P24" s="106" t="e">
        <f t="shared" si="12"/>
        <v>#REF!</v>
      </c>
    </row>
    <row r="25" spans="1:16" ht="12.75">
      <c r="A25" s="112" t="s">
        <v>790</v>
      </c>
      <c r="B25" s="18">
        <v>75809</v>
      </c>
      <c r="C25" s="18" t="e">
        <f>#REF!</f>
        <v>#REF!</v>
      </c>
      <c r="D25" s="106" t="e">
        <f t="shared" si="10"/>
        <v>#REF!</v>
      </c>
      <c r="E25" s="103">
        <f t="shared" si="0"/>
        <v>0.41564784266822574</v>
      </c>
      <c r="F25" s="106" t="e">
        <f t="shared" si="1"/>
        <v>#REF!</v>
      </c>
      <c r="G25" s="109">
        <v>73911</v>
      </c>
      <c r="H25" s="18" t="e">
        <f>#REF!</f>
        <v>#REF!</v>
      </c>
      <c r="I25" s="106" t="e">
        <f t="shared" si="9"/>
        <v>#REF!</v>
      </c>
      <c r="J25" s="103">
        <f t="shared" si="2"/>
        <v>1.3360450348278061</v>
      </c>
      <c r="K25" s="106" t="e">
        <f t="shared" si="3"/>
        <v>#REF!</v>
      </c>
      <c r="L25" s="109">
        <f t="shared" si="4"/>
        <v>1898</v>
      </c>
      <c r="M25" s="18" t="e">
        <f t="shared" si="5"/>
        <v>#REF!</v>
      </c>
      <c r="N25" s="106" t="e">
        <f t="shared" si="6"/>
        <v>#REF!</v>
      </c>
      <c r="O25" s="103">
        <f t="shared" si="11"/>
        <v>0.011710579385542567</v>
      </c>
      <c r="P25" s="106" t="e">
        <f t="shared" si="12"/>
        <v>#REF!</v>
      </c>
    </row>
    <row r="26" spans="1:16" ht="12.75">
      <c r="A26" s="112" t="s">
        <v>791</v>
      </c>
      <c r="B26" s="18">
        <v>63685</v>
      </c>
      <c r="C26" s="18" t="e">
        <f>#REF!</f>
        <v>#REF!</v>
      </c>
      <c r="D26" s="106" t="e">
        <f t="shared" si="10"/>
        <v>#REF!</v>
      </c>
      <c r="E26" s="103">
        <f t="shared" si="0"/>
        <v>0.3491740144353039</v>
      </c>
      <c r="F26" s="106" t="e">
        <f t="shared" si="1"/>
        <v>#REF!</v>
      </c>
      <c r="G26" s="109">
        <v>62387</v>
      </c>
      <c r="H26" s="18" t="e">
        <f>#REF!</f>
        <v>#REF!</v>
      </c>
      <c r="I26" s="106" t="e">
        <f t="shared" si="9"/>
        <v>#REF!</v>
      </c>
      <c r="J26" s="103">
        <f t="shared" si="2"/>
        <v>1.1277325646764667</v>
      </c>
      <c r="K26" s="106" t="e">
        <f t="shared" si="3"/>
        <v>#REF!</v>
      </c>
      <c r="L26" s="109">
        <f t="shared" si="4"/>
        <v>1298</v>
      </c>
      <c r="M26" s="18" t="e">
        <f t="shared" si="5"/>
        <v>#REF!</v>
      </c>
      <c r="N26" s="106" t="e">
        <f t="shared" si="6"/>
        <v>#REF!</v>
      </c>
      <c r="O26" s="103">
        <f t="shared" si="11"/>
        <v>0.008008604869564938</v>
      </c>
      <c r="P26" s="106" t="e">
        <f t="shared" si="12"/>
        <v>#REF!</v>
      </c>
    </row>
    <row r="27" spans="1:16" ht="12.75">
      <c r="A27" s="112" t="s">
        <v>792</v>
      </c>
      <c r="B27" s="18">
        <v>73396</v>
      </c>
      <c r="C27" s="18" t="e">
        <f>#REF!</f>
        <v>#REF!</v>
      </c>
      <c r="D27" s="106" t="e">
        <f t="shared" si="10"/>
        <v>#REF!</v>
      </c>
      <c r="E27" s="103">
        <f t="shared" si="0"/>
        <v>0.402417774413026</v>
      </c>
      <c r="F27" s="106" t="e">
        <f t="shared" si="1"/>
        <v>#REF!</v>
      </c>
      <c r="G27" s="109">
        <v>65568</v>
      </c>
      <c r="H27" s="18" t="e">
        <f>#REF!</f>
        <v>#REF!</v>
      </c>
      <c r="I27" s="106" t="e">
        <f t="shared" si="9"/>
        <v>#REF!</v>
      </c>
      <c r="J27" s="103">
        <f t="shared" si="2"/>
        <v>1.1852336031658288</v>
      </c>
      <c r="K27" s="106" t="e">
        <f t="shared" si="3"/>
        <v>#REF!</v>
      </c>
      <c r="L27" s="109">
        <f t="shared" si="4"/>
        <v>7828</v>
      </c>
      <c r="M27" s="18" t="e">
        <f t="shared" si="5"/>
        <v>#REF!</v>
      </c>
      <c r="N27" s="106" t="e">
        <f t="shared" si="6"/>
        <v>#REF!</v>
      </c>
      <c r="O27" s="103">
        <f t="shared" si="11"/>
        <v>0.048298427518454805</v>
      </c>
      <c r="P27" s="106" t="e">
        <f t="shared" si="12"/>
        <v>#REF!</v>
      </c>
    </row>
    <row r="28" spans="1:16" ht="12.75">
      <c r="A28" s="112" t="s">
        <v>848</v>
      </c>
      <c r="B28" s="18">
        <v>155977</v>
      </c>
      <c r="C28" s="18" t="e">
        <f>#REF!</f>
        <v>#REF!</v>
      </c>
      <c r="D28" s="106" t="e">
        <f t="shared" si="10"/>
        <v>#REF!</v>
      </c>
      <c r="E28" s="103">
        <f t="shared" si="0"/>
        <v>0.8551953403403532</v>
      </c>
      <c r="F28" s="106" t="e">
        <f t="shared" si="1"/>
        <v>#REF!</v>
      </c>
      <c r="G28" s="109">
        <v>151563</v>
      </c>
      <c r="H28" s="18" t="e">
        <f>#REF!</f>
        <v>#REF!</v>
      </c>
      <c r="I28" s="106" t="e">
        <f t="shared" si="9"/>
        <v>#REF!</v>
      </c>
      <c r="J28" s="103">
        <f t="shared" si="2"/>
        <v>2.739713893921159</v>
      </c>
      <c r="K28" s="106" t="e">
        <f t="shared" si="3"/>
        <v>#REF!</v>
      </c>
      <c r="L28" s="109">
        <f t="shared" si="4"/>
        <v>4414</v>
      </c>
      <c r="M28" s="18" t="e">
        <f t="shared" si="5"/>
        <v>#REF!</v>
      </c>
      <c r="N28" s="106" t="e">
        <f t="shared" si="6"/>
        <v>#REF!</v>
      </c>
      <c r="O28" s="103">
        <f t="shared" si="11"/>
        <v>0.027234192522542097</v>
      </c>
      <c r="P28" s="106" t="e">
        <f t="shared" si="12"/>
        <v>#REF!</v>
      </c>
    </row>
    <row r="29" spans="1:16" s="21" customFormat="1" ht="25.5">
      <c r="A29" s="113" t="s">
        <v>793</v>
      </c>
      <c r="B29" s="80">
        <f>SUM(B3:B28)</f>
        <v>4049575</v>
      </c>
      <c r="C29" s="80" t="e">
        <f>SUM(C3:C28)</f>
        <v>#REF!</v>
      </c>
      <c r="D29" s="107" t="e">
        <f t="shared" si="10"/>
        <v>#REF!</v>
      </c>
      <c r="E29" s="103">
        <f t="shared" si="0"/>
        <v>22.20313039973064</v>
      </c>
      <c r="F29" s="106" t="e">
        <f t="shared" si="1"/>
        <v>#REF!</v>
      </c>
      <c r="G29" s="110">
        <f>SUM(G3:G28)</f>
        <v>3905611</v>
      </c>
      <c r="H29" s="80" t="e">
        <f>SUM(H3:H28)</f>
        <v>#REF!</v>
      </c>
      <c r="I29" s="107" t="e">
        <f t="shared" si="9"/>
        <v>#REF!</v>
      </c>
      <c r="J29" s="103">
        <f t="shared" si="2"/>
        <v>70.59939906805296</v>
      </c>
      <c r="K29" s="106" t="e">
        <f t="shared" si="3"/>
        <v>#REF!</v>
      </c>
      <c r="L29" s="110">
        <f t="shared" si="4"/>
        <v>143964</v>
      </c>
      <c r="M29" s="80" t="e">
        <f t="shared" si="5"/>
        <v>#REF!</v>
      </c>
      <c r="N29" s="107" t="e">
        <f t="shared" si="6"/>
        <v>#REF!</v>
      </c>
      <c r="O29" s="103">
        <f t="shared" si="11"/>
        <v>0.8882517653636725</v>
      </c>
      <c r="P29" s="106" t="e">
        <f t="shared" si="12"/>
        <v>#REF!</v>
      </c>
    </row>
    <row r="30" spans="1:16" ht="12.75">
      <c r="A30" s="112" t="s">
        <v>585</v>
      </c>
      <c r="B30" s="18">
        <v>183023</v>
      </c>
      <c r="C30" s="18" t="e">
        <f>#REF!</f>
        <v>#REF!</v>
      </c>
      <c r="D30" s="106" t="e">
        <f t="shared" si="10"/>
        <v>#REF!</v>
      </c>
      <c r="E30" s="103">
        <f t="shared" si="0"/>
        <v>1.0034839545260676</v>
      </c>
      <c r="F30" s="106" t="e">
        <f t="shared" si="1"/>
        <v>#REF!</v>
      </c>
      <c r="G30" s="109">
        <v>144962</v>
      </c>
      <c r="H30" s="18" t="e">
        <f>#REF!</f>
        <v>#REF!</v>
      </c>
      <c r="I30" s="106" t="e">
        <f t="shared" si="9"/>
        <v>#REF!</v>
      </c>
      <c r="J30" s="103">
        <f t="shared" si="2"/>
        <v>2.620391556584384</v>
      </c>
      <c r="K30" s="106" t="e">
        <f t="shared" si="3"/>
        <v>#REF!</v>
      </c>
      <c r="L30" s="109">
        <f t="shared" si="4"/>
        <v>38061</v>
      </c>
      <c r="M30" s="18" t="e">
        <f t="shared" si="5"/>
        <v>#REF!</v>
      </c>
      <c r="N30" s="106" t="e">
        <f t="shared" si="6"/>
        <v>#REF!</v>
      </c>
      <c r="O30" s="103">
        <f t="shared" si="11"/>
        <v>0.23483475342104093</v>
      </c>
      <c r="P30" s="106" t="e">
        <f t="shared" si="12"/>
        <v>#REF!</v>
      </c>
    </row>
    <row r="31" spans="1:16" ht="12.75">
      <c r="A31" s="112" t="s">
        <v>580</v>
      </c>
      <c r="B31" s="18">
        <v>28993</v>
      </c>
      <c r="C31" s="18" t="e">
        <f>#REF!</f>
        <v>#REF!</v>
      </c>
      <c r="D31" s="106" t="e">
        <f t="shared" si="10"/>
        <v>#REF!</v>
      </c>
      <c r="E31" s="103">
        <f t="shared" si="0"/>
        <v>0.15896368376419512</v>
      </c>
      <c r="F31" s="106" t="e">
        <f t="shared" si="1"/>
        <v>#REF!</v>
      </c>
      <c r="G31" s="109">
        <v>28993</v>
      </c>
      <c r="H31" s="18" t="e">
        <f>#REF!</f>
        <v>#REF!</v>
      </c>
      <c r="I31" s="106" t="e">
        <f t="shared" si="9"/>
        <v>#REF!</v>
      </c>
      <c r="J31" s="103">
        <f t="shared" si="2"/>
        <v>0.5240891571587799</v>
      </c>
      <c r="K31" s="106" t="e">
        <f t="shared" si="3"/>
        <v>#REF!</v>
      </c>
      <c r="L31" s="109">
        <f t="shared" si="4"/>
        <v>0</v>
      </c>
      <c r="M31" s="18" t="e">
        <f t="shared" si="5"/>
        <v>#REF!</v>
      </c>
      <c r="N31" s="106"/>
      <c r="O31" s="103"/>
      <c r="P31" s="106"/>
    </row>
    <row r="32" spans="1:16" s="21" customFormat="1" ht="25.5">
      <c r="A32" s="113" t="s">
        <v>586</v>
      </c>
      <c r="B32" s="80">
        <f>SUM(B30:B31)</f>
        <v>212016</v>
      </c>
      <c r="C32" s="80" t="e">
        <f>SUM(C30:C31)</f>
        <v>#REF!</v>
      </c>
      <c r="D32" s="107" t="e">
        <f t="shared" si="10"/>
        <v>#REF!</v>
      </c>
      <c r="E32" s="103">
        <f t="shared" si="0"/>
        <v>1.1624476382902629</v>
      </c>
      <c r="F32" s="106" t="e">
        <f t="shared" si="1"/>
        <v>#REF!</v>
      </c>
      <c r="G32" s="110">
        <f>SUM(G30:G31)</f>
        <v>173955</v>
      </c>
      <c r="H32" s="80" t="e">
        <f>SUM(H30:H31)</f>
        <v>#REF!</v>
      </c>
      <c r="I32" s="107" t="e">
        <f t="shared" si="9"/>
        <v>#REF!</v>
      </c>
      <c r="J32" s="103">
        <f t="shared" si="2"/>
        <v>3.144480713743164</v>
      </c>
      <c r="K32" s="106" t="e">
        <f t="shared" si="3"/>
        <v>#REF!</v>
      </c>
      <c r="L32" s="110">
        <f t="shared" si="4"/>
        <v>38061</v>
      </c>
      <c r="M32" s="80" t="e">
        <f t="shared" si="5"/>
        <v>#REF!</v>
      </c>
      <c r="N32" s="107" t="e">
        <f t="shared" si="6"/>
        <v>#REF!</v>
      </c>
      <c r="O32" s="104">
        <f>L32/$L$51*100</f>
        <v>0.23483475342104093</v>
      </c>
      <c r="P32" s="107" t="e">
        <f>M32/$M$51*100</f>
        <v>#REF!</v>
      </c>
    </row>
    <row r="33" spans="1:16" ht="12.75">
      <c r="A33" s="112" t="s">
        <v>710</v>
      </c>
      <c r="B33" s="18">
        <v>144751</v>
      </c>
      <c r="C33" s="18" t="e">
        <f>#REF!</f>
        <v>#REF!</v>
      </c>
      <c r="D33" s="106" t="e">
        <f t="shared" si="10"/>
        <v>#REF!</v>
      </c>
      <c r="E33" s="103">
        <f t="shared" si="0"/>
        <v>0.7936450932484049</v>
      </c>
      <c r="F33" s="106" t="e">
        <f t="shared" si="1"/>
        <v>#REF!</v>
      </c>
      <c r="G33" s="109">
        <v>86724</v>
      </c>
      <c r="H33" s="18" t="e">
        <f>#REF!</f>
        <v>#REF!</v>
      </c>
      <c r="I33" s="106" t="e">
        <f t="shared" si="9"/>
        <v>#REF!</v>
      </c>
      <c r="J33" s="103">
        <f t="shared" si="2"/>
        <v>1.5676579886675412</v>
      </c>
      <c r="K33" s="106" t="e">
        <f t="shared" si="3"/>
        <v>#REF!</v>
      </c>
      <c r="L33" s="109">
        <f t="shared" si="4"/>
        <v>58027</v>
      </c>
      <c r="M33" s="18" t="e">
        <f t="shared" si="5"/>
        <v>#REF!</v>
      </c>
      <c r="N33" s="106" t="e">
        <f t="shared" si="6"/>
        <v>#REF!</v>
      </c>
      <c r="O33" s="104">
        <f>L33/$L$51*100</f>
        <v>0.35802412539772316</v>
      </c>
      <c r="P33" s="107" t="e">
        <f>M33/$M$51*100</f>
        <v>#REF!</v>
      </c>
    </row>
    <row r="34" spans="1:16" ht="12.75">
      <c r="A34" s="112" t="s">
        <v>587</v>
      </c>
      <c r="B34" s="18">
        <v>40290</v>
      </c>
      <c r="C34" s="18" t="e">
        <f>#REF!</f>
        <v>#REF!</v>
      </c>
      <c r="D34" s="106" t="e">
        <f t="shared" si="10"/>
        <v>#REF!</v>
      </c>
      <c r="E34" s="103">
        <f t="shared" si="0"/>
        <v>0.2209032117704074</v>
      </c>
      <c r="F34" s="106" t="e">
        <f t="shared" si="1"/>
        <v>#REF!</v>
      </c>
      <c r="G34" s="109">
        <v>40290</v>
      </c>
      <c r="H34" s="18" t="e">
        <f>#REF!</f>
        <v>#REF!</v>
      </c>
      <c r="I34" s="106" t="e">
        <f t="shared" si="9"/>
        <v>#REF!</v>
      </c>
      <c r="J34" s="103">
        <f t="shared" si="2"/>
        <v>0.7282982837901301</v>
      </c>
      <c r="K34" s="106" t="e">
        <f t="shared" si="3"/>
        <v>#REF!</v>
      </c>
      <c r="L34" s="109">
        <f t="shared" si="4"/>
        <v>0</v>
      </c>
      <c r="M34" s="18" t="e">
        <f t="shared" si="5"/>
        <v>#REF!</v>
      </c>
      <c r="N34" s="106"/>
      <c r="O34" s="103"/>
      <c r="P34" s="106"/>
    </row>
    <row r="35" spans="1:16" ht="12.75">
      <c r="A35" s="112" t="s">
        <v>726</v>
      </c>
      <c r="B35" s="18">
        <v>389315</v>
      </c>
      <c r="C35" s="18" t="e">
        <f>#REF!</f>
        <v>#REF!</v>
      </c>
      <c r="D35" s="106" t="e">
        <f t="shared" si="10"/>
        <v>#REF!</v>
      </c>
      <c r="E35" s="103">
        <f t="shared" si="0"/>
        <v>2.134547875164958</v>
      </c>
      <c r="F35" s="106" t="e">
        <f t="shared" si="1"/>
        <v>#REF!</v>
      </c>
      <c r="G35" s="109">
        <v>379149</v>
      </c>
      <c r="H35" s="18" t="e">
        <f>#REF!</f>
        <v>#REF!</v>
      </c>
      <c r="I35" s="106" t="e">
        <f t="shared" si="9"/>
        <v>#REF!</v>
      </c>
      <c r="J35" s="103">
        <f t="shared" si="2"/>
        <v>6.853650186168876</v>
      </c>
      <c r="K35" s="106" t="e">
        <f t="shared" si="3"/>
        <v>#REF!</v>
      </c>
      <c r="L35" s="109">
        <f t="shared" si="4"/>
        <v>10166</v>
      </c>
      <c r="M35" s="18" t="e">
        <f t="shared" si="5"/>
        <v>#REF!</v>
      </c>
      <c r="N35" s="106" t="e">
        <f t="shared" si="6"/>
        <v>#REF!</v>
      </c>
      <c r="O35" s="103">
        <f>L35/$L$51*100</f>
        <v>0.0627237882157143</v>
      </c>
      <c r="P35" s="106" t="e">
        <f>M35/$M$51*100</f>
        <v>#REF!</v>
      </c>
    </row>
    <row r="36" spans="1:16" ht="12.75">
      <c r="A36" s="112" t="s">
        <v>711</v>
      </c>
      <c r="B36" s="18">
        <v>132132</v>
      </c>
      <c r="C36" s="18" t="e">
        <f>#REF!</f>
        <v>#REF!</v>
      </c>
      <c r="D36" s="106" t="e">
        <f t="shared" si="10"/>
        <v>#REF!</v>
      </c>
      <c r="E36" s="103">
        <f t="shared" si="0"/>
        <v>0.7244572642751915</v>
      </c>
      <c r="F36" s="106" t="e">
        <f t="shared" si="1"/>
        <v>#REF!</v>
      </c>
      <c r="G36" s="109">
        <v>131732</v>
      </c>
      <c r="H36" s="18" t="e">
        <f>#REF!</f>
        <v>#REF!</v>
      </c>
      <c r="I36" s="106" t="e">
        <f t="shared" si="9"/>
        <v>#REF!</v>
      </c>
      <c r="J36" s="103">
        <f t="shared" si="2"/>
        <v>2.3812407426220257</v>
      </c>
      <c r="K36" s="106" t="e">
        <f t="shared" si="3"/>
        <v>#REF!</v>
      </c>
      <c r="L36" s="109">
        <f t="shared" si="4"/>
        <v>400</v>
      </c>
      <c r="M36" s="18" t="e">
        <f t="shared" si="5"/>
        <v>#REF!</v>
      </c>
      <c r="N36" s="106" t="e">
        <f t="shared" si="6"/>
        <v>#REF!</v>
      </c>
      <c r="O36" s="103">
        <f>L36/$L$51*100</f>
        <v>0.002467983010651753</v>
      </c>
      <c r="P36" s="106" t="e">
        <f>M36/$M$51*100</f>
        <v>#REF!</v>
      </c>
    </row>
    <row r="37" spans="1:16" ht="12.75">
      <c r="A37" s="112" t="s">
        <v>369</v>
      </c>
      <c r="B37" s="18">
        <v>397843</v>
      </c>
      <c r="C37" s="18" t="e">
        <f>#REF!</f>
        <v>#REF!</v>
      </c>
      <c r="D37" s="106" t="e">
        <f t="shared" si="10"/>
        <v>#REF!</v>
      </c>
      <c r="E37" s="103">
        <f t="shared" si="0"/>
        <v>2.181305447514872</v>
      </c>
      <c r="F37" s="106" t="e">
        <f t="shared" si="1"/>
        <v>#REF!</v>
      </c>
      <c r="G37" s="109">
        <v>356843</v>
      </c>
      <c r="H37" s="18" t="e">
        <f>#REF!</f>
        <v>#REF!</v>
      </c>
      <c r="I37" s="106" t="e">
        <f t="shared" si="9"/>
        <v>#REF!</v>
      </c>
      <c r="J37" s="103">
        <f t="shared" si="2"/>
        <v>6.450437937019641</v>
      </c>
      <c r="K37" s="106" t="e">
        <f t="shared" si="3"/>
        <v>#REF!</v>
      </c>
      <c r="L37" s="109">
        <f t="shared" si="4"/>
        <v>41000</v>
      </c>
      <c r="M37" s="18" t="e">
        <f t="shared" si="5"/>
        <v>#REF!</v>
      </c>
      <c r="N37" s="106" t="e">
        <f t="shared" si="6"/>
        <v>#REF!</v>
      </c>
      <c r="O37" s="103">
        <f>L37/$L$51*100</f>
        <v>0.25296825859180466</v>
      </c>
      <c r="P37" s="106" t="e">
        <f>M37/$M$51*100</f>
        <v>#REF!</v>
      </c>
    </row>
    <row r="38" spans="1:16" ht="25.5">
      <c r="A38" s="112" t="s">
        <v>588</v>
      </c>
      <c r="B38" s="18">
        <v>102970</v>
      </c>
      <c r="C38" s="18" t="e">
        <f>#REF!</f>
        <v>#REF!</v>
      </c>
      <c r="D38" s="106" t="e">
        <f t="shared" si="10"/>
        <v>#REF!</v>
      </c>
      <c r="E38" s="103">
        <f t="shared" si="0"/>
        <v>0.5645669822784525</v>
      </c>
      <c r="F38" s="106" t="e">
        <f t="shared" si="1"/>
        <v>#REF!</v>
      </c>
      <c r="G38" s="109">
        <v>102970</v>
      </c>
      <c r="H38" s="18" t="e">
        <f>#REF!</f>
        <v>#REF!</v>
      </c>
      <c r="I38" s="106" t="e">
        <f t="shared" si="9"/>
        <v>#REF!</v>
      </c>
      <c r="J38" s="103">
        <f t="shared" si="2"/>
        <v>1.861327234595922</v>
      </c>
      <c r="K38" s="106" t="e">
        <f t="shared" si="3"/>
        <v>#REF!</v>
      </c>
      <c r="L38" s="109">
        <f t="shared" si="4"/>
        <v>0</v>
      </c>
      <c r="M38" s="18" t="e">
        <f t="shared" si="5"/>
        <v>#REF!</v>
      </c>
      <c r="N38" s="106"/>
      <c r="O38" s="103"/>
      <c r="P38" s="106"/>
    </row>
    <row r="39" spans="1:16" ht="25.5">
      <c r="A39" s="112" t="s">
        <v>836</v>
      </c>
      <c r="B39" s="18">
        <v>1326481</v>
      </c>
      <c r="C39" s="18" t="e">
        <f>#REF!</f>
        <v>#REF!</v>
      </c>
      <c r="D39" s="106" t="e">
        <f t="shared" si="10"/>
        <v>#REF!</v>
      </c>
      <c r="E39" s="103">
        <f t="shared" si="0"/>
        <v>7.272869527238068</v>
      </c>
      <c r="F39" s="106" t="e">
        <f t="shared" si="1"/>
        <v>#REF!</v>
      </c>
      <c r="G39" s="109">
        <v>121481</v>
      </c>
      <c r="H39" s="18" t="e">
        <f>#REF!</f>
        <v>#REF!</v>
      </c>
      <c r="I39" s="106" t="e">
        <f t="shared" si="9"/>
        <v>#REF!</v>
      </c>
      <c r="J39" s="103">
        <f t="shared" si="2"/>
        <v>2.1959395337083345</v>
      </c>
      <c r="K39" s="106" t="e">
        <f t="shared" si="3"/>
        <v>#REF!</v>
      </c>
      <c r="L39" s="109">
        <f t="shared" si="4"/>
        <v>1205000</v>
      </c>
      <c r="M39" s="18" t="e">
        <f t="shared" si="5"/>
        <v>#REF!</v>
      </c>
      <c r="N39" s="106" t="e">
        <f t="shared" si="6"/>
        <v>#REF!</v>
      </c>
      <c r="O39" s="103">
        <f>L39/$L$51*100</f>
        <v>7.434798819588407</v>
      </c>
      <c r="P39" s="106" t="e">
        <f>M39/$M$51*100</f>
        <v>#REF!</v>
      </c>
    </row>
    <row r="40" spans="1:16" s="21" customFormat="1" ht="25.5">
      <c r="A40" s="113" t="s">
        <v>732</v>
      </c>
      <c r="B40" s="80">
        <f>SUM(B33:B39)</f>
        <v>2533782</v>
      </c>
      <c r="C40" s="80" t="e">
        <f>SUM(C33:C39)</f>
        <v>#REF!</v>
      </c>
      <c r="D40" s="106" t="e">
        <f t="shared" si="10"/>
        <v>#REF!</v>
      </c>
      <c r="E40" s="103">
        <f t="shared" si="0"/>
        <v>13.892295401490355</v>
      </c>
      <c r="F40" s="106" t="e">
        <f t="shared" si="1"/>
        <v>#REF!</v>
      </c>
      <c r="G40" s="110">
        <f>SUM(G33:G39)</f>
        <v>1219189</v>
      </c>
      <c r="H40" s="80" t="e">
        <f>SUM(H33:H39)</f>
        <v>#REF!</v>
      </c>
      <c r="I40" s="106" t="e">
        <f t="shared" si="9"/>
        <v>#REF!</v>
      </c>
      <c r="J40" s="103">
        <f t="shared" si="2"/>
        <v>22.038551906572472</v>
      </c>
      <c r="K40" s="106" t="e">
        <f t="shared" si="3"/>
        <v>#REF!</v>
      </c>
      <c r="L40" s="110">
        <f t="shared" si="4"/>
        <v>1314593</v>
      </c>
      <c r="M40" s="80" t="e">
        <f t="shared" si="5"/>
        <v>#REF!</v>
      </c>
      <c r="N40" s="106" t="e">
        <f t="shared" si="6"/>
        <v>#REF!</v>
      </c>
      <c r="O40" s="103">
        <f>L40/$L$51*100</f>
        <v>8.1109829748043</v>
      </c>
      <c r="P40" s="106" t="e">
        <f>M40/$M$51*100</f>
        <v>#REF!</v>
      </c>
    </row>
    <row r="41" spans="1:16" ht="12.75">
      <c r="A41" s="112" t="s">
        <v>891</v>
      </c>
      <c r="B41" s="18">
        <v>60482</v>
      </c>
      <c r="C41" s="18" t="e">
        <f>#REF!</f>
        <v>#REF!</v>
      </c>
      <c r="D41" s="106" t="e">
        <f t="shared" si="10"/>
        <v>#REF!</v>
      </c>
      <c r="E41" s="103">
        <f t="shared" si="0"/>
        <v>0.3316125106551943</v>
      </c>
      <c r="F41" s="106" t="e">
        <f t="shared" si="1"/>
        <v>#REF!</v>
      </c>
      <c r="G41" s="109">
        <v>2482</v>
      </c>
      <c r="H41" s="18" t="e">
        <f>#REF!</f>
        <v>#REF!</v>
      </c>
      <c r="I41" s="106" t="e">
        <f t="shared" si="9"/>
        <v>#REF!</v>
      </c>
      <c r="J41" s="103">
        <f t="shared" si="2"/>
        <v>0.04486563267230337</v>
      </c>
      <c r="K41" s="106" t="e">
        <f t="shared" si="3"/>
        <v>#REF!</v>
      </c>
      <c r="L41" s="109">
        <f t="shared" si="4"/>
        <v>58000</v>
      </c>
      <c r="M41" s="18" t="e">
        <f t="shared" si="5"/>
        <v>#REF!</v>
      </c>
      <c r="N41" s="106" t="e">
        <f t="shared" si="6"/>
        <v>#REF!</v>
      </c>
      <c r="O41" s="103">
        <f>L41/$L$51*100</f>
        <v>0.3578575365445042</v>
      </c>
      <c r="P41" s="106" t="e">
        <f>M41/$M$51*100</f>
        <v>#REF!</v>
      </c>
    </row>
    <row r="42" spans="1:16" ht="12.75">
      <c r="A42" s="112" t="s">
        <v>389</v>
      </c>
      <c r="B42" s="18">
        <v>203826</v>
      </c>
      <c r="C42" s="18" t="e">
        <f>#REF!</f>
        <v>#REF!</v>
      </c>
      <c r="D42" s="106" t="e">
        <f t="shared" si="10"/>
        <v>#REF!</v>
      </c>
      <c r="E42" s="103">
        <f t="shared" si="0"/>
        <v>1.1175432624054369</v>
      </c>
      <c r="F42" s="106" t="e">
        <f t="shared" si="1"/>
        <v>#REF!</v>
      </c>
      <c r="G42" s="109">
        <v>203826</v>
      </c>
      <c r="H42" s="18" t="e">
        <f>#REF!</f>
        <v>#REF!</v>
      </c>
      <c r="I42" s="106" t="e">
        <f t="shared" si="9"/>
        <v>#REF!</v>
      </c>
      <c r="J42" s="103">
        <f t="shared" si="2"/>
        <v>3.6844409528867472</v>
      </c>
      <c r="K42" s="106" t="e">
        <f t="shared" si="3"/>
        <v>#REF!</v>
      </c>
      <c r="L42" s="109">
        <f t="shared" si="4"/>
        <v>0</v>
      </c>
      <c r="M42" s="18" t="e">
        <f t="shared" si="5"/>
        <v>#REF!</v>
      </c>
      <c r="N42" s="106"/>
      <c r="O42" s="103"/>
      <c r="P42" s="106"/>
    </row>
    <row r="43" spans="1:16" s="21" customFormat="1" ht="12.75">
      <c r="A43" s="113" t="s">
        <v>300</v>
      </c>
      <c r="B43" s="80">
        <f>B42+B41+B40+B32+B29</f>
        <v>7059681</v>
      </c>
      <c r="C43" s="80" t="e">
        <f>C42+C41+C40+C32+C29</f>
        <v>#REF!</v>
      </c>
      <c r="D43" s="106" t="e">
        <f t="shared" si="10"/>
        <v>#REF!</v>
      </c>
      <c r="E43" s="103">
        <f t="shared" si="0"/>
        <v>38.70702921257189</v>
      </c>
      <c r="F43" s="106" t="e">
        <f t="shared" si="1"/>
        <v>#REF!</v>
      </c>
      <c r="G43" s="110">
        <f>G42+G41+G40+G32+G29</f>
        <v>5505063</v>
      </c>
      <c r="H43" s="80" t="e">
        <f>H42+H41+H40+H32+H29</f>
        <v>#REF!</v>
      </c>
      <c r="I43" s="106" t="e">
        <f t="shared" si="9"/>
        <v>#REF!</v>
      </c>
      <c r="J43" s="103">
        <f t="shared" si="2"/>
        <v>99.51173827392765</v>
      </c>
      <c r="K43" s="106" t="e">
        <f t="shared" si="3"/>
        <v>#REF!</v>
      </c>
      <c r="L43" s="110">
        <f t="shared" si="4"/>
        <v>1554618</v>
      </c>
      <c r="M43" s="80" t="e">
        <f t="shared" si="5"/>
        <v>#REF!</v>
      </c>
      <c r="N43" s="106" t="e">
        <f t="shared" si="6"/>
        <v>#REF!</v>
      </c>
      <c r="O43" s="104">
        <f>L43/$L$51*100</f>
        <v>9.591927030133517</v>
      </c>
      <c r="P43" s="107" t="e">
        <f>M43/$M$51*100</f>
        <v>#REF!</v>
      </c>
    </row>
    <row r="44" spans="1:16" ht="25.5">
      <c r="A44" s="112" t="s">
        <v>747</v>
      </c>
      <c r="B44" s="18">
        <v>3181907</v>
      </c>
      <c r="C44" s="18" t="e">
        <f>#REF!</f>
        <v>#REF!</v>
      </c>
      <c r="D44" s="106" t="e">
        <f t="shared" si="10"/>
        <v>#REF!</v>
      </c>
      <c r="E44" s="103">
        <f t="shared" si="0"/>
        <v>17.44585445159448</v>
      </c>
      <c r="F44" s="106" t="e">
        <f t="shared" si="1"/>
        <v>#REF!</v>
      </c>
      <c r="G44" s="109">
        <v>0</v>
      </c>
      <c r="H44" s="18">
        <v>0</v>
      </c>
      <c r="I44" s="106"/>
      <c r="J44" s="103"/>
      <c r="K44" s="106"/>
      <c r="L44" s="109"/>
      <c r="M44" s="18"/>
      <c r="N44" s="106"/>
      <c r="O44" s="103">
        <f aca="true" t="shared" si="13" ref="O44:O51">L44/$L$51*100</f>
        <v>0</v>
      </c>
      <c r="P44" s="106" t="e">
        <f aca="true" t="shared" si="14" ref="P44:P51">M44/$M$51*100</f>
        <v>#REF!</v>
      </c>
    </row>
    <row r="45" spans="1:16" ht="25.5">
      <c r="A45" s="112" t="s">
        <v>748</v>
      </c>
      <c r="B45" s="18">
        <v>7477513</v>
      </c>
      <c r="C45" s="18" t="e">
        <f>#REF!-(#REF!+#REF!+#REF!)</f>
        <v>#REF!</v>
      </c>
      <c r="D45" s="106" t="e">
        <f t="shared" si="10"/>
        <v>#REF!</v>
      </c>
      <c r="E45" s="103">
        <f t="shared" si="0"/>
        <v>40.99793094452654</v>
      </c>
      <c r="F45" s="106" t="e">
        <f t="shared" si="1"/>
        <v>#REF!</v>
      </c>
      <c r="G45" s="109">
        <v>0</v>
      </c>
      <c r="H45" s="18">
        <v>0</v>
      </c>
      <c r="I45" s="106"/>
      <c r="J45" s="103"/>
      <c r="K45" s="106"/>
      <c r="L45" s="109">
        <f>L51-(L46+L43)</f>
        <v>14645809</v>
      </c>
      <c r="M45" s="18" t="e">
        <f>M51-(M46+M43)</f>
        <v>#REF!</v>
      </c>
      <c r="N45" s="106" t="e">
        <f t="shared" si="6"/>
        <v>#REF!</v>
      </c>
      <c r="O45" s="103">
        <f t="shared" si="13"/>
        <v>90.36401947312635</v>
      </c>
      <c r="P45" s="106" t="e">
        <f t="shared" si="14"/>
        <v>#REF!</v>
      </c>
    </row>
    <row r="46" spans="1:16" ht="38.25">
      <c r="A46" s="112" t="s">
        <v>404</v>
      </c>
      <c r="B46" s="18">
        <f>34151</f>
        <v>34151</v>
      </c>
      <c r="C46" s="18" t="e">
        <f>#REF!+#REF!</f>
        <v>#REF!</v>
      </c>
      <c r="D46" s="106" t="e">
        <f t="shared" si="10"/>
        <v>#REF!</v>
      </c>
      <c r="E46" s="103">
        <f t="shared" si="0"/>
        <v>0.1872441197610122</v>
      </c>
      <c r="F46" s="106" t="e">
        <f t="shared" si="1"/>
        <v>#REF!</v>
      </c>
      <c r="G46" s="109">
        <f>B46-7140</f>
        <v>27011</v>
      </c>
      <c r="H46" s="18" t="e">
        <f>C46-6400</f>
        <v>#REF!</v>
      </c>
      <c r="I46" s="106" t="e">
        <f>H46/G46*100</f>
        <v>#REF!</v>
      </c>
      <c r="J46" s="103">
        <f>G46/$G$49*100</f>
        <v>0.4882617260723555</v>
      </c>
      <c r="K46" s="106" t="e">
        <f>H46/H49*100</f>
        <v>#REF!</v>
      </c>
      <c r="L46" s="109">
        <f t="shared" si="4"/>
        <v>7140</v>
      </c>
      <c r="M46" s="18" t="e">
        <f t="shared" si="5"/>
        <v>#REF!</v>
      </c>
      <c r="N46" s="106" t="e">
        <f t="shared" si="6"/>
        <v>#REF!</v>
      </c>
      <c r="O46" s="103">
        <f t="shared" si="13"/>
        <v>0.04405349674013379</v>
      </c>
      <c r="P46" s="106" t="e">
        <f t="shared" si="14"/>
        <v>#REF!</v>
      </c>
    </row>
    <row r="47" spans="1:16" ht="12.75">
      <c r="A47" s="112" t="s">
        <v>405</v>
      </c>
      <c r="B47" s="18">
        <v>485505</v>
      </c>
      <c r="C47" s="18" t="e">
        <f>#REF!</f>
        <v>#REF!</v>
      </c>
      <c r="D47" s="106" t="e">
        <f t="shared" si="10"/>
        <v>#REF!</v>
      </c>
      <c r="E47" s="103">
        <f t="shared" si="0"/>
        <v>2.6619412715460817</v>
      </c>
      <c r="F47" s="106" t="e">
        <f t="shared" si="1"/>
        <v>#REF!</v>
      </c>
      <c r="G47" s="109">
        <v>0</v>
      </c>
      <c r="H47" s="18">
        <v>0</v>
      </c>
      <c r="I47" s="106"/>
      <c r="J47" s="103"/>
      <c r="K47" s="106"/>
      <c r="L47" s="109"/>
      <c r="M47" s="18"/>
      <c r="N47" s="106"/>
      <c r="O47" s="103">
        <f t="shared" si="13"/>
        <v>0</v>
      </c>
      <c r="P47" s="106" t="e">
        <f t="shared" si="14"/>
        <v>#REF!</v>
      </c>
    </row>
    <row r="48" spans="1:16" s="21" customFormat="1" ht="12.75">
      <c r="A48" s="113" t="s">
        <v>406</v>
      </c>
      <c r="B48" s="80">
        <f>SUM(B44:B47)</f>
        <v>11179076</v>
      </c>
      <c r="C48" s="80" t="e">
        <f>SUM(C44:C47)</f>
        <v>#REF!</v>
      </c>
      <c r="D48" s="107" t="e">
        <f t="shared" si="10"/>
        <v>#REF!</v>
      </c>
      <c r="E48" s="104">
        <f t="shared" si="0"/>
        <v>61.29297078742811</v>
      </c>
      <c r="F48" s="107" t="e">
        <f t="shared" si="1"/>
        <v>#REF!</v>
      </c>
      <c r="G48" s="110">
        <f>SUM(G44:G47)</f>
        <v>27011</v>
      </c>
      <c r="H48" s="80" t="e">
        <f>SUM(H44:H47)</f>
        <v>#REF!</v>
      </c>
      <c r="I48" s="107" t="e">
        <f>H48/G48*100</f>
        <v>#REF!</v>
      </c>
      <c r="J48" s="104"/>
      <c r="K48" s="107"/>
      <c r="L48" s="110">
        <f t="shared" si="4"/>
        <v>11152065</v>
      </c>
      <c r="M48" s="80" t="e">
        <f t="shared" si="5"/>
        <v>#REF!</v>
      </c>
      <c r="N48" s="107" t="e">
        <f t="shared" si="6"/>
        <v>#REF!</v>
      </c>
      <c r="O48" s="104">
        <f t="shared" si="13"/>
        <v>68.80776738421011</v>
      </c>
      <c r="P48" s="107" t="e">
        <f t="shared" si="14"/>
        <v>#REF!</v>
      </c>
    </row>
    <row r="49" spans="1:16" s="21" customFormat="1" ht="12.75">
      <c r="A49" s="113" t="s">
        <v>372</v>
      </c>
      <c r="B49" s="80">
        <f>B48+B43</f>
        <v>18238757</v>
      </c>
      <c r="C49" s="80" t="e">
        <f>C43+C48</f>
        <v>#REF!</v>
      </c>
      <c r="D49" s="107" t="e">
        <f t="shared" si="10"/>
        <v>#REF!</v>
      </c>
      <c r="E49" s="104">
        <f t="shared" si="0"/>
        <v>100</v>
      </c>
      <c r="F49" s="107" t="e">
        <f t="shared" si="1"/>
        <v>#REF!</v>
      </c>
      <c r="G49" s="110">
        <f>G48+G43</f>
        <v>5532074</v>
      </c>
      <c r="H49" s="80" t="e">
        <f>H48+H43</f>
        <v>#REF!</v>
      </c>
      <c r="I49" s="107" t="e">
        <f>H49/G49*100</f>
        <v>#REF!</v>
      </c>
      <c r="J49" s="104">
        <f>J43+J46</f>
        <v>100</v>
      </c>
      <c r="K49" s="107" t="e">
        <f>K43+K46</f>
        <v>#REF!</v>
      </c>
      <c r="L49" s="110">
        <f t="shared" si="4"/>
        <v>12706683</v>
      </c>
      <c r="M49" s="80" t="e">
        <f t="shared" si="5"/>
        <v>#REF!</v>
      </c>
      <c r="N49" s="107" t="e">
        <f t="shared" si="6"/>
        <v>#REF!</v>
      </c>
      <c r="O49" s="104">
        <f t="shared" si="13"/>
        <v>78.39969441434363</v>
      </c>
      <c r="P49" s="107" t="e">
        <f t="shared" si="14"/>
        <v>#REF!</v>
      </c>
    </row>
    <row r="50" spans="1:16" ht="51">
      <c r="A50" s="112" t="s">
        <v>407</v>
      </c>
      <c r="B50" s="18">
        <v>0</v>
      </c>
      <c r="C50" s="18">
        <v>0</v>
      </c>
      <c r="D50" s="106"/>
      <c r="E50" s="103">
        <f t="shared" si="0"/>
        <v>0</v>
      </c>
      <c r="F50" s="106" t="e">
        <f t="shared" si="1"/>
        <v>#REF!</v>
      </c>
      <c r="G50" s="109">
        <v>-3500884</v>
      </c>
      <c r="H50" s="18" t="e">
        <f>-#REF!</f>
        <v>#REF!</v>
      </c>
      <c r="I50" s="106" t="e">
        <f>H50/G50*100</f>
        <v>#REF!</v>
      </c>
      <c r="J50" s="103"/>
      <c r="K50" s="106"/>
      <c r="L50" s="109"/>
      <c r="M50" s="18"/>
      <c r="N50" s="106"/>
      <c r="O50" s="103">
        <f t="shared" si="13"/>
        <v>0</v>
      </c>
      <c r="P50" s="106" t="e">
        <f t="shared" si="14"/>
        <v>#REF!</v>
      </c>
    </row>
    <row r="51" spans="1:16" s="21" customFormat="1" ht="12.75">
      <c r="A51" s="113" t="s">
        <v>452</v>
      </c>
      <c r="B51" s="80">
        <f>SUM(B49:B50)</f>
        <v>18238757</v>
      </c>
      <c r="C51" s="80" t="e">
        <f>SUM(C49:C50)</f>
        <v>#REF!</v>
      </c>
      <c r="D51" s="107" t="e">
        <f t="shared" si="10"/>
        <v>#REF!</v>
      </c>
      <c r="E51" s="104">
        <f t="shared" si="0"/>
        <v>100</v>
      </c>
      <c r="F51" s="107" t="e">
        <f t="shared" si="1"/>
        <v>#REF!</v>
      </c>
      <c r="G51" s="110">
        <f>SUM(G49:G50)</f>
        <v>2031190</v>
      </c>
      <c r="H51" s="80" t="e">
        <f>SUM(H49:H50)</f>
        <v>#REF!</v>
      </c>
      <c r="I51" s="107" t="e">
        <f>H51/G51*100</f>
        <v>#REF!</v>
      </c>
      <c r="J51" s="104"/>
      <c r="K51" s="107"/>
      <c r="L51" s="110">
        <f t="shared" si="4"/>
        <v>16207567</v>
      </c>
      <c r="M51" s="80" t="e">
        <f t="shared" si="5"/>
        <v>#REF!</v>
      </c>
      <c r="N51" s="101" t="e">
        <f t="shared" si="6"/>
        <v>#REF!</v>
      </c>
      <c r="O51" s="101">
        <f t="shared" si="13"/>
        <v>100</v>
      </c>
      <c r="P51" s="107" t="e">
        <f t="shared" si="14"/>
        <v>#REF!</v>
      </c>
    </row>
    <row r="52" ht="12.75">
      <c r="L52" s="15">
        <f t="shared" si="4"/>
        <v>0</v>
      </c>
    </row>
    <row r="53" ht="12.75">
      <c r="L53" s="15">
        <f t="shared" si="4"/>
        <v>0</v>
      </c>
    </row>
  </sheetData>
  <sheetProtection/>
  <mergeCells count="6">
    <mergeCell ref="O1:P1"/>
    <mergeCell ref="E1:F1"/>
    <mergeCell ref="B1:D1"/>
    <mergeCell ref="G1:I1"/>
    <mergeCell ref="L1:N1"/>
    <mergeCell ref="J1:K1"/>
  </mergeCells>
  <printOptions/>
  <pageMargins left="0.64" right="0.25" top="0.38" bottom="0.39" header="0.23" footer="0.18"/>
  <pageSetup horizontalDpi="600" verticalDpi="600" orientation="landscape" paperSize="9" scale="60" r:id="rId1"/>
  <headerFooter alignWithMargins="0">
    <oddHeader>&amp;C&amp;"Times New Roman,Félkövér"2006. évi költségvetés elemzése
&amp;R
&amp;"Times New Roman,Normál"&amp;8előterjesztés 1. számú melléklete&amp;"MS Sans Serif,Normál"&amp;10
&amp;"Times New Roman,Normál"&amp;8e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F45"/>
  <sheetViews>
    <sheetView view="pageLayout" workbookViewId="0" topLeftCell="A28">
      <selection activeCell="A28" sqref="A28"/>
    </sheetView>
  </sheetViews>
  <sheetFormatPr defaultColWidth="9.140625" defaultRowHeight="12.75"/>
  <cols>
    <col min="1" max="1" width="6.28125" style="0" customWidth="1"/>
    <col min="2" max="2" width="4.140625" style="0" customWidth="1"/>
    <col min="3" max="3" width="56.7109375" style="0" customWidth="1"/>
    <col min="4" max="4" width="12.7109375" style="0" customWidth="1"/>
    <col min="5" max="5" width="13.140625" style="0" customWidth="1"/>
    <col min="6" max="6" width="13.00390625" style="0" customWidth="1"/>
  </cols>
  <sheetData>
    <row r="3" spans="3:6" ht="15.75">
      <c r="C3" s="522" t="s">
        <v>1475</v>
      </c>
      <c r="D3" s="522"/>
      <c r="E3" s="522"/>
      <c r="F3" s="522"/>
    </row>
    <row r="4" spans="3:6" ht="15.75">
      <c r="C4" s="504"/>
      <c r="D4" s="504"/>
      <c r="E4" s="504"/>
      <c r="F4" s="504"/>
    </row>
    <row r="5" ht="13.5" thickBot="1"/>
    <row r="6" spans="2:6" ht="15.75" thickBot="1">
      <c r="B6" s="400"/>
      <c r="C6" s="397" t="s">
        <v>907</v>
      </c>
      <c r="D6" s="395" t="s">
        <v>16</v>
      </c>
      <c r="E6" s="395" t="s">
        <v>332</v>
      </c>
      <c r="F6" s="396" t="s">
        <v>626</v>
      </c>
    </row>
    <row r="7" spans="2:6" ht="3" customHeight="1">
      <c r="B7" s="401"/>
      <c r="C7" s="398"/>
      <c r="D7" s="392"/>
      <c r="E7" s="392"/>
      <c r="F7" s="393"/>
    </row>
    <row r="8" spans="2:6" ht="12.75">
      <c r="B8" s="383" t="s">
        <v>916</v>
      </c>
      <c r="C8" s="379" t="s">
        <v>917</v>
      </c>
      <c r="D8" s="356">
        <v>20800</v>
      </c>
      <c r="E8" s="356">
        <v>0</v>
      </c>
      <c r="F8" s="360">
        <v>0</v>
      </c>
    </row>
    <row r="9" spans="2:6" ht="12.75">
      <c r="B9" s="383" t="s">
        <v>918</v>
      </c>
      <c r="C9" s="379" t="s">
        <v>104</v>
      </c>
      <c r="D9" s="356">
        <v>34400</v>
      </c>
      <c r="E9" s="356">
        <v>38200</v>
      </c>
      <c r="F9" s="360">
        <v>41368</v>
      </c>
    </row>
    <row r="10" spans="2:6" ht="12.75">
      <c r="B10" s="383" t="s">
        <v>919</v>
      </c>
      <c r="C10" s="379" t="s">
        <v>920</v>
      </c>
      <c r="D10" s="356">
        <v>0</v>
      </c>
      <c r="E10" s="356">
        <v>0</v>
      </c>
      <c r="F10" s="360">
        <v>0</v>
      </c>
    </row>
    <row r="11" spans="2:6" ht="12.75">
      <c r="B11" s="383" t="s">
        <v>921</v>
      </c>
      <c r="C11" s="379" t="s">
        <v>922</v>
      </c>
      <c r="D11" s="356">
        <v>300000</v>
      </c>
      <c r="E11" s="356">
        <v>336192</v>
      </c>
      <c r="F11" s="360">
        <v>341221</v>
      </c>
    </row>
    <row r="12" spans="2:6" ht="12.75">
      <c r="B12" s="383" t="s">
        <v>923</v>
      </c>
      <c r="C12" s="379" t="s">
        <v>105</v>
      </c>
      <c r="D12" s="356">
        <v>0</v>
      </c>
      <c r="E12" s="356">
        <v>0</v>
      </c>
      <c r="F12" s="360">
        <v>0</v>
      </c>
    </row>
    <row r="13" spans="2:6" ht="12.75">
      <c r="B13" s="383" t="s">
        <v>924</v>
      </c>
      <c r="C13" s="379" t="s">
        <v>106</v>
      </c>
      <c r="D13" s="356">
        <v>10000</v>
      </c>
      <c r="E13" s="356">
        <v>10126</v>
      </c>
      <c r="F13" s="360">
        <v>10140</v>
      </c>
    </row>
    <row r="14" spans="2:6" ht="12.75">
      <c r="B14" s="383" t="s">
        <v>925</v>
      </c>
      <c r="C14" s="379" t="s">
        <v>926</v>
      </c>
      <c r="D14" s="356">
        <v>50000</v>
      </c>
      <c r="E14" s="356">
        <v>51950</v>
      </c>
      <c r="F14" s="360">
        <v>37840</v>
      </c>
    </row>
    <row r="15" spans="2:6" ht="12.75">
      <c r="B15" s="383" t="s">
        <v>927</v>
      </c>
      <c r="C15" s="379" t="s">
        <v>928</v>
      </c>
      <c r="D15" s="356">
        <v>105000</v>
      </c>
      <c r="E15" s="356">
        <v>1126</v>
      </c>
      <c r="F15" s="360">
        <v>16954</v>
      </c>
    </row>
    <row r="16" spans="2:6" ht="12.75">
      <c r="B16" s="383" t="s">
        <v>929</v>
      </c>
      <c r="C16" s="379" t="s">
        <v>930</v>
      </c>
      <c r="D16" s="356">
        <v>0</v>
      </c>
      <c r="E16" s="356">
        <v>21838</v>
      </c>
      <c r="F16" s="360">
        <v>23808</v>
      </c>
    </row>
    <row r="17" spans="2:6" ht="12.75">
      <c r="B17" s="383" t="s">
        <v>931</v>
      </c>
      <c r="C17" s="379" t="s">
        <v>107</v>
      </c>
      <c r="D17" s="356">
        <v>15000</v>
      </c>
      <c r="E17" s="356">
        <v>189618</v>
      </c>
      <c r="F17" s="360">
        <v>189618</v>
      </c>
    </row>
    <row r="18" spans="2:6" ht="12.75">
      <c r="B18" s="383" t="s">
        <v>932</v>
      </c>
      <c r="C18" s="379" t="s">
        <v>108</v>
      </c>
      <c r="D18" s="356">
        <v>110000</v>
      </c>
      <c r="E18" s="356">
        <v>120567</v>
      </c>
      <c r="F18" s="360">
        <v>109984</v>
      </c>
    </row>
    <row r="19" spans="2:6" ht="12.75">
      <c r="B19" s="383" t="s">
        <v>933</v>
      </c>
      <c r="C19" s="379" t="s">
        <v>109</v>
      </c>
      <c r="D19" s="356">
        <v>0</v>
      </c>
      <c r="E19" s="356">
        <v>0</v>
      </c>
      <c r="F19" s="360">
        <v>0</v>
      </c>
    </row>
    <row r="20" spans="2:6" ht="12.75">
      <c r="B20" s="383" t="s">
        <v>934</v>
      </c>
      <c r="C20" s="379" t="s">
        <v>110</v>
      </c>
      <c r="D20" s="356">
        <v>23000</v>
      </c>
      <c r="E20" s="356">
        <v>31450</v>
      </c>
      <c r="F20" s="360">
        <v>31414</v>
      </c>
    </row>
    <row r="21" spans="2:6" ht="12.75">
      <c r="B21" s="383" t="s">
        <v>935</v>
      </c>
      <c r="C21" s="379" t="s">
        <v>111</v>
      </c>
      <c r="D21" s="356">
        <v>2000</v>
      </c>
      <c r="E21" s="356">
        <v>1677</v>
      </c>
      <c r="F21" s="360">
        <v>1615</v>
      </c>
    </row>
    <row r="22" spans="2:6" ht="25.5">
      <c r="B22" s="383" t="s">
        <v>936</v>
      </c>
      <c r="C22" s="379" t="s">
        <v>937</v>
      </c>
      <c r="D22" s="356">
        <v>0</v>
      </c>
      <c r="E22" s="356">
        <v>0</v>
      </c>
      <c r="F22" s="360">
        <v>0</v>
      </c>
    </row>
    <row r="23" spans="2:6" ht="12.75">
      <c r="B23" s="383" t="s">
        <v>938</v>
      </c>
      <c r="C23" s="379" t="s">
        <v>112</v>
      </c>
      <c r="D23" s="356">
        <v>0</v>
      </c>
      <c r="E23" s="356">
        <v>0</v>
      </c>
      <c r="F23" s="360">
        <v>0</v>
      </c>
    </row>
    <row r="24" spans="2:6" ht="12.75">
      <c r="B24" s="383" t="s">
        <v>939</v>
      </c>
      <c r="C24" s="379" t="s">
        <v>89</v>
      </c>
      <c r="D24" s="356">
        <v>0</v>
      </c>
      <c r="E24" s="356">
        <v>1110</v>
      </c>
      <c r="F24" s="360">
        <v>1100</v>
      </c>
    </row>
    <row r="25" spans="2:6" ht="12.75">
      <c r="B25" s="383" t="s">
        <v>940</v>
      </c>
      <c r="C25" s="379" t="s">
        <v>941</v>
      </c>
      <c r="D25" s="356">
        <v>33000</v>
      </c>
      <c r="E25" s="356">
        <v>33247</v>
      </c>
      <c r="F25" s="360">
        <v>33252</v>
      </c>
    </row>
    <row r="26" spans="2:6" ht="12.75">
      <c r="B26" s="383" t="s">
        <v>942</v>
      </c>
      <c r="C26" s="379" t="s">
        <v>943</v>
      </c>
      <c r="D26" s="356">
        <v>51000</v>
      </c>
      <c r="E26" s="356">
        <v>59181</v>
      </c>
      <c r="F26" s="360">
        <v>58335</v>
      </c>
    </row>
    <row r="27" spans="2:6" ht="12.75">
      <c r="B27" s="383" t="s">
        <v>944</v>
      </c>
      <c r="C27" s="379" t="s">
        <v>945</v>
      </c>
      <c r="D27" s="356">
        <v>779000</v>
      </c>
      <c r="E27" s="356">
        <v>984872</v>
      </c>
      <c r="F27" s="360">
        <v>983320</v>
      </c>
    </row>
    <row r="28" spans="2:6" ht="12.75">
      <c r="B28" s="383" t="s">
        <v>946</v>
      </c>
      <c r="C28" s="379" t="s">
        <v>113</v>
      </c>
      <c r="D28" s="356">
        <v>0</v>
      </c>
      <c r="E28" s="356">
        <v>0</v>
      </c>
      <c r="F28" s="360">
        <v>0</v>
      </c>
    </row>
    <row r="29" spans="2:6" ht="12.75">
      <c r="B29" s="383" t="s">
        <v>947</v>
      </c>
      <c r="C29" s="379" t="s">
        <v>114</v>
      </c>
      <c r="D29" s="356">
        <v>0</v>
      </c>
      <c r="E29" s="356">
        <v>0</v>
      </c>
      <c r="F29" s="360">
        <v>0</v>
      </c>
    </row>
    <row r="30" spans="2:6" ht="12.75">
      <c r="B30" s="383" t="s">
        <v>948</v>
      </c>
      <c r="C30" s="379" t="s">
        <v>115</v>
      </c>
      <c r="D30" s="356">
        <v>0</v>
      </c>
      <c r="E30" s="356">
        <v>0</v>
      </c>
      <c r="F30" s="360">
        <v>0</v>
      </c>
    </row>
    <row r="31" spans="2:6" ht="12.75">
      <c r="B31" s="383" t="s">
        <v>949</v>
      </c>
      <c r="C31" s="379" t="s">
        <v>110</v>
      </c>
      <c r="D31" s="356">
        <v>0</v>
      </c>
      <c r="E31" s="356">
        <v>0</v>
      </c>
      <c r="F31" s="360">
        <v>0</v>
      </c>
    </row>
    <row r="32" spans="2:6" ht="12.75">
      <c r="B32" s="383" t="s">
        <v>950</v>
      </c>
      <c r="C32" s="379" t="s">
        <v>111</v>
      </c>
      <c r="D32" s="356">
        <v>0</v>
      </c>
      <c r="E32" s="356">
        <v>0</v>
      </c>
      <c r="F32" s="360">
        <v>0</v>
      </c>
    </row>
    <row r="33" spans="2:6" ht="12.75">
      <c r="B33" s="383" t="s">
        <v>951</v>
      </c>
      <c r="C33" s="379" t="s">
        <v>116</v>
      </c>
      <c r="D33" s="356">
        <v>11000</v>
      </c>
      <c r="E33" s="356">
        <v>10310</v>
      </c>
      <c r="F33" s="360">
        <v>9404</v>
      </c>
    </row>
    <row r="34" spans="2:6" ht="12.75">
      <c r="B34" s="383" t="s">
        <v>952</v>
      </c>
      <c r="C34" s="379" t="s">
        <v>117</v>
      </c>
      <c r="D34" s="356">
        <v>22000</v>
      </c>
      <c r="E34" s="356">
        <v>19311</v>
      </c>
      <c r="F34" s="360">
        <v>18326</v>
      </c>
    </row>
    <row r="35" spans="2:6" ht="12.75">
      <c r="B35" s="383" t="s">
        <v>953</v>
      </c>
      <c r="C35" s="379" t="s">
        <v>118</v>
      </c>
      <c r="D35" s="356">
        <v>0</v>
      </c>
      <c r="E35" s="356">
        <v>0</v>
      </c>
      <c r="F35" s="360">
        <v>0</v>
      </c>
    </row>
    <row r="36" spans="2:6" ht="12.75">
      <c r="B36" s="383" t="s">
        <v>954</v>
      </c>
      <c r="C36" s="379" t="s">
        <v>119</v>
      </c>
      <c r="D36" s="356">
        <v>0</v>
      </c>
      <c r="E36" s="356">
        <v>1000</v>
      </c>
      <c r="F36" s="360">
        <v>406</v>
      </c>
    </row>
    <row r="37" spans="2:6" ht="12.75">
      <c r="B37" s="383" t="s">
        <v>955</v>
      </c>
      <c r="C37" s="379" t="s">
        <v>120</v>
      </c>
      <c r="D37" s="356">
        <v>0</v>
      </c>
      <c r="E37" s="356">
        <v>0</v>
      </c>
      <c r="F37" s="360">
        <v>0</v>
      </c>
    </row>
    <row r="38" spans="2:6" ht="12.75">
      <c r="B38" s="383" t="s">
        <v>956</v>
      </c>
      <c r="C38" s="379" t="s">
        <v>957</v>
      </c>
      <c r="D38" s="356">
        <v>0</v>
      </c>
      <c r="E38" s="356">
        <v>15400</v>
      </c>
      <c r="F38" s="360">
        <v>14475</v>
      </c>
    </row>
    <row r="39" spans="2:6" ht="12.75">
      <c r="B39" s="383" t="s">
        <v>958</v>
      </c>
      <c r="C39" s="379" t="s">
        <v>121</v>
      </c>
      <c r="D39" s="356">
        <v>0</v>
      </c>
      <c r="E39" s="356">
        <v>0</v>
      </c>
      <c r="F39" s="360">
        <v>0</v>
      </c>
    </row>
    <row r="40" spans="2:6" ht="12.75">
      <c r="B40" s="383" t="s">
        <v>959</v>
      </c>
      <c r="C40" s="379" t="s">
        <v>960</v>
      </c>
      <c r="D40" s="356">
        <v>33000</v>
      </c>
      <c r="E40" s="356">
        <v>46021</v>
      </c>
      <c r="F40" s="360">
        <v>42611</v>
      </c>
    </row>
    <row r="41" spans="2:6" ht="12.75">
      <c r="B41" s="383" t="s">
        <v>961</v>
      </c>
      <c r="C41" s="379" t="s">
        <v>962</v>
      </c>
      <c r="D41" s="356">
        <v>812000</v>
      </c>
      <c r="E41" s="356">
        <v>1030893</v>
      </c>
      <c r="F41" s="360">
        <v>1025931</v>
      </c>
    </row>
    <row r="42" spans="2:6" ht="12.75">
      <c r="B42" s="383" t="s">
        <v>963</v>
      </c>
      <c r="C42" s="379" t="s">
        <v>122</v>
      </c>
      <c r="D42" s="356">
        <v>0</v>
      </c>
      <c r="E42" s="356">
        <v>0</v>
      </c>
      <c r="F42" s="360">
        <v>0</v>
      </c>
    </row>
    <row r="43" spans="2:6" ht="12.75">
      <c r="B43" s="383" t="s">
        <v>964</v>
      </c>
      <c r="C43" s="379" t="s">
        <v>123</v>
      </c>
      <c r="D43" s="356">
        <v>0</v>
      </c>
      <c r="E43" s="356">
        <v>0</v>
      </c>
      <c r="F43" s="360">
        <v>0</v>
      </c>
    </row>
    <row r="44" spans="2:6" ht="12.75">
      <c r="B44" s="383" t="s">
        <v>965</v>
      </c>
      <c r="C44" s="379" t="s">
        <v>966</v>
      </c>
      <c r="D44" s="356">
        <v>812000</v>
      </c>
      <c r="E44" s="356">
        <v>1030893</v>
      </c>
      <c r="F44" s="360">
        <v>1025931</v>
      </c>
    </row>
    <row r="45" spans="2:6" ht="13.5" thickBot="1">
      <c r="B45" s="402" t="s">
        <v>967</v>
      </c>
      <c r="C45" s="399" t="s">
        <v>968</v>
      </c>
      <c r="D45" s="389">
        <v>0</v>
      </c>
      <c r="E45" s="389">
        <v>0</v>
      </c>
      <c r="F45" s="390">
        <v>0</v>
      </c>
    </row>
  </sheetData>
  <sheetProtection/>
  <mergeCells count="1"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&amp;R&amp;"MS Sans Serif,Félkövér"rendelet 9/1.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45"/>
  <sheetViews>
    <sheetView view="pageLayout" workbookViewId="0" topLeftCell="A49">
      <selection activeCell="A28" sqref="A28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50.00390625" style="0" customWidth="1"/>
    <col min="4" max="4" width="10.28125" style="0" customWidth="1"/>
    <col min="5" max="5" width="10.8515625" style="0" customWidth="1"/>
    <col min="6" max="6" width="9.28125" style="0" customWidth="1"/>
    <col min="7" max="7" width="9.7109375" style="0" customWidth="1"/>
    <col min="8" max="8" width="10.140625" style="0" customWidth="1"/>
    <col min="9" max="9" width="10.00390625" style="0" customWidth="1"/>
    <col min="10" max="10" width="10.28125" style="0" customWidth="1"/>
    <col min="11" max="11" width="10.57421875" style="0" customWidth="1"/>
  </cols>
  <sheetData>
    <row r="2" spans="3:11" s="14" customFormat="1" ht="19.5" customHeight="1" thickBot="1">
      <c r="C2" s="565" t="s">
        <v>1482</v>
      </c>
      <c r="D2" s="565"/>
      <c r="E2" s="565"/>
      <c r="F2" s="565"/>
      <c r="G2" s="565"/>
      <c r="H2" s="565"/>
      <c r="I2" s="565"/>
      <c r="J2" s="565"/>
      <c r="K2" s="14" t="s">
        <v>343</v>
      </c>
    </row>
    <row r="3" spans="2:11" s="14" customFormat="1" ht="19.5" customHeight="1">
      <c r="B3" s="566"/>
      <c r="C3" s="568" t="s">
        <v>907</v>
      </c>
      <c r="D3" s="546" t="s">
        <v>1476</v>
      </c>
      <c r="E3" s="546"/>
      <c r="F3" s="546"/>
      <c r="G3" s="546"/>
      <c r="H3" s="546"/>
      <c r="I3" s="570" t="s">
        <v>1477</v>
      </c>
      <c r="J3" s="570" t="s">
        <v>332</v>
      </c>
      <c r="K3" s="563" t="s">
        <v>626</v>
      </c>
    </row>
    <row r="4" spans="2:11" ht="13.5" thickBot="1">
      <c r="B4" s="567"/>
      <c r="C4" s="569"/>
      <c r="D4" s="159" t="s">
        <v>834</v>
      </c>
      <c r="E4" s="159" t="s">
        <v>1481</v>
      </c>
      <c r="F4" s="159" t="s">
        <v>1478</v>
      </c>
      <c r="G4" s="159" t="s">
        <v>1479</v>
      </c>
      <c r="H4" s="159" t="s">
        <v>1480</v>
      </c>
      <c r="I4" s="571"/>
      <c r="J4" s="571"/>
      <c r="K4" s="564"/>
    </row>
    <row r="5" spans="2:11" ht="12.75">
      <c r="B5" s="383" t="s">
        <v>915</v>
      </c>
      <c r="C5" s="379" t="s">
        <v>969</v>
      </c>
      <c r="D5" s="356">
        <v>4934849</v>
      </c>
      <c r="E5" s="356">
        <v>0</v>
      </c>
      <c r="F5" s="356">
        <v>21544</v>
      </c>
      <c r="G5" s="356">
        <v>127688</v>
      </c>
      <c r="H5" s="356">
        <v>84814</v>
      </c>
      <c r="I5" s="356">
        <v>234046</v>
      </c>
      <c r="J5" s="356">
        <v>5168895</v>
      </c>
      <c r="K5" s="360">
        <v>4901994</v>
      </c>
    </row>
    <row r="6" spans="2:11" ht="12.75">
      <c r="B6" s="383" t="s">
        <v>916</v>
      </c>
      <c r="C6" s="379" t="s">
        <v>970</v>
      </c>
      <c r="D6" s="356">
        <v>1260630</v>
      </c>
      <c r="E6" s="356">
        <v>0</v>
      </c>
      <c r="F6" s="356">
        <v>2431</v>
      </c>
      <c r="G6" s="356">
        <v>29254</v>
      </c>
      <c r="H6" s="356">
        <v>26189</v>
      </c>
      <c r="I6" s="356">
        <v>57874</v>
      </c>
      <c r="J6" s="356">
        <v>1318504</v>
      </c>
      <c r="K6" s="360">
        <v>1262368</v>
      </c>
    </row>
    <row r="7" spans="2:11" ht="12.75">
      <c r="B7" s="383" t="s">
        <v>918</v>
      </c>
      <c r="C7" s="379" t="s">
        <v>971</v>
      </c>
      <c r="D7" s="356">
        <v>7041449</v>
      </c>
      <c r="E7" s="356">
        <v>0</v>
      </c>
      <c r="F7" s="356">
        <v>276219</v>
      </c>
      <c r="G7" s="356">
        <v>213209</v>
      </c>
      <c r="H7" s="356">
        <v>444463</v>
      </c>
      <c r="I7" s="356">
        <v>933891</v>
      </c>
      <c r="J7" s="356">
        <v>7975340</v>
      </c>
      <c r="K7" s="360">
        <v>6683617</v>
      </c>
    </row>
    <row r="8" spans="2:11" ht="12.75">
      <c r="B8" s="383" t="s">
        <v>919</v>
      </c>
      <c r="C8" s="379" t="s">
        <v>972</v>
      </c>
      <c r="D8" s="356">
        <v>461674</v>
      </c>
      <c r="E8" s="356">
        <v>0</v>
      </c>
      <c r="F8" s="356">
        <v>0</v>
      </c>
      <c r="G8" s="356">
        <v>0</v>
      </c>
      <c r="H8" s="356">
        <v>-236867</v>
      </c>
      <c r="I8" s="356">
        <v>-236867</v>
      </c>
      <c r="J8" s="356">
        <v>224807</v>
      </c>
      <c r="K8" s="360">
        <v>225828</v>
      </c>
    </row>
    <row r="9" spans="2:11" ht="25.5">
      <c r="B9" s="383" t="s">
        <v>921</v>
      </c>
      <c r="C9" s="379" t="s">
        <v>973</v>
      </c>
      <c r="D9" s="356">
        <v>4560796</v>
      </c>
      <c r="E9" s="356">
        <v>0</v>
      </c>
      <c r="F9" s="356">
        <v>198777</v>
      </c>
      <c r="G9" s="356">
        <v>0</v>
      </c>
      <c r="H9" s="356">
        <v>-38025</v>
      </c>
      <c r="I9" s="356">
        <v>160752</v>
      </c>
      <c r="J9" s="356">
        <v>4721548</v>
      </c>
      <c r="K9" s="360">
        <v>4600581</v>
      </c>
    </row>
    <row r="10" spans="2:11" ht="12.75">
      <c r="B10" s="383" t="s">
        <v>923</v>
      </c>
      <c r="C10" s="379" t="s">
        <v>974</v>
      </c>
      <c r="D10" s="356">
        <v>13300</v>
      </c>
      <c r="E10" s="356">
        <v>0</v>
      </c>
      <c r="F10" s="356">
        <v>0</v>
      </c>
      <c r="G10" s="356">
        <v>0</v>
      </c>
      <c r="H10" s="356">
        <v>20124</v>
      </c>
      <c r="I10" s="356">
        <v>20124</v>
      </c>
      <c r="J10" s="356">
        <v>33424</v>
      </c>
      <c r="K10" s="360">
        <v>30038</v>
      </c>
    </row>
    <row r="11" spans="2:11" ht="25.5">
      <c r="B11" s="383" t="s">
        <v>924</v>
      </c>
      <c r="C11" s="379" t="s">
        <v>975</v>
      </c>
      <c r="D11" s="356">
        <v>0</v>
      </c>
      <c r="E11" s="356">
        <v>0</v>
      </c>
      <c r="F11" s="356">
        <v>0</v>
      </c>
      <c r="G11" s="356">
        <v>0</v>
      </c>
      <c r="H11" s="356">
        <v>0</v>
      </c>
      <c r="I11" s="356">
        <v>0</v>
      </c>
      <c r="J11" s="356">
        <v>0</v>
      </c>
      <c r="K11" s="360">
        <v>0</v>
      </c>
    </row>
    <row r="12" spans="2:11" ht="25.5">
      <c r="B12" s="383" t="s">
        <v>925</v>
      </c>
      <c r="C12" s="379" t="s">
        <v>976</v>
      </c>
      <c r="D12" s="356">
        <v>719884</v>
      </c>
      <c r="E12" s="356">
        <v>0</v>
      </c>
      <c r="F12" s="356">
        <v>1836</v>
      </c>
      <c r="G12" s="356">
        <v>0</v>
      </c>
      <c r="H12" s="356">
        <v>132688</v>
      </c>
      <c r="I12" s="356">
        <v>134524</v>
      </c>
      <c r="J12" s="356">
        <v>854408</v>
      </c>
      <c r="K12" s="360">
        <v>851784</v>
      </c>
    </row>
    <row r="13" spans="2:11" ht="25.5">
      <c r="B13" s="383" t="s">
        <v>927</v>
      </c>
      <c r="C13" s="379" t="s">
        <v>977</v>
      </c>
      <c r="D13" s="356">
        <v>0</v>
      </c>
      <c r="E13" s="356">
        <v>0</v>
      </c>
      <c r="F13" s="356">
        <v>0</v>
      </c>
      <c r="G13" s="356">
        <v>0</v>
      </c>
      <c r="H13" s="356">
        <v>0</v>
      </c>
      <c r="I13" s="356">
        <v>0</v>
      </c>
      <c r="J13" s="356">
        <v>0</v>
      </c>
      <c r="K13" s="360">
        <v>0</v>
      </c>
    </row>
    <row r="14" spans="2:11" ht="25.5">
      <c r="B14" s="383" t="s">
        <v>929</v>
      </c>
      <c r="C14" s="379" t="s">
        <v>978</v>
      </c>
      <c r="D14" s="356">
        <v>0</v>
      </c>
      <c r="E14" s="356">
        <v>0</v>
      </c>
      <c r="F14" s="356">
        <v>0</v>
      </c>
      <c r="G14" s="356">
        <v>193907</v>
      </c>
      <c r="H14" s="356">
        <v>68679</v>
      </c>
      <c r="I14" s="356">
        <v>262586</v>
      </c>
      <c r="J14" s="356">
        <v>262586</v>
      </c>
      <c r="K14" s="360">
        <v>262586</v>
      </c>
    </row>
    <row r="15" spans="2:11" ht="25.5">
      <c r="B15" s="383" t="s">
        <v>931</v>
      </c>
      <c r="C15" s="379" t="s">
        <v>979</v>
      </c>
      <c r="D15" s="356">
        <v>812000</v>
      </c>
      <c r="E15" s="356">
        <v>0</v>
      </c>
      <c r="F15" s="356">
        <v>133153</v>
      </c>
      <c r="G15" s="356">
        <v>0</v>
      </c>
      <c r="H15" s="356">
        <v>85795</v>
      </c>
      <c r="I15" s="356">
        <v>218948</v>
      </c>
      <c r="J15" s="356">
        <v>1030948</v>
      </c>
      <c r="K15" s="360">
        <v>1025988</v>
      </c>
    </row>
    <row r="16" spans="2:11" ht="13.5" thickBot="1">
      <c r="B16" s="384" t="s">
        <v>932</v>
      </c>
      <c r="C16" s="380" t="s">
        <v>980</v>
      </c>
      <c r="D16" s="369">
        <v>21490</v>
      </c>
      <c r="E16" s="369">
        <v>0</v>
      </c>
      <c r="F16" s="369">
        <v>0</v>
      </c>
      <c r="G16" s="369">
        <v>4924</v>
      </c>
      <c r="H16" s="369">
        <v>0</v>
      </c>
      <c r="I16" s="369">
        <v>4924</v>
      </c>
      <c r="J16" s="369">
        <v>26414</v>
      </c>
      <c r="K16" s="370">
        <v>25536</v>
      </c>
    </row>
    <row r="17" spans="2:11" ht="13.5" thickBot="1">
      <c r="B17" s="385" t="s">
        <v>933</v>
      </c>
      <c r="C17" s="381" t="s">
        <v>981</v>
      </c>
      <c r="D17" s="377">
        <v>19826072</v>
      </c>
      <c r="E17" s="377">
        <v>0</v>
      </c>
      <c r="F17" s="377">
        <v>633960</v>
      </c>
      <c r="G17" s="377">
        <v>568982</v>
      </c>
      <c r="H17" s="377">
        <v>587860</v>
      </c>
      <c r="I17" s="377">
        <v>1790802</v>
      </c>
      <c r="J17" s="377">
        <v>21616874</v>
      </c>
      <c r="K17" s="378">
        <v>19870320</v>
      </c>
    </row>
    <row r="18" spans="2:11" ht="12.75">
      <c r="B18" s="386" t="s">
        <v>934</v>
      </c>
      <c r="C18" s="382" t="s">
        <v>982</v>
      </c>
      <c r="D18" s="373">
        <v>1378066</v>
      </c>
      <c r="E18" s="373">
        <v>0</v>
      </c>
      <c r="F18" s="373">
        <v>2700</v>
      </c>
      <c r="G18" s="373">
        <v>196805</v>
      </c>
      <c r="H18" s="373">
        <v>-282286</v>
      </c>
      <c r="I18" s="373">
        <v>-82781</v>
      </c>
      <c r="J18" s="373">
        <v>1295285</v>
      </c>
      <c r="K18" s="374">
        <v>569484</v>
      </c>
    </row>
    <row r="19" spans="2:11" ht="12.75">
      <c r="B19" s="383" t="s">
        <v>935</v>
      </c>
      <c r="C19" s="379" t="s">
        <v>983</v>
      </c>
      <c r="D19" s="356">
        <v>6023951</v>
      </c>
      <c r="E19" s="356">
        <v>0</v>
      </c>
      <c r="F19" s="356">
        <v>0</v>
      </c>
      <c r="G19" s="356">
        <v>36601</v>
      </c>
      <c r="H19" s="356">
        <v>-539137</v>
      </c>
      <c r="I19" s="356">
        <v>-502536</v>
      </c>
      <c r="J19" s="356">
        <v>5521415</v>
      </c>
      <c r="K19" s="360">
        <v>1273208</v>
      </c>
    </row>
    <row r="20" spans="2:11" ht="25.5">
      <c r="B20" s="383" t="s">
        <v>936</v>
      </c>
      <c r="C20" s="379" t="s">
        <v>984</v>
      </c>
      <c r="D20" s="356">
        <v>2700</v>
      </c>
      <c r="E20" s="356">
        <v>0</v>
      </c>
      <c r="F20" s="356">
        <v>2429</v>
      </c>
      <c r="G20" s="356">
        <v>0</v>
      </c>
      <c r="H20" s="356">
        <v>1941</v>
      </c>
      <c r="I20" s="356">
        <v>4370</v>
      </c>
      <c r="J20" s="356">
        <v>7070</v>
      </c>
      <c r="K20" s="360">
        <v>7070</v>
      </c>
    </row>
    <row r="21" spans="2:11" ht="12.75" customHeight="1">
      <c r="B21" s="383" t="s">
        <v>938</v>
      </c>
      <c r="C21" s="379" t="s">
        <v>985</v>
      </c>
      <c r="D21" s="356">
        <v>100000</v>
      </c>
      <c r="E21" s="356">
        <v>0</v>
      </c>
      <c r="F21" s="356">
        <v>0</v>
      </c>
      <c r="G21" s="356">
        <v>0</v>
      </c>
      <c r="H21" s="356">
        <v>323112</v>
      </c>
      <c r="I21" s="356">
        <v>323112</v>
      </c>
      <c r="J21" s="356">
        <v>423112</v>
      </c>
      <c r="K21" s="360">
        <v>4231</v>
      </c>
    </row>
    <row r="22" spans="2:11" ht="25.5">
      <c r="B22" s="383" t="s">
        <v>939</v>
      </c>
      <c r="C22" s="379" t="s">
        <v>986</v>
      </c>
      <c r="D22" s="356">
        <v>0</v>
      </c>
      <c r="E22" s="356">
        <v>0</v>
      </c>
      <c r="F22" s="356">
        <v>0</v>
      </c>
      <c r="G22" s="356">
        <v>0</v>
      </c>
      <c r="H22" s="356">
        <v>0</v>
      </c>
      <c r="I22" s="356">
        <v>0</v>
      </c>
      <c r="J22" s="356">
        <v>0</v>
      </c>
      <c r="K22" s="360">
        <v>0</v>
      </c>
    </row>
    <row r="23" spans="2:11" ht="25.5">
      <c r="B23" s="383" t="s">
        <v>940</v>
      </c>
      <c r="C23" s="379" t="s">
        <v>987</v>
      </c>
      <c r="D23" s="356">
        <v>1085363</v>
      </c>
      <c r="E23" s="356">
        <v>0</v>
      </c>
      <c r="F23" s="356">
        <v>0</v>
      </c>
      <c r="G23" s="356">
        <v>0</v>
      </c>
      <c r="H23" s="356">
        <v>-314821</v>
      </c>
      <c r="I23" s="356">
        <v>-314821</v>
      </c>
      <c r="J23" s="356">
        <v>770542</v>
      </c>
      <c r="K23" s="360">
        <v>369394</v>
      </c>
    </row>
    <row r="24" spans="2:11" ht="25.5">
      <c r="B24" s="383" t="s">
        <v>942</v>
      </c>
      <c r="C24" s="379" t="s">
        <v>988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56">
        <v>0</v>
      </c>
      <c r="J24" s="356">
        <v>0</v>
      </c>
      <c r="K24" s="360">
        <v>0</v>
      </c>
    </row>
    <row r="25" spans="2:11" ht="25.5">
      <c r="B25" s="383" t="s">
        <v>944</v>
      </c>
      <c r="C25" s="379" t="s">
        <v>989</v>
      </c>
      <c r="D25" s="356">
        <v>0</v>
      </c>
      <c r="E25" s="356">
        <v>0</v>
      </c>
      <c r="F25" s="356">
        <v>0</v>
      </c>
      <c r="G25" s="356">
        <v>0</v>
      </c>
      <c r="H25" s="356">
        <v>0</v>
      </c>
      <c r="I25" s="356">
        <v>0</v>
      </c>
      <c r="J25" s="356">
        <v>0</v>
      </c>
      <c r="K25" s="360">
        <v>0</v>
      </c>
    </row>
    <row r="26" spans="2:11" ht="25.5">
      <c r="B26" s="383" t="s">
        <v>946</v>
      </c>
      <c r="C26" s="379" t="s">
        <v>990</v>
      </c>
      <c r="D26" s="356">
        <v>0</v>
      </c>
      <c r="E26" s="356">
        <v>0</v>
      </c>
      <c r="F26" s="356">
        <v>0</v>
      </c>
      <c r="G26" s="356">
        <v>0</v>
      </c>
      <c r="H26" s="356">
        <v>660</v>
      </c>
      <c r="I26" s="356">
        <v>660</v>
      </c>
      <c r="J26" s="356">
        <v>660</v>
      </c>
      <c r="K26" s="360">
        <v>500</v>
      </c>
    </row>
    <row r="27" spans="2:11" ht="12.75">
      <c r="B27" s="383" t="s">
        <v>947</v>
      </c>
      <c r="C27" s="379" t="s">
        <v>991</v>
      </c>
      <c r="D27" s="356">
        <v>0</v>
      </c>
      <c r="E27" s="356">
        <v>0</v>
      </c>
      <c r="F27" s="356">
        <v>0</v>
      </c>
      <c r="G27" s="356">
        <v>0</v>
      </c>
      <c r="H27" s="356">
        <v>0</v>
      </c>
      <c r="I27" s="356">
        <v>0</v>
      </c>
      <c r="J27" s="356">
        <v>0</v>
      </c>
      <c r="K27" s="360">
        <v>0</v>
      </c>
    </row>
    <row r="28" spans="2:11" ht="12.75">
      <c r="B28" s="383" t="s">
        <v>948</v>
      </c>
      <c r="C28" s="379" t="s">
        <v>992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6">
        <v>0</v>
      </c>
      <c r="J28" s="356">
        <v>0</v>
      </c>
      <c r="K28" s="360">
        <v>0</v>
      </c>
    </row>
    <row r="29" spans="2:11" ht="13.5" thickBot="1">
      <c r="B29" s="384" t="s">
        <v>949</v>
      </c>
      <c r="C29" s="380" t="s">
        <v>993</v>
      </c>
      <c r="D29" s="369">
        <v>0</v>
      </c>
      <c r="E29" s="369">
        <v>0</v>
      </c>
      <c r="F29" s="369">
        <v>0</v>
      </c>
      <c r="G29" s="369">
        <v>0</v>
      </c>
      <c r="H29" s="369">
        <v>0</v>
      </c>
      <c r="I29" s="369">
        <v>0</v>
      </c>
      <c r="J29" s="369">
        <v>0</v>
      </c>
      <c r="K29" s="370">
        <v>0</v>
      </c>
    </row>
    <row r="30" spans="2:11" ht="13.5" thickBot="1">
      <c r="B30" s="385" t="s">
        <v>950</v>
      </c>
      <c r="C30" s="381" t="s">
        <v>994</v>
      </c>
      <c r="D30" s="377">
        <v>8590080</v>
      </c>
      <c r="E30" s="377">
        <v>0</v>
      </c>
      <c r="F30" s="377">
        <v>5129</v>
      </c>
      <c r="G30" s="377">
        <v>233406</v>
      </c>
      <c r="H30" s="377">
        <v>-810531</v>
      </c>
      <c r="I30" s="377">
        <v>-571996</v>
      </c>
      <c r="J30" s="377">
        <v>8018084</v>
      </c>
      <c r="K30" s="378">
        <v>2223887</v>
      </c>
    </row>
    <row r="31" spans="2:11" ht="12.75">
      <c r="B31" s="386" t="s">
        <v>951</v>
      </c>
      <c r="C31" s="382" t="s">
        <v>995</v>
      </c>
      <c r="D31" s="373">
        <v>490746</v>
      </c>
      <c r="E31" s="373">
        <v>0</v>
      </c>
      <c r="F31" s="373">
        <v>0</v>
      </c>
      <c r="G31" s="373">
        <v>0</v>
      </c>
      <c r="H31" s="373">
        <v>-198053</v>
      </c>
      <c r="I31" s="373">
        <v>-198053</v>
      </c>
      <c r="J31" s="373">
        <v>292693</v>
      </c>
      <c r="K31" s="374">
        <v>56729</v>
      </c>
    </row>
    <row r="32" spans="2:11" ht="26.25" thickBot="1">
      <c r="B32" s="384" t="s">
        <v>952</v>
      </c>
      <c r="C32" s="380" t="s">
        <v>996</v>
      </c>
      <c r="D32" s="369">
        <v>370882</v>
      </c>
      <c r="E32" s="369">
        <v>0</v>
      </c>
      <c r="F32" s="369">
        <v>3569</v>
      </c>
      <c r="G32" s="369">
        <v>0</v>
      </c>
      <c r="H32" s="369">
        <v>83656</v>
      </c>
      <c r="I32" s="369">
        <v>87225</v>
      </c>
      <c r="J32" s="369">
        <v>458107</v>
      </c>
      <c r="K32" s="370">
        <v>0</v>
      </c>
    </row>
    <row r="33" spans="2:11" ht="13.5" thickBot="1">
      <c r="B33" s="385" t="s">
        <v>953</v>
      </c>
      <c r="C33" s="381" t="s">
        <v>997</v>
      </c>
      <c r="D33" s="377">
        <v>29277780</v>
      </c>
      <c r="E33" s="377">
        <v>0</v>
      </c>
      <c r="F33" s="377">
        <v>642658</v>
      </c>
      <c r="G33" s="377">
        <v>802388</v>
      </c>
      <c r="H33" s="377">
        <v>-337068</v>
      </c>
      <c r="I33" s="377">
        <v>1107978</v>
      </c>
      <c r="J33" s="377">
        <v>30385758</v>
      </c>
      <c r="K33" s="378">
        <v>22150936</v>
      </c>
    </row>
    <row r="34" spans="2:11" ht="25.5">
      <c r="B34" s="386" t="s">
        <v>954</v>
      </c>
      <c r="C34" s="382" t="s">
        <v>998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4">
        <v>0</v>
      </c>
    </row>
    <row r="35" spans="2:11" ht="13.5" thickBot="1">
      <c r="B35" s="384" t="s">
        <v>955</v>
      </c>
      <c r="C35" s="380" t="s">
        <v>999</v>
      </c>
      <c r="D35" s="369">
        <v>233842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  <c r="J35" s="369">
        <v>233842</v>
      </c>
      <c r="K35" s="370">
        <v>722242</v>
      </c>
    </row>
    <row r="36" spans="2:11" ht="13.5" thickBot="1">
      <c r="B36" s="385" t="s">
        <v>956</v>
      </c>
      <c r="C36" s="381" t="s">
        <v>1000</v>
      </c>
      <c r="D36" s="377">
        <v>29511622</v>
      </c>
      <c r="E36" s="377">
        <v>0</v>
      </c>
      <c r="F36" s="377">
        <v>642658</v>
      </c>
      <c r="G36" s="377">
        <v>802388</v>
      </c>
      <c r="H36" s="377">
        <v>-337068</v>
      </c>
      <c r="I36" s="377">
        <v>1107978</v>
      </c>
      <c r="J36" s="377">
        <v>30619600</v>
      </c>
      <c r="K36" s="378">
        <v>22873178</v>
      </c>
    </row>
    <row r="37" spans="2:11" ht="25.5">
      <c r="B37" s="386" t="s">
        <v>958</v>
      </c>
      <c r="C37" s="382" t="s">
        <v>1001</v>
      </c>
      <c r="D37" s="373">
        <v>10871409</v>
      </c>
      <c r="E37" s="373">
        <v>0</v>
      </c>
      <c r="F37" s="373">
        <v>0</v>
      </c>
      <c r="G37" s="373">
        <v>246946</v>
      </c>
      <c r="H37" s="373">
        <v>435356</v>
      </c>
      <c r="I37" s="373">
        <v>682302</v>
      </c>
      <c r="J37" s="373">
        <v>11553711</v>
      </c>
      <c r="K37" s="374">
        <v>11144593</v>
      </c>
    </row>
    <row r="38" spans="2:11" ht="25.5">
      <c r="B38" s="383" t="s">
        <v>959</v>
      </c>
      <c r="C38" s="379" t="s">
        <v>1002</v>
      </c>
      <c r="D38" s="356">
        <v>5205356</v>
      </c>
      <c r="E38" s="356">
        <v>0</v>
      </c>
      <c r="F38" s="356">
        <v>0</v>
      </c>
      <c r="G38" s="356">
        <v>425</v>
      </c>
      <c r="H38" s="356">
        <v>-1235626</v>
      </c>
      <c r="I38" s="356">
        <v>-1235201</v>
      </c>
      <c r="J38" s="356">
        <v>3970155</v>
      </c>
      <c r="K38" s="360">
        <v>1924496</v>
      </c>
    </row>
    <row r="39" spans="2:11" ht="25.5">
      <c r="B39" s="383" t="s">
        <v>961</v>
      </c>
      <c r="C39" s="379" t="s">
        <v>1003</v>
      </c>
      <c r="D39" s="356">
        <v>166547</v>
      </c>
      <c r="E39" s="356">
        <v>0</v>
      </c>
      <c r="F39" s="356">
        <v>0</v>
      </c>
      <c r="G39" s="356">
        <v>0</v>
      </c>
      <c r="H39" s="356">
        <v>-104677</v>
      </c>
      <c r="I39" s="356">
        <v>-104677</v>
      </c>
      <c r="J39" s="356">
        <v>61870</v>
      </c>
      <c r="K39" s="360">
        <v>75195</v>
      </c>
    </row>
    <row r="40" spans="2:11" ht="25.5">
      <c r="B40" s="383" t="s">
        <v>963</v>
      </c>
      <c r="C40" s="379" t="s">
        <v>1004</v>
      </c>
      <c r="D40" s="356">
        <v>7235549</v>
      </c>
      <c r="E40" s="356">
        <v>0</v>
      </c>
      <c r="F40" s="356">
        <v>652285</v>
      </c>
      <c r="G40" s="356">
        <v>165122</v>
      </c>
      <c r="H40" s="356">
        <v>0</v>
      </c>
      <c r="I40" s="356">
        <v>817407</v>
      </c>
      <c r="J40" s="356">
        <v>8052956</v>
      </c>
      <c r="K40" s="360">
        <v>7931989</v>
      </c>
    </row>
    <row r="41" spans="2:11" ht="26.25" thickBot="1">
      <c r="B41" s="384" t="s">
        <v>964</v>
      </c>
      <c r="C41" s="380" t="s">
        <v>1005</v>
      </c>
      <c r="D41" s="369">
        <v>853552</v>
      </c>
      <c r="E41" s="369">
        <v>0</v>
      </c>
      <c r="F41" s="369">
        <v>0</v>
      </c>
      <c r="G41" s="369">
        <v>389895</v>
      </c>
      <c r="H41" s="369">
        <v>2102987</v>
      </c>
      <c r="I41" s="369">
        <v>2492882</v>
      </c>
      <c r="J41" s="369">
        <v>3346434</v>
      </c>
      <c r="K41" s="370">
        <v>2915586</v>
      </c>
    </row>
    <row r="42" spans="2:11" ht="13.5" thickBot="1">
      <c r="B42" s="385" t="s">
        <v>965</v>
      </c>
      <c r="C42" s="381" t="s">
        <v>1006</v>
      </c>
      <c r="D42" s="377">
        <v>24332413</v>
      </c>
      <c r="E42" s="377">
        <v>0</v>
      </c>
      <c r="F42" s="377">
        <v>652285</v>
      </c>
      <c r="G42" s="377">
        <v>802388</v>
      </c>
      <c r="H42" s="377">
        <v>1198040</v>
      </c>
      <c r="I42" s="377">
        <v>2652713</v>
      </c>
      <c r="J42" s="377">
        <v>26985126</v>
      </c>
      <c r="K42" s="378">
        <v>23991859</v>
      </c>
    </row>
    <row r="43" spans="2:11" ht="25.5">
      <c r="B43" s="386" t="s">
        <v>967</v>
      </c>
      <c r="C43" s="382" t="s">
        <v>1007</v>
      </c>
      <c r="D43" s="373">
        <v>0</v>
      </c>
      <c r="E43" s="373">
        <v>0</v>
      </c>
      <c r="F43" s="373">
        <v>0</v>
      </c>
      <c r="G43" s="373">
        <v>0</v>
      </c>
      <c r="H43" s="373">
        <v>0</v>
      </c>
      <c r="I43" s="373">
        <v>0</v>
      </c>
      <c r="J43" s="373">
        <v>0</v>
      </c>
      <c r="K43" s="374">
        <v>0</v>
      </c>
    </row>
    <row r="44" spans="2:11" ht="13.5" thickBot="1">
      <c r="B44" s="384" t="s">
        <v>1008</v>
      </c>
      <c r="C44" s="380" t="s">
        <v>1009</v>
      </c>
      <c r="D44" s="369">
        <v>5179209</v>
      </c>
      <c r="E44" s="369">
        <v>0</v>
      </c>
      <c r="F44" s="369">
        <v>-9627</v>
      </c>
      <c r="G44" s="369">
        <v>0</v>
      </c>
      <c r="H44" s="369">
        <v>-1535108</v>
      </c>
      <c r="I44" s="369">
        <v>-1544735</v>
      </c>
      <c r="J44" s="369">
        <v>3634474</v>
      </c>
      <c r="K44" s="370">
        <v>1298136</v>
      </c>
    </row>
    <row r="45" spans="2:11" ht="13.5" thickBot="1">
      <c r="B45" s="385" t="s">
        <v>1010</v>
      </c>
      <c r="C45" s="381" t="s">
        <v>1011</v>
      </c>
      <c r="D45" s="377">
        <v>29511622</v>
      </c>
      <c r="E45" s="377">
        <v>0</v>
      </c>
      <c r="F45" s="377">
        <v>642658</v>
      </c>
      <c r="G45" s="377">
        <v>802388</v>
      </c>
      <c r="H45" s="377">
        <v>-337068</v>
      </c>
      <c r="I45" s="377">
        <v>1107978</v>
      </c>
      <c r="J45" s="377">
        <v>30619600</v>
      </c>
      <c r="K45" s="378">
        <v>25289995</v>
      </c>
    </row>
  </sheetData>
  <sheetProtection/>
  <mergeCells count="7">
    <mergeCell ref="K3:K4"/>
    <mergeCell ref="C2:J2"/>
    <mergeCell ref="B3:B4"/>
    <mergeCell ref="C3:C4"/>
    <mergeCell ref="D3:H3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&amp;R&amp;"MS Sans Serif,Félkövér"rendelet 9/2. sz. melléklet</oddHeader>
    <oddFooter>&amp;R&amp;P.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8.8515625" style="14" customWidth="1"/>
    <col min="2" max="2" width="9.00390625" style="14" customWidth="1"/>
    <col min="3" max="3" width="42.00390625" style="14" customWidth="1"/>
    <col min="4" max="16384" width="9.140625" style="14" customWidth="1"/>
  </cols>
  <sheetData>
    <row r="1" ht="12.75">
      <c r="A1" s="21" t="s">
        <v>632</v>
      </c>
    </row>
    <row r="2" spans="1:3" ht="12.75">
      <c r="A2" s="533" t="s">
        <v>178</v>
      </c>
      <c r="B2" s="533"/>
      <c r="C2" s="533"/>
    </row>
    <row r="3" ht="13.5" thickBot="1"/>
    <row r="4" spans="1:11" ht="13.5" customHeight="1">
      <c r="A4" s="163"/>
      <c r="B4" s="161"/>
      <c r="C4" s="162"/>
      <c r="D4" s="556"/>
      <c r="E4" s="556"/>
      <c r="F4" s="556"/>
      <c r="G4" s="556"/>
      <c r="H4" s="556"/>
      <c r="I4" s="556"/>
      <c r="J4" s="556"/>
      <c r="K4" s="545"/>
    </row>
    <row r="5" spans="1:11" ht="13.5" customHeight="1">
      <c r="A5" s="554"/>
      <c r="B5" s="527"/>
      <c r="C5" s="555"/>
      <c r="D5" s="542">
        <v>21200</v>
      </c>
      <c r="E5" s="543"/>
      <c r="F5" s="543"/>
      <c r="G5" s="544"/>
      <c r="H5" s="542">
        <v>21300</v>
      </c>
      <c r="I5" s="543"/>
      <c r="J5" s="543"/>
      <c r="K5" s="544"/>
    </row>
    <row r="6" spans="1:11" ht="55.5" customHeight="1">
      <c r="A6" s="552" t="s">
        <v>333</v>
      </c>
      <c r="B6" s="550" t="s">
        <v>334</v>
      </c>
      <c r="C6" s="16" t="s">
        <v>302</v>
      </c>
      <c r="D6" s="548"/>
      <c r="E6" s="549"/>
      <c r="F6" s="549"/>
      <c r="G6" s="547"/>
      <c r="H6" s="548"/>
      <c r="I6" s="549"/>
      <c r="J6" s="549"/>
      <c r="K6" s="547"/>
    </row>
    <row r="7" spans="1:11" ht="24.75" customHeight="1">
      <c r="A7" s="553"/>
      <c r="B7" s="551"/>
      <c r="C7" s="19" t="s">
        <v>806</v>
      </c>
      <c r="D7" s="151"/>
      <c r="E7" s="35"/>
      <c r="F7" s="151"/>
      <c r="G7" s="152"/>
      <c r="H7" s="151"/>
      <c r="I7" s="35"/>
      <c r="J7" s="151"/>
      <c r="K7" s="152"/>
    </row>
    <row r="8" spans="1:11" ht="3.75" customHeight="1">
      <c r="A8" s="150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 customHeight="1">
      <c r="A9" s="150"/>
      <c r="B9" s="17"/>
      <c r="C9" s="31" t="s">
        <v>445</v>
      </c>
      <c r="D9" s="17"/>
      <c r="E9" s="17"/>
      <c r="F9" s="17"/>
      <c r="G9" s="153"/>
      <c r="H9" s="17"/>
      <c r="I9" s="17"/>
      <c r="J9" s="17"/>
      <c r="K9" s="153"/>
    </row>
    <row r="10" spans="1:11" ht="13.5" customHeight="1">
      <c r="A10" s="154">
        <v>1</v>
      </c>
      <c r="B10" s="17"/>
      <c r="C10" s="146" t="s">
        <v>335</v>
      </c>
      <c r="D10" s="18"/>
      <c r="E10" s="18"/>
      <c r="F10" s="18"/>
      <c r="G10" s="153"/>
      <c r="H10" s="18"/>
      <c r="I10" s="18"/>
      <c r="J10" s="18"/>
      <c r="K10" s="153"/>
    </row>
    <row r="11" spans="1:11" ht="12.75">
      <c r="A11" s="150"/>
      <c r="B11" s="20">
        <v>1</v>
      </c>
      <c r="C11" s="164" t="s">
        <v>362</v>
      </c>
      <c r="D11" s="18"/>
      <c r="E11" s="18"/>
      <c r="F11" s="18"/>
      <c r="G11" s="153"/>
      <c r="H11" s="18"/>
      <c r="I11" s="18"/>
      <c r="J11" s="18"/>
      <c r="K11" s="153"/>
    </row>
    <row r="12" spans="1:11" ht="12.75">
      <c r="A12" s="150"/>
      <c r="B12" s="20">
        <v>2</v>
      </c>
      <c r="C12" s="164" t="s">
        <v>718</v>
      </c>
      <c r="D12" s="18"/>
      <c r="E12" s="18"/>
      <c r="F12" s="18"/>
      <c r="G12" s="153"/>
      <c r="H12" s="18"/>
      <c r="I12" s="18"/>
      <c r="J12" s="18"/>
      <c r="K12" s="153"/>
    </row>
    <row r="13" spans="1:11" ht="12.75">
      <c r="A13" s="150"/>
      <c r="B13" s="20">
        <v>3</v>
      </c>
      <c r="C13" s="164" t="s">
        <v>719</v>
      </c>
      <c r="D13" s="18"/>
      <c r="E13" s="18"/>
      <c r="F13" s="18"/>
      <c r="G13" s="153"/>
      <c r="H13" s="18"/>
      <c r="I13" s="18"/>
      <c r="J13" s="18"/>
      <c r="K13" s="153"/>
    </row>
    <row r="14" spans="1:11" ht="12.75">
      <c r="A14" s="150"/>
      <c r="B14" s="20">
        <v>3</v>
      </c>
      <c r="C14" s="164" t="s">
        <v>363</v>
      </c>
      <c r="D14" s="18"/>
      <c r="E14" s="18"/>
      <c r="F14" s="18"/>
      <c r="G14" s="153"/>
      <c r="H14" s="18"/>
      <c r="I14" s="18"/>
      <c r="J14" s="18"/>
      <c r="K14" s="153"/>
    </row>
    <row r="15" spans="1:11" ht="12.75">
      <c r="A15" s="150"/>
      <c r="B15" s="20">
        <v>4</v>
      </c>
      <c r="C15" s="164" t="s">
        <v>781</v>
      </c>
      <c r="D15" s="18"/>
      <c r="E15" s="18"/>
      <c r="F15" s="18"/>
      <c r="G15" s="153"/>
      <c r="H15" s="18"/>
      <c r="I15" s="18"/>
      <c r="J15" s="18"/>
      <c r="K15" s="153"/>
    </row>
    <row r="16" spans="1:11" ht="12.75">
      <c r="A16" s="150"/>
      <c r="B16" s="20">
        <v>5</v>
      </c>
      <c r="C16" s="164" t="s">
        <v>371</v>
      </c>
      <c r="D16" s="18"/>
      <c r="E16" s="18"/>
      <c r="F16" s="18"/>
      <c r="G16" s="153"/>
      <c r="H16" s="18"/>
      <c r="I16" s="18"/>
      <c r="J16" s="18"/>
      <c r="K16" s="153"/>
    </row>
    <row r="17" spans="1:11" ht="12.75">
      <c r="A17" s="150"/>
      <c r="B17" s="20">
        <v>6</v>
      </c>
      <c r="C17" s="164" t="s">
        <v>783</v>
      </c>
      <c r="D17" s="18"/>
      <c r="E17" s="18"/>
      <c r="F17" s="18"/>
      <c r="G17" s="153"/>
      <c r="H17" s="18"/>
      <c r="I17" s="18"/>
      <c r="J17" s="18"/>
      <c r="K17" s="153"/>
    </row>
    <row r="18" spans="1:11" ht="12.75">
      <c r="A18" s="150"/>
      <c r="B18" s="20">
        <v>7</v>
      </c>
      <c r="C18" s="165" t="s">
        <v>331</v>
      </c>
      <c r="D18" s="18"/>
      <c r="E18" s="18"/>
      <c r="F18" s="18"/>
      <c r="G18" s="153"/>
      <c r="H18" s="18"/>
      <c r="I18" s="18"/>
      <c r="J18" s="18"/>
      <c r="K18" s="153"/>
    </row>
    <row r="19" spans="1:11" ht="12.75">
      <c r="A19" s="150"/>
      <c r="B19" s="20">
        <v>8</v>
      </c>
      <c r="C19" s="164" t="s">
        <v>540</v>
      </c>
      <c r="D19" s="18"/>
      <c r="E19" s="18"/>
      <c r="F19" s="18"/>
      <c r="G19" s="153"/>
      <c r="H19" s="18"/>
      <c r="I19" s="18"/>
      <c r="J19" s="18"/>
      <c r="K19" s="153"/>
    </row>
    <row r="20" spans="1:11" ht="12.75">
      <c r="A20" s="150"/>
      <c r="B20" s="20">
        <v>9</v>
      </c>
      <c r="C20" s="164" t="s">
        <v>267</v>
      </c>
      <c r="D20" s="18"/>
      <c r="E20" s="18"/>
      <c r="F20" s="18"/>
      <c r="G20" s="153"/>
      <c r="H20" s="18"/>
      <c r="I20" s="18"/>
      <c r="J20" s="18"/>
      <c r="K20" s="153"/>
    </row>
    <row r="21" spans="1:11" ht="12.75">
      <c r="A21" s="150"/>
      <c r="B21" s="20">
        <v>10</v>
      </c>
      <c r="C21" s="164" t="s">
        <v>364</v>
      </c>
      <c r="D21" s="18"/>
      <c r="E21" s="18"/>
      <c r="F21" s="18"/>
      <c r="G21" s="153"/>
      <c r="H21" s="18"/>
      <c r="I21" s="18"/>
      <c r="J21" s="18"/>
      <c r="K21" s="153"/>
    </row>
    <row r="22" spans="1:11" ht="13.5" customHeight="1">
      <c r="A22" s="154">
        <v>1</v>
      </c>
      <c r="B22" s="17"/>
      <c r="C22" s="155" t="s">
        <v>794</v>
      </c>
      <c r="D22" s="80"/>
      <c r="E22" s="80"/>
      <c r="F22" s="80"/>
      <c r="G22" s="153"/>
      <c r="H22" s="80"/>
      <c r="I22" s="80"/>
      <c r="J22" s="80"/>
      <c r="K22" s="153"/>
    </row>
    <row r="23" spans="1:11" ht="13.5" customHeight="1">
      <c r="A23" s="154">
        <v>2</v>
      </c>
      <c r="B23" s="20"/>
      <c r="C23" s="19" t="s">
        <v>339</v>
      </c>
      <c r="D23" s="18"/>
      <c r="E23" s="18"/>
      <c r="F23" s="18"/>
      <c r="G23" s="17"/>
      <c r="H23" s="18"/>
      <c r="I23" s="18"/>
      <c r="J23" s="18"/>
      <c r="K23" s="17"/>
    </row>
    <row r="24" spans="1:11" ht="12.75">
      <c r="A24" s="150"/>
      <c r="B24" s="20">
        <v>1</v>
      </c>
      <c r="C24" s="164" t="s">
        <v>721</v>
      </c>
      <c r="D24" s="18"/>
      <c r="E24" s="18"/>
      <c r="F24" s="18"/>
      <c r="G24" s="153"/>
      <c r="H24" s="18"/>
      <c r="I24" s="18"/>
      <c r="J24" s="18"/>
      <c r="K24" s="153"/>
    </row>
    <row r="25" spans="1:11" ht="12.75">
      <c r="A25" s="150"/>
      <c r="B25" s="20">
        <v>2</v>
      </c>
      <c r="C25" s="164" t="s">
        <v>629</v>
      </c>
      <c r="D25" s="18"/>
      <c r="E25" s="18"/>
      <c r="F25" s="18"/>
      <c r="G25" s="153"/>
      <c r="H25" s="18"/>
      <c r="I25" s="18"/>
      <c r="J25" s="18"/>
      <c r="K25" s="153"/>
    </row>
    <row r="26" spans="1:11" ht="12.75">
      <c r="A26" s="150"/>
      <c r="B26" s="20">
        <v>3</v>
      </c>
      <c r="C26" s="165" t="s">
        <v>365</v>
      </c>
      <c r="D26" s="18"/>
      <c r="E26" s="18"/>
      <c r="F26" s="18"/>
      <c r="G26" s="153"/>
      <c r="H26" s="18"/>
      <c r="I26" s="18"/>
      <c r="J26" s="18"/>
      <c r="K26" s="153"/>
    </row>
    <row r="27" spans="1:11" ht="12.75">
      <c r="A27" s="150"/>
      <c r="B27" s="20">
        <v>4</v>
      </c>
      <c r="C27" s="164" t="s">
        <v>189</v>
      </c>
      <c r="D27" s="18"/>
      <c r="E27" s="18"/>
      <c r="F27" s="18"/>
      <c r="G27" s="153"/>
      <c r="H27" s="18"/>
      <c r="I27" s="18"/>
      <c r="J27" s="18"/>
      <c r="K27" s="153"/>
    </row>
    <row r="28" spans="1:11" ht="12.75">
      <c r="A28" s="150"/>
      <c r="B28" s="20">
        <v>5</v>
      </c>
      <c r="C28" s="164" t="s">
        <v>722</v>
      </c>
      <c r="D28" s="18"/>
      <c r="E28" s="18"/>
      <c r="F28" s="18"/>
      <c r="G28" s="153"/>
      <c r="H28" s="18"/>
      <c r="I28" s="18"/>
      <c r="J28" s="18"/>
      <c r="K28" s="153"/>
    </row>
    <row r="29" spans="1:11" ht="12.75">
      <c r="A29" s="150"/>
      <c r="B29" s="20">
        <v>6</v>
      </c>
      <c r="C29" s="164" t="s">
        <v>284</v>
      </c>
      <c r="D29" s="18"/>
      <c r="E29" s="18"/>
      <c r="F29" s="18"/>
      <c r="G29" s="153"/>
      <c r="H29" s="18"/>
      <c r="I29" s="18"/>
      <c r="J29" s="18"/>
      <c r="K29" s="153"/>
    </row>
    <row r="30" spans="1:11" ht="12.75">
      <c r="A30" s="150"/>
      <c r="B30" s="20">
        <v>7</v>
      </c>
      <c r="C30" s="165" t="s">
        <v>342</v>
      </c>
      <c r="D30" s="18"/>
      <c r="E30" s="18"/>
      <c r="F30" s="18"/>
      <c r="G30" s="153"/>
      <c r="H30" s="18"/>
      <c r="I30" s="18"/>
      <c r="J30" s="18"/>
      <c r="K30" s="153"/>
    </row>
    <row r="31" spans="1:11" ht="12.75">
      <c r="A31" s="150"/>
      <c r="B31" s="20">
        <v>8</v>
      </c>
      <c r="C31" s="164" t="s">
        <v>766</v>
      </c>
      <c r="D31" s="18"/>
      <c r="E31" s="18"/>
      <c r="F31" s="18"/>
      <c r="G31" s="153"/>
      <c r="H31" s="18"/>
      <c r="I31" s="18"/>
      <c r="J31" s="18"/>
      <c r="K31" s="153"/>
    </row>
    <row r="32" spans="1:11" ht="12.75">
      <c r="A32" s="150"/>
      <c r="B32" s="20">
        <v>9</v>
      </c>
      <c r="C32" s="164" t="s">
        <v>190</v>
      </c>
      <c r="D32" s="18"/>
      <c r="E32" s="18"/>
      <c r="F32" s="18"/>
      <c r="G32" s="153"/>
      <c r="H32" s="18"/>
      <c r="I32" s="18"/>
      <c r="J32" s="18"/>
      <c r="K32" s="153"/>
    </row>
    <row r="33" spans="1:11" ht="24.75" customHeight="1">
      <c r="A33" s="154">
        <v>2</v>
      </c>
      <c r="B33" s="17"/>
      <c r="C33" s="19" t="s">
        <v>336</v>
      </c>
      <c r="D33" s="80"/>
      <c r="E33" s="80"/>
      <c r="F33" s="80"/>
      <c r="G33" s="153"/>
      <c r="H33" s="80"/>
      <c r="I33" s="80"/>
      <c r="J33" s="80"/>
      <c r="K33" s="153"/>
    </row>
    <row r="34" spans="1:11" ht="13.5" customHeight="1">
      <c r="A34" s="150"/>
      <c r="B34" s="17"/>
      <c r="C34" s="31" t="s">
        <v>720</v>
      </c>
      <c r="D34" s="80"/>
      <c r="E34" s="80"/>
      <c r="F34" s="80"/>
      <c r="G34" s="153"/>
      <c r="H34" s="80"/>
      <c r="I34" s="80"/>
      <c r="J34" s="80"/>
      <c r="K34" s="153"/>
    </row>
    <row r="35" spans="1:11" ht="4.5" customHeight="1">
      <c r="A35" s="150"/>
      <c r="B35" s="17"/>
      <c r="C35" s="17"/>
      <c r="D35" s="18"/>
      <c r="E35" s="18"/>
      <c r="F35" s="18"/>
      <c r="G35" s="17"/>
      <c r="H35" s="18"/>
      <c r="I35" s="18"/>
      <c r="J35" s="18"/>
      <c r="K35" s="17"/>
    </row>
    <row r="36" spans="1:11" ht="13.5" customHeight="1">
      <c r="A36" s="150"/>
      <c r="B36" s="17"/>
      <c r="C36" s="31" t="s">
        <v>853</v>
      </c>
      <c r="D36" s="18"/>
      <c r="E36" s="18"/>
      <c r="F36" s="18"/>
      <c r="G36" s="17"/>
      <c r="H36" s="18"/>
      <c r="I36" s="18"/>
      <c r="J36" s="18"/>
      <c r="K36" s="17"/>
    </row>
    <row r="37" spans="1:11" ht="13.5" customHeight="1">
      <c r="A37" s="154">
        <v>1</v>
      </c>
      <c r="B37" s="20">
        <v>1</v>
      </c>
      <c r="C37" s="156" t="s">
        <v>340</v>
      </c>
      <c r="D37" s="18"/>
      <c r="E37" s="18"/>
      <c r="F37" s="18"/>
      <c r="G37" s="17"/>
      <c r="H37" s="18"/>
      <c r="I37" s="18"/>
      <c r="J37" s="18"/>
      <c r="K37" s="17"/>
    </row>
    <row r="38" spans="1:11" ht="12.75">
      <c r="A38" s="150"/>
      <c r="B38" s="20">
        <v>2</v>
      </c>
      <c r="C38" s="164" t="s">
        <v>366</v>
      </c>
      <c r="D38" s="18"/>
      <c r="E38" s="18"/>
      <c r="F38" s="18"/>
      <c r="G38" s="153"/>
      <c r="H38" s="18"/>
      <c r="I38" s="18"/>
      <c r="J38" s="18"/>
      <c r="K38" s="153"/>
    </row>
    <row r="39" spans="1:11" ht="12.75">
      <c r="A39" s="150"/>
      <c r="B39" s="20">
        <v>3</v>
      </c>
      <c r="C39" s="164" t="s">
        <v>529</v>
      </c>
      <c r="D39" s="18"/>
      <c r="E39" s="18"/>
      <c r="F39" s="18"/>
      <c r="G39" s="153"/>
      <c r="H39" s="18"/>
      <c r="I39" s="18"/>
      <c r="J39" s="18"/>
      <c r="K39" s="153"/>
    </row>
    <row r="40" spans="1:11" ht="12.75">
      <c r="A40" s="150"/>
      <c r="B40" s="20">
        <v>4</v>
      </c>
      <c r="C40" s="164" t="s">
        <v>478</v>
      </c>
      <c r="D40" s="18"/>
      <c r="E40" s="18"/>
      <c r="F40" s="18"/>
      <c r="G40" s="153"/>
      <c r="H40" s="18"/>
      <c r="I40" s="18"/>
      <c r="J40" s="18"/>
      <c r="K40" s="153"/>
    </row>
    <row r="41" spans="1:11" ht="12.75">
      <c r="A41" s="150"/>
      <c r="B41" s="20">
        <v>5</v>
      </c>
      <c r="C41" s="164" t="s">
        <v>345</v>
      </c>
      <c r="D41" s="18"/>
      <c r="E41" s="18"/>
      <c r="F41" s="18"/>
      <c r="G41" s="153"/>
      <c r="H41" s="18"/>
      <c r="I41" s="18"/>
      <c r="J41" s="18"/>
      <c r="K41" s="153"/>
    </row>
    <row r="42" spans="1:11" ht="12.75">
      <c r="A42" s="150"/>
      <c r="B42" s="20">
        <v>6</v>
      </c>
      <c r="C42" s="164" t="s">
        <v>862</v>
      </c>
      <c r="D42" s="18"/>
      <c r="E42" s="18"/>
      <c r="F42" s="18"/>
      <c r="G42" s="153"/>
      <c r="H42" s="18"/>
      <c r="I42" s="18"/>
      <c r="J42" s="18"/>
      <c r="K42" s="153"/>
    </row>
    <row r="43" spans="1:11" ht="12.75">
      <c r="A43" s="150"/>
      <c r="B43" s="20">
        <v>7</v>
      </c>
      <c r="C43" s="164" t="s">
        <v>399</v>
      </c>
      <c r="D43" s="18"/>
      <c r="E43" s="18"/>
      <c r="F43" s="18"/>
      <c r="G43" s="153"/>
      <c r="H43" s="18"/>
      <c r="I43" s="18"/>
      <c r="J43" s="18"/>
      <c r="K43" s="153"/>
    </row>
    <row r="44" spans="1:11" ht="19.5" customHeight="1">
      <c r="A44" s="150"/>
      <c r="B44" s="20">
        <v>8</v>
      </c>
      <c r="C44" s="166" t="s">
        <v>346</v>
      </c>
      <c r="D44" s="18"/>
      <c r="E44" s="18"/>
      <c r="F44" s="18"/>
      <c r="G44" s="153"/>
      <c r="H44" s="18"/>
      <c r="I44" s="18"/>
      <c r="J44" s="18"/>
      <c r="K44" s="153"/>
    </row>
    <row r="45" spans="1:11" ht="15" customHeight="1">
      <c r="A45" s="154">
        <v>1</v>
      </c>
      <c r="B45" s="17"/>
      <c r="C45" s="77" t="s">
        <v>796</v>
      </c>
      <c r="D45" s="80"/>
      <c r="E45" s="80"/>
      <c r="F45" s="80"/>
      <c r="G45" s="153"/>
      <c r="H45" s="80"/>
      <c r="I45" s="80"/>
      <c r="J45" s="80"/>
      <c r="K45" s="153"/>
    </row>
    <row r="46" spans="1:11" ht="12.75">
      <c r="A46" s="154">
        <v>2</v>
      </c>
      <c r="B46" s="20"/>
      <c r="C46" s="19" t="s">
        <v>341</v>
      </c>
      <c r="D46" s="18"/>
      <c r="E46" s="18"/>
      <c r="F46" s="18"/>
      <c r="G46" s="17"/>
      <c r="H46" s="18"/>
      <c r="I46" s="18"/>
      <c r="J46" s="18"/>
      <c r="K46" s="17"/>
    </row>
    <row r="47" spans="1:11" ht="12.75">
      <c r="A47" s="150"/>
      <c r="B47" s="20">
        <v>1</v>
      </c>
      <c r="C47" s="164" t="s">
        <v>526</v>
      </c>
      <c r="D47" s="18"/>
      <c r="E47" s="18"/>
      <c r="F47" s="18"/>
      <c r="G47" s="153"/>
      <c r="H47" s="18"/>
      <c r="I47" s="18"/>
      <c r="J47" s="18"/>
      <c r="K47" s="153"/>
    </row>
    <row r="48" spans="1:11" ht="12.75">
      <c r="A48" s="150"/>
      <c r="B48" s="20">
        <v>2</v>
      </c>
      <c r="C48" s="164" t="s">
        <v>423</v>
      </c>
      <c r="D48" s="18"/>
      <c r="E48" s="18"/>
      <c r="F48" s="18"/>
      <c r="G48" s="153"/>
      <c r="H48" s="18"/>
      <c r="I48" s="18"/>
      <c r="J48" s="18"/>
      <c r="K48" s="153"/>
    </row>
    <row r="49" spans="1:11" ht="12.75">
      <c r="A49" s="150"/>
      <c r="B49" s="20">
        <v>3</v>
      </c>
      <c r="C49" s="164" t="s">
        <v>527</v>
      </c>
      <c r="D49" s="18"/>
      <c r="E49" s="18"/>
      <c r="F49" s="18"/>
      <c r="G49" s="153"/>
      <c r="H49" s="18"/>
      <c r="I49" s="18"/>
      <c r="J49" s="18"/>
      <c r="K49" s="153"/>
    </row>
    <row r="50" spans="1:11" ht="12.75">
      <c r="A50" s="150"/>
      <c r="B50" s="20">
        <v>4</v>
      </c>
      <c r="C50" s="166" t="s">
        <v>863</v>
      </c>
      <c r="D50" s="18"/>
      <c r="E50" s="18"/>
      <c r="F50" s="18"/>
      <c r="G50" s="153"/>
      <c r="H50" s="18"/>
      <c r="I50" s="18"/>
      <c r="J50" s="18"/>
      <c r="K50" s="153"/>
    </row>
    <row r="51" spans="1:11" ht="12.75">
      <c r="A51" s="150"/>
      <c r="B51" s="20">
        <v>5</v>
      </c>
      <c r="C51" s="164" t="s">
        <v>424</v>
      </c>
      <c r="D51" s="18"/>
      <c r="E51" s="18"/>
      <c r="F51" s="18"/>
      <c r="G51" s="153"/>
      <c r="H51" s="18"/>
      <c r="I51" s="18"/>
      <c r="J51" s="18"/>
      <c r="K51" s="153"/>
    </row>
    <row r="52" spans="1:11" ht="12.75">
      <c r="A52" s="150"/>
      <c r="B52" s="20">
        <v>6</v>
      </c>
      <c r="C52" s="164" t="s">
        <v>320</v>
      </c>
      <c r="D52" s="18"/>
      <c r="E52" s="18"/>
      <c r="F52" s="18"/>
      <c r="G52" s="153"/>
      <c r="H52" s="18"/>
      <c r="I52" s="18"/>
      <c r="J52" s="18"/>
      <c r="K52" s="153"/>
    </row>
    <row r="53" spans="1:11" ht="12.75">
      <c r="A53" s="150"/>
      <c r="B53" s="20">
        <v>7</v>
      </c>
      <c r="C53" s="165" t="s">
        <v>268</v>
      </c>
      <c r="D53" s="18"/>
      <c r="E53" s="18"/>
      <c r="F53" s="18"/>
      <c r="G53" s="153"/>
      <c r="H53" s="18"/>
      <c r="I53" s="18"/>
      <c r="J53" s="18"/>
      <c r="K53" s="153"/>
    </row>
    <row r="54" spans="1:11" ht="12.75">
      <c r="A54" s="150"/>
      <c r="B54" s="20">
        <v>8</v>
      </c>
      <c r="C54" s="164" t="s">
        <v>865</v>
      </c>
      <c r="D54" s="18"/>
      <c r="E54" s="18"/>
      <c r="F54" s="18"/>
      <c r="G54" s="153"/>
      <c r="H54" s="18"/>
      <c r="I54" s="18"/>
      <c r="J54" s="18"/>
      <c r="K54" s="153"/>
    </row>
    <row r="55" spans="1:11" ht="12.75">
      <c r="A55" s="150"/>
      <c r="B55" s="20">
        <v>9</v>
      </c>
      <c r="C55" s="164" t="s">
        <v>528</v>
      </c>
      <c r="D55" s="18"/>
      <c r="E55" s="18"/>
      <c r="F55" s="18"/>
      <c r="G55" s="153"/>
      <c r="H55" s="18"/>
      <c r="I55" s="18"/>
      <c r="J55" s="18"/>
      <c r="K55" s="153"/>
    </row>
    <row r="56" spans="1:11" ht="12.75">
      <c r="A56" s="150"/>
      <c r="B56" s="20">
        <v>10</v>
      </c>
      <c r="C56" s="164" t="s">
        <v>346</v>
      </c>
      <c r="D56" s="18"/>
      <c r="E56" s="18"/>
      <c r="F56" s="18"/>
      <c r="G56" s="153"/>
      <c r="H56" s="18"/>
      <c r="I56" s="18"/>
      <c r="J56" s="18"/>
      <c r="K56" s="153"/>
    </row>
    <row r="57" spans="1:11" ht="25.5">
      <c r="A57" s="154">
        <v>2</v>
      </c>
      <c r="B57" s="17"/>
      <c r="C57" s="19" t="s">
        <v>615</v>
      </c>
      <c r="D57" s="80"/>
      <c r="E57" s="80"/>
      <c r="F57" s="80"/>
      <c r="G57" s="153"/>
      <c r="H57" s="80"/>
      <c r="I57" s="80"/>
      <c r="J57" s="80"/>
      <c r="K57" s="153"/>
    </row>
    <row r="58" spans="1:11" ht="4.5" customHeight="1">
      <c r="A58" s="150"/>
      <c r="B58" s="17"/>
      <c r="C58" s="17"/>
      <c r="D58" s="18"/>
      <c r="E58" s="18"/>
      <c r="F58" s="18"/>
      <c r="G58" s="17"/>
      <c r="H58" s="18"/>
      <c r="I58" s="18"/>
      <c r="J58" s="18"/>
      <c r="K58" s="17"/>
    </row>
    <row r="59" spans="1:11" ht="13.5" thickBot="1">
      <c r="A59" s="157"/>
      <c r="B59" s="158"/>
      <c r="C59" s="159" t="s">
        <v>635</v>
      </c>
      <c r="D59" s="167"/>
      <c r="E59" s="167"/>
      <c r="F59" s="167"/>
      <c r="G59" s="160"/>
      <c r="H59" s="167"/>
      <c r="I59" s="167"/>
      <c r="J59" s="167"/>
      <c r="K59" s="160"/>
    </row>
  </sheetData>
  <sheetProtection/>
  <mergeCells count="9">
    <mergeCell ref="A6:A7"/>
    <mergeCell ref="B6:B7"/>
    <mergeCell ref="D5:G5"/>
    <mergeCell ref="A2:C2"/>
    <mergeCell ref="A5:C5"/>
    <mergeCell ref="D4:K4"/>
    <mergeCell ref="D6:G6"/>
    <mergeCell ref="H6:K6"/>
    <mergeCell ref="H5:K5"/>
  </mergeCells>
  <printOptions/>
  <pageMargins left="0.5905511811023623" right="0" top="0.5905511811023623" bottom="0.3937007874015748" header="0.5118110236220472" footer="0.11811023622047245"/>
  <pageSetup horizontalDpi="600" verticalDpi="600" orientation="landscape" paperSize="9" scale="65" r:id="rId1"/>
  <headerFooter alignWithMargins="0">
    <oddHeader>&amp;RRendelet
4. sz. táblázata</oddHeader>
    <oddFooter>&amp;R15/2.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8.7109375" style="0" customWidth="1"/>
    <col min="3" max="3" width="11.7109375" style="0" customWidth="1"/>
    <col min="4" max="4" width="10.7109375" style="0" customWidth="1"/>
    <col min="5" max="5" width="9.8515625" style="0" customWidth="1"/>
    <col min="6" max="6" width="9.7109375" style="0" customWidth="1"/>
  </cols>
  <sheetData>
    <row r="1" spans="1:7" ht="12.75">
      <c r="A1" s="225" t="s">
        <v>655</v>
      </c>
      <c r="B1" s="225"/>
      <c r="C1" s="225"/>
      <c r="D1" s="225"/>
      <c r="E1" s="225"/>
      <c r="F1" s="225"/>
      <c r="G1" s="225"/>
    </row>
    <row r="2" spans="1:7" ht="13.5" thickBot="1">
      <c r="A2" s="202"/>
      <c r="B2" s="202"/>
      <c r="C2" s="203"/>
      <c r="D2" s="203"/>
      <c r="E2" s="203"/>
      <c r="F2" s="204"/>
      <c r="G2" s="202"/>
    </row>
    <row r="3" spans="1:7" ht="19.5" customHeight="1" thickBot="1">
      <c r="A3" s="205"/>
      <c r="B3" s="206"/>
      <c r="C3" s="572" t="s">
        <v>307</v>
      </c>
      <c r="D3" s="573"/>
      <c r="E3" s="576" t="s">
        <v>734</v>
      </c>
      <c r="F3" s="577"/>
      <c r="G3" s="202"/>
    </row>
    <row r="4" spans="1:7" ht="24" customHeight="1" thickBot="1">
      <c r="A4" s="207" t="s">
        <v>735</v>
      </c>
      <c r="B4" s="208" t="s">
        <v>832</v>
      </c>
      <c r="C4" s="228" t="s">
        <v>736</v>
      </c>
      <c r="D4" s="228" t="s">
        <v>246</v>
      </c>
      <c r="E4" s="228" t="s">
        <v>626</v>
      </c>
      <c r="F4" s="209" t="s">
        <v>737</v>
      </c>
      <c r="G4" s="202"/>
    </row>
    <row r="5" spans="1:7" ht="4.5" customHeight="1" thickBot="1">
      <c r="A5" s="207"/>
      <c r="B5" s="208"/>
      <c r="C5" s="228"/>
      <c r="D5" s="228"/>
      <c r="E5" s="229"/>
      <c r="F5" s="209"/>
      <c r="G5" s="202"/>
    </row>
    <row r="6" spans="1:7" ht="15" customHeight="1">
      <c r="A6" s="205">
        <v>1</v>
      </c>
      <c r="B6" s="240" t="s">
        <v>247</v>
      </c>
      <c r="C6" s="247">
        <v>470900</v>
      </c>
      <c r="D6" s="247"/>
      <c r="E6" s="248"/>
      <c r="F6" s="260" t="e">
        <f aca="true" t="shared" si="0" ref="F6:F19">SUM(E6/D6*100)</f>
        <v>#DIV/0!</v>
      </c>
      <c r="G6" s="202"/>
    </row>
    <row r="7" spans="1:7" ht="15" customHeight="1">
      <c r="A7" s="230"/>
      <c r="B7" s="241" t="s">
        <v>248</v>
      </c>
      <c r="C7" s="227">
        <v>94100</v>
      </c>
      <c r="D7" s="227"/>
      <c r="E7" s="249"/>
      <c r="F7" s="256" t="e">
        <f t="shared" si="0"/>
        <v>#DIV/0!</v>
      </c>
      <c r="G7" s="202"/>
    </row>
    <row r="8" spans="1:7" ht="15" customHeight="1">
      <c r="A8" s="210">
        <f>SUM(A6+1)</f>
        <v>2</v>
      </c>
      <c r="B8" s="242" t="s">
        <v>249</v>
      </c>
      <c r="C8" s="250">
        <v>122065</v>
      </c>
      <c r="D8" s="250"/>
      <c r="E8" s="251"/>
      <c r="F8" s="256" t="e">
        <f t="shared" si="0"/>
        <v>#DIV/0!</v>
      </c>
      <c r="G8" s="202"/>
    </row>
    <row r="9" spans="1:7" ht="15" customHeight="1">
      <c r="A9" s="211">
        <f>SUM(A8+1)</f>
        <v>3</v>
      </c>
      <c r="B9" s="241" t="s">
        <v>818</v>
      </c>
      <c r="C9" s="227">
        <v>16533</v>
      </c>
      <c r="D9" s="227"/>
      <c r="E9" s="249"/>
      <c r="F9" s="256" t="e">
        <f t="shared" si="0"/>
        <v>#DIV/0!</v>
      </c>
      <c r="G9" s="202"/>
    </row>
    <row r="10" spans="1:7" ht="15" customHeight="1">
      <c r="A10" s="211"/>
      <c r="B10" s="241" t="s">
        <v>670</v>
      </c>
      <c r="C10" s="227">
        <v>3307</v>
      </c>
      <c r="D10" s="227"/>
      <c r="E10" s="249"/>
      <c r="F10" s="256" t="e">
        <f t="shared" si="0"/>
        <v>#DIV/0!</v>
      </c>
      <c r="G10" s="202"/>
    </row>
    <row r="11" spans="1:7" ht="15" customHeight="1">
      <c r="A11" s="210">
        <f>SUM(A9+1)</f>
        <v>4</v>
      </c>
      <c r="B11" s="243" t="s">
        <v>739</v>
      </c>
      <c r="C11" s="250">
        <v>210991</v>
      </c>
      <c r="D11" s="250"/>
      <c r="E11" s="251"/>
      <c r="F11" s="256" t="e">
        <f t="shared" si="0"/>
        <v>#DIV/0!</v>
      </c>
      <c r="G11" s="202"/>
    </row>
    <row r="12" spans="1:7" ht="15" customHeight="1">
      <c r="A12" s="210"/>
      <c r="B12" s="244" t="s">
        <v>671</v>
      </c>
      <c r="C12" s="250">
        <v>42198</v>
      </c>
      <c r="D12" s="250"/>
      <c r="E12" s="251"/>
      <c r="F12" s="256" t="e">
        <f t="shared" si="0"/>
        <v>#DIV/0!</v>
      </c>
      <c r="G12" s="202"/>
    </row>
    <row r="13" spans="1:7" ht="15" customHeight="1">
      <c r="A13" s="211">
        <f>SUM(A11+1)</f>
        <v>5</v>
      </c>
      <c r="B13" s="241" t="s">
        <v>672</v>
      </c>
      <c r="C13" s="227">
        <v>73265</v>
      </c>
      <c r="D13" s="227"/>
      <c r="E13" s="249"/>
      <c r="F13" s="256" t="e">
        <f t="shared" si="0"/>
        <v>#DIV/0!</v>
      </c>
      <c r="G13" s="202"/>
    </row>
    <row r="14" spans="1:7" ht="15" customHeight="1">
      <c r="A14" s="211"/>
      <c r="B14" s="241" t="s">
        <v>673</v>
      </c>
      <c r="C14" s="227">
        <v>14653</v>
      </c>
      <c r="D14" s="227"/>
      <c r="E14" s="249"/>
      <c r="F14" s="256" t="e">
        <f t="shared" si="0"/>
        <v>#DIV/0!</v>
      </c>
      <c r="G14" s="202"/>
    </row>
    <row r="15" spans="1:7" ht="15" customHeight="1">
      <c r="A15" s="211">
        <f>SUM(A13+1)</f>
        <v>6</v>
      </c>
      <c r="B15" s="241" t="s">
        <v>674</v>
      </c>
      <c r="C15" s="227">
        <v>6384</v>
      </c>
      <c r="D15" s="227"/>
      <c r="E15" s="249"/>
      <c r="F15" s="256" t="e">
        <f t="shared" si="0"/>
        <v>#DIV/0!</v>
      </c>
      <c r="G15" s="202"/>
    </row>
    <row r="16" spans="1:7" ht="15" customHeight="1">
      <c r="A16" s="211"/>
      <c r="B16" s="241" t="s">
        <v>675</v>
      </c>
      <c r="C16" s="227">
        <v>1277</v>
      </c>
      <c r="D16" s="227"/>
      <c r="E16" s="249"/>
      <c r="F16" s="261" t="e">
        <f t="shared" si="0"/>
        <v>#DIV/0!</v>
      </c>
      <c r="G16" s="202"/>
    </row>
    <row r="17" spans="1:7" ht="15" customHeight="1">
      <c r="A17" s="211">
        <f>SUM(A15+1)</f>
        <v>7</v>
      </c>
      <c r="B17" s="241" t="s">
        <v>676</v>
      </c>
      <c r="C17" s="227">
        <v>12000</v>
      </c>
      <c r="D17" s="227"/>
      <c r="E17" s="249"/>
      <c r="F17" s="256" t="e">
        <f t="shared" si="0"/>
        <v>#DIV/0!</v>
      </c>
      <c r="G17" s="202"/>
    </row>
    <row r="18" spans="1:7" ht="15" customHeight="1" thickBot="1">
      <c r="A18" s="211">
        <v>8</v>
      </c>
      <c r="B18" s="245" t="s">
        <v>612</v>
      </c>
      <c r="C18" s="252"/>
      <c r="D18" s="252"/>
      <c r="E18" s="253"/>
      <c r="F18" s="258" t="e">
        <f t="shared" si="0"/>
        <v>#DIV/0!</v>
      </c>
      <c r="G18" s="202"/>
    </row>
    <row r="19" spans="1:7" ht="19.5" customHeight="1" thickBot="1">
      <c r="A19" s="210"/>
      <c r="B19" s="246" t="s">
        <v>740</v>
      </c>
      <c r="C19" s="254">
        <f>SUM(C6:C18)</f>
        <v>1067673</v>
      </c>
      <c r="D19" s="254">
        <f>SUM(D6:D18)</f>
        <v>0</v>
      </c>
      <c r="E19" s="254">
        <f>SUM(E6:E18)</f>
        <v>0</v>
      </c>
      <c r="F19" s="259" t="e">
        <f t="shared" si="0"/>
        <v>#DIV/0!</v>
      </c>
      <c r="G19" s="202"/>
    </row>
    <row r="20" spans="1:7" ht="9.75" customHeight="1" thickBot="1">
      <c r="A20" s="213"/>
      <c r="B20" s="234"/>
      <c r="C20" s="214"/>
      <c r="D20" s="214"/>
      <c r="E20" s="214"/>
      <c r="F20" s="215"/>
      <c r="G20" s="202"/>
    </row>
    <row r="21" spans="1:7" ht="19.5" customHeight="1" thickBot="1">
      <c r="A21" s="205"/>
      <c r="B21" s="206"/>
      <c r="C21" s="574" t="s">
        <v>613</v>
      </c>
      <c r="D21" s="575"/>
      <c r="E21" s="576" t="s">
        <v>734</v>
      </c>
      <c r="F21" s="577"/>
      <c r="G21" s="202"/>
    </row>
    <row r="22" spans="1:7" ht="24" customHeight="1" thickBot="1">
      <c r="A22" s="207" t="s">
        <v>735</v>
      </c>
      <c r="B22" s="208" t="s">
        <v>832</v>
      </c>
      <c r="C22" s="228" t="s">
        <v>614</v>
      </c>
      <c r="D22" s="228" t="s">
        <v>704</v>
      </c>
      <c r="E22" s="228" t="s">
        <v>626</v>
      </c>
      <c r="F22" s="209" t="s">
        <v>737</v>
      </c>
      <c r="G22" s="202"/>
    </row>
    <row r="23" spans="1:7" ht="4.5" customHeight="1" thickBot="1">
      <c r="A23" s="207"/>
      <c r="B23" s="208"/>
      <c r="C23" s="228"/>
      <c r="D23" s="228"/>
      <c r="E23" s="229"/>
      <c r="F23" s="209"/>
      <c r="G23" s="202"/>
    </row>
    <row r="24" spans="1:7" ht="15" customHeight="1">
      <c r="A24" s="205">
        <v>1</v>
      </c>
      <c r="B24" s="231" t="s">
        <v>677</v>
      </c>
      <c r="C24" s="247">
        <v>93908</v>
      </c>
      <c r="D24" s="247"/>
      <c r="E24" s="248"/>
      <c r="F24" s="255" t="e">
        <f aca="true" t="shared" si="1" ref="F24:F59">SUM(E24/D24*100)</f>
        <v>#DIV/0!</v>
      </c>
      <c r="G24" s="202"/>
    </row>
    <row r="25" spans="1:7" ht="15" customHeight="1">
      <c r="A25" s="230"/>
      <c r="B25" s="232" t="s">
        <v>678</v>
      </c>
      <c r="C25" s="227">
        <v>18782</v>
      </c>
      <c r="D25" s="227"/>
      <c r="E25" s="249"/>
      <c r="F25" s="256" t="e">
        <f t="shared" si="1"/>
        <v>#DIV/0!</v>
      </c>
      <c r="G25" s="202"/>
    </row>
    <row r="26" spans="1:7" ht="15" customHeight="1">
      <c r="A26" s="216">
        <v>2</v>
      </c>
      <c r="B26" s="235" t="s">
        <v>705</v>
      </c>
      <c r="C26" s="170">
        <v>21634</v>
      </c>
      <c r="D26" s="170"/>
      <c r="E26" s="226"/>
      <c r="F26" s="256" t="e">
        <f t="shared" si="1"/>
        <v>#DIV/0!</v>
      </c>
      <c r="G26" s="202"/>
    </row>
    <row r="27" spans="1:7" ht="15" customHeight="1">
      <c r="A27" s="216"/>
      <c r="B27" s="235" t="s">
        <v>679</v>
      </c>
      <c r="C27" s="170">
        <v>4327</v>
      </c>
      <c r="D27" s="170"/>
      <c r="E27" s="226"/>
      <c r="F27" s="256" t="e">
        <f t="shared" si="1"/>
        <v>#DIV/0!</v>
      </c>
      <c r="G27" s="202"/>
    </row>
    <row r="28" spans="1:7" ht="15" customHeight="1">
      <c r="A28" s="216">
        <v>3</v>
      </c>
      <c r="B28" s="235" t="s">
        <v>374</v>
      </c>
      <c r="C28" s="170">
        <v>81169</v>
      </c>
      <c r="D28" s="170"/>
      <c r="E28" s="226"/>
      <c r="F28" s="256" t="e">
        <f t="shared" si="1"/>
        <v>#DIV/0!</v>
      </c>
      <c r="G28" s="202"/>
    </row>
    <row r="29" spans="1:7" ht="15" customHeight="1">
      <c r="A29" s="216"/>
      <c r="B29" s="235" t="s">
        <v>375</v>
      </c>
      <c r="C29" s="170">
        <v>16234</v>
      </c>
      <c r="D29" s="170"/>
      <c r="E29" s="226"/>
      <c r="F29" s="256" t="e">
        <f t="shared" si="1"/>
        <v>#DIV/0!</v>
      </c>
      <c r="G29" s="202"/>
    </row>
    <row r="30" spans="1:7" ht="15" customHeight="1">
      <c r="A30" s="217">
        <v>4</v>
      </c>
      <c r="B30" s="262" t="s">
        <v>680</v>
      </c>
      <c r="C30" s="170">
        <v>64890</v>
      </c>
      <c r="D30" s="170"/>
      <c r="E30" s="170"/>
      <c r="F30" s="256" t="e">
        <f t="shared" si="1"/>
        <v>#DIV/0!</v>
      </c>
      <c r="G30" s="202"/>
    </row>
    <row r="31" spans="1:7" ht="15" customHeight="1">
      <c r="A31" s="217"/>
      <c r="B31" s="262" t="s">
        <v>681</v>
      </c>
      <c r="C31" s="170">
        <v>12978</v>
      </c>
      <c r="D31" s="170"/>
      <c r="E31" s="226"/>
      <c r="F31" s="256" t="e">
        <f t="shared" si="1"/>
        <v>#DIV/0!</v>
      </c>
      <c r="G31" s="202"/>
    </row>
    <row r="32" spans="1:7" ht="15" customHeight="1">
      <c r="A32" s="216">
        <v>5</v>
      </c>
      <c r="B32" s="235" t="s">
        <v>682</v>
      </c>
      <c r="C32" s="170">
        <v>8400</v>
      </c>
      <c r="D32" s="170"/>
      <c r="E32" s="226"/>
      <c r="F32" s="256" t="e">
        <f t="shared" si="1"/>
        <v>#DIV/0!</v>
      </c>
      <c r="G32" s="202"/>
    </row>
    <row r="33" spans="1:7" ht="15" customHeight="1">
      <c r="A33" s="218"/>
      <c r="B33" s="235" t="s">
        <v>683</v>
      </c>
      <c r="C33" s="201">
        <v>1680</v>
      </c>
      <c r="D33" s="201"/>
      <c r="E33" s="264"/>
      <c r="F33" s="256" t="e">
        <f t="shared" si="1"/>
        <v>#DIV/0!</v>
      </c>
      <c r="G33" s="202"/>
    </row>
    <row r="34" spans="1:7" ht="15" customHeight="1">
      <c r="A34" s="218">
        <v>6</v>
      </c>
      <c r="B34" s="236" t="s">
        <v>684</v>
      </c>
      <c r="C34" s="201">
        <v>28333</v>
      </c>
      <c r="D34" s="201"/>
      <c r="E34" s="264"/>
      <c r="F34" s="256" t="e">
        <f t="shared" si="1"/>
        <v>#DIV/0!</v>
      </c>
      <c r="G34" s="202"/>
    </row>
    <row r="35" spans="1:7" ht="15" customHeight="1">
      <c r="A35" s="218"/>
      <c r="B35" s="236" t="s">
        <v>685</v>
      </c>
      <c r="C35" s="201">
        <v>5667</v>
      </c>
      <c r="D35" s="201"/>
      <c r="E35" s="264"/>
      <c r="F35" s="256" t="e">
        <f t="shared" si="1"/>
        <v>#DIV/0!</v>
      </c>
      <c r="G35" s="202"/>
    </row>
    <row r="36" spans="1:7" ht="15" customHeight="1">
      <c r="A36" s="218"/>
      <c r="B36" s="263" t="s">
        <v>706</v>
      </c>
      <c r="C36" s="272">
        <f>SUM(C24:C35)</f>
        <v>358002</v>
      </c>
      <c r="D36" s="272">
        <f>SUM(D24:D35)</f>
        <v>0</v>
      </c>
      <c r="E36" s="272">
        <f>SUM(E24:E35)</f>
        <v>0</v>
      </c>
      <c r="F36" s="257" t="e">
        <f t="shared" si="1"/>
        <v>#DIV/0!</v>
      </c>
      <c r="G36" s="202"/>
    </row>
    <row r="37" spans="1:7" ht="15" customHeight="1">
      <c r="A37" s="218"/>
      <c r="B37" s="236" t="s">
        <v>584</v>
      </c>
      <c r="C37" s="201">
        <v>50000</v>
      </c>
      <c r="D37" s="201"/>
      <c r="E37" s="264"/>
      <c r="F37" s="256" t="e">
        <f t="shared" si="1"/>
        <v>#DIV/0!</v>
      </c>
      <c r="G37" s="202"/>
    </row>
    <row r="38" spans="1:7" ht="15" customHeight="1">
      <c r="A38" s="218"/>
      <c r="B38" s="236" t="s">
        <v>893</v>
      </c>
      <c r="C38" s="201">
        <v>10000</v>
      </c>
      <c r="D38" s="201"/>
      <c r="E38" s="264"/>
      <c r="F38" s="256" t="e">
        <f t="shared" si="1"/>
        <v>#DIV/0!</v>
      </c>
      <c r="G38" s="202"/>
    </row>
    <row r="39" spans="1:7" ht="15" customHeight="1">
      <c r="A39" s="218"/>
      <c r="B39" s="236" t="s">
        <v>686</v>
      </c>
      <c r="C39" s="201">
        <v>111637</v>
      </c>
      <c r="D39" s="201"/>
      <c r="E39" s="264"/>
      <c r="F39" s="256" t="e">
        <f t="shared" si="1"/>
        <v>#DIV/0!</v>
      </c>
      <c r="G39" s="202"/>
    </row>
    <row r="40" spans="1:7" ht="15" customHeight="1">
      <c r="A40" s="218"/>
      <c r="B40" s="236" t="s">
        <v>687</v>
      </c>
      <c r="C40" s="201">
        <v>22327</v>
      </c>
      <c r="D40" s="201"/>
      <c r="E40" s="264"/>
      <c r="F40" s="256" t="e">
        <f t="shared" si="1"/>
        <v>#DIV/0!</v>
      </c>
      <c r="G40" s="202"/>
    </row>
    <row r="41" spans="1:7" ht="15" customHeight="1">
      <c r="A41" s="218"/>
      <c r="B41" s="236" t="s">
        <v>688</v>
      </c>
      <c r="C41" s="201">
        <v>74424</v>
      </c>
      <c r="D41" s="201"/>
      <c r="E41" s="264"/>
      <c r="F41" s="256" t="e">
        <f t="shared" si="1"/>
        <v>#DIV/0!</v>
      </c>
      <c r="G41" s="202"/>
    </row>
    <row r="42" spans="1:7" ht="15" customHeight="1">
      <c r="A42" s="218"/>
      <c r="B42" s="236" t="s">
        <v>689</v>
      </c>
      <c r="C42" s="201">
        <v>14885</v>
      </c>
      <c r="D42" s="201"/>
      <c r="E42" s="264"/>
      <c r="F42" s="256" t="e">
        <f t="shared" si="1"/>
        <v>#DIV/0!</v>
      </c>
      <c r="G42" s="202"/>
    </row>
    <row r="43" spans="1:7" ht="15" customHeight="1">
      <c r="A43" s="218">
        <v>8</v>
      </c>
      <c r="B43" s="236" t="s">
        <v>690</v>
      </c>
      <c r="C43" s="201">
        <v>25000</v>
      </c>
      <c r="D43" s="201"/>
      <c r="E43" s="264"/>
      <c r="F43" s="256" t="e">
        <f t="shared" si="1"/>
        <v>#DIV/0!</v>
      </c>
      <c r="G43" s="202"/>
    </row>
    <row r="44" spans="1:7" ht="15" customHeight="1">
      <c r="A44" s="218"/>
      <c r="B44" s="236" t="s">
        <v>691</v>
      </c>
      <c r="C44" s="201">
        <v>5000</v>
      </c>
      <c r="D44" s="201"/>
      <c r="E44" s="264"/>
      <c r="F44" s="256" t="e">
        <f t="shared" si="1"/>
        <v>#DIV/0!</v>
      </c>
      <c r="G44" s="202"/>
    </row>
    <row r="45" spans="1:7" ht="15" customHeight="1">
      <c r="A45" s="218">
        <v>9</v>
      </c>
      <c r="B45" s="236" t="s">
        <v>692</v>
      </c>
      <c r="C45" s="201">
        <v>199967</v>
      </c>
      <c r="D45" s="201"/>
      <c r="E45" s="264"/>
      <c r="F45" s="256" t="e">
        <f t="shared" si="1"/>
        <v>#DIV/0!</v>
      </c>
      <c r="G45" s="202"/>
    </row>
    <row r="46" spans="1:7" ht="15" customHeight="1">
      <c r="A46" s="218"/>
      <c r="B46" s="236" t="s">
        <v>693</v>
      </c>
      <c r="C46" s="201">
        <v>40033</v>
      </c>
      <c r="D46" s="201"/>
      <c r="E46" s="264"/>
      <c r="F46" s="256" t="e">
        <f t="shared" si="1"/>
        <v>#DIV/0!</v>
      </c>
      <c r="G46" s="202"/>
    </row>
    <row r="47" spans="1:7" ht="15" customHeight="1">
      <c r="A47" s="218">
        <v>10</v>
      </c>
      <c r="B47" s="236" t="s">
        <v>738</v>
      </c>
      <c r="C47" s="201">
        <v>27798</v>
      </c>
      <c r="D47" s="201"/>
      <c r="E47" s="264"/>
      <c r="F47" s="256" t="e">
        <f t="shared" si="1"/>
        <v>#DIV/0!</v>
      </c>
      <c r="G47" s="202"/>
    </row>
    <row r="48" spans="1:7" ht="15" customHeight="1">
      <c r="A48" s="218"/>
      <c r="B48" s="236" t="s">
        <v>694</v>
      </c>
      <c r="C48" s="201">
        <v>5560</v>
      </c>
      <c r="D48" s="201"/>
      <c r="E48" s="264"/>
      <c r="F48" s="256" t="e">
        <f t="shared" si="1"/>
        <v>#DIV/0!</v>
      </c>
      <c r="G48" s="202"/>
    </row>
    <row r="49" spans="1:7" ht="15" customHeight="1">
      <c r="A49" s="218">
        <v>11</v>
      </c>
      <c r="B49" s="236" t="s">
        <v>723</v>
      </c>
      <c r="C49" s="201">
        <v>21316</v>
      </c>
      <c r="D49" s="201"/>
      <c r="E49" s="264"/>
      <c r="F49" s="256" t="e">
        <f t="shared" si="1"/>
        <v>#DIV/0!</v>
      </c>
      <c r="G49" s="202"/>
    </row>
    <row r="50" spans="1:7" ht="15" customHeight="1">
      <c r="A50" s="218"/>
      <c r="B50" s="236" t="s">
        <v>695</v>
      </c>
      <c r="C50" s="201">
        <v>4263</v>
      </c>
      <c r="D50" s="201"/>
      <c r="E50" s="264"/>
      <c r="F50" s="256" t="e">
        <f t="shared" si="1"/>
        <v>#DIV/0!</v>
      </c>
      <c r="G50" s="202"/>
    </row>
    <row r="51" spans="1:7" ht="15" customHeight="1">
      <c r="A51" s="218">
        <v>12</v>
      </c>
      <c r="B51" s="236" t="s">
        <v>911</v>
      </c>
      <c r="C51" s="201">
        <v>305163</v>
      </c>
      <c r="D51" s="201"/>
      <c r="E51" s="264"/>
      <c r="F51" s="256" t="e">
        <f t="shared" si="1"/>
        <v>#DIV/0!</v>
      </c>
      <c r="G51" s="202"/>
    </row>
    <row r="52" spans="1:7" ht="15" customHeight="1">
      <c r="A52" s="218"/>
      <c r="B52" s="236" t="s">
        <v>696</v>
      </c>
      <c r="C52" s="201">
        <v>61033</v>
      </c>
      <c r="D52" s="201"/>
      <c r="E52" s="264"/>
      <c r="F52" s="256" t="e">
        <f t="shared" si="1"/>
        <v>#DIV/0!</v>
      </c>
      <c r="G52" s="202"/>
    </row>
    <row r="53" spans="1:7" ht="15" customHeight="1">
      <c r="A53" s="218">
        <v>13</v>
      </c>
      <c r="B53" s="236" t="s">
        <v>697</v>
      </c>
      <c r="C53" s="201">
        <v>93219</v>
      </c>
      <c r="D53" s="201"/>
      <c r="E53" s="264"/>
      <c r="F53" s="256" t="e">
        <f t="shared" si="1"/>
        <v>#DIV/0!</v>
      </c>
      <c r="G53" s="202"/>
    </row>
    <row r="54" spans="1:7" ht="15" customHeight="1">
      <c r="A54" s="218"/>
      <c r="B54" s="236" t="s">
        <v>698</v>
      </c>
      <c r="C54" s="201">
        <v>18644</v>
      </c>
      <c r="D54" s="201"/>
      <c r="E54" s="264"/>
      <c r="F54" s="256" t="e">
        <f t="shared" si="1"/>
        <v>#DIV/0!</v>
      </c>
      <c r="G54" s="202"/>
    </row>
    <row r="55" spans="1:7" ht="15" customHeight="1">
      <c r="A55" s="218">
        <v>14</v>
      </c>
      <c r="B55" s="236" t="s">
        <v>699</v>
      </c>
      <c r="C55" s="201">
        <v>36191</v>
      </c>
      <c r="D55" s="201"/>
      <c r="E55" s="264"/>
      <c r="F55" s="256" t="e">
        <f t="shared" si="1"/>
        <v>#DIV/0!</v>
      </c>
      <c r="G55" s="202"/>
    </row>
    <row r="56" spans="1:7" ht="15" customHeight="1">
      <c r="A56" s="218"/>
      <c r="B56" s="236" t="s">
        <v>700</v>
      </c>
      <c r="C56" s="201">
        <v>7238</v>
      </c>
      <c r="D56" s="201"/>
      <c r="E56" s="264"/>
      <c r="F56" s="256" t="e">
        <f t="shared" si="1"/>
        <v>#DIV/0!</v>
      </c>
      <c r="G56" s="202"/>
    </row>
    <row r="57" spans="1:7" ht="15" customHeight="1">
      <c r="A57" s="218">
        <v>15</v>
      </c>
      <c r="B57" s="236" t="s">
        <v>559</v>
      </c>
      <c r="C57" s="201">
        <v>80000</v>
      </c>
      <c r="D57" s="201"/>
      <c r="E57" s="264"/>
      <c r="F57" s="256" t="e">
        <f t="shared" si="1"/>
        <v>#DIV/0!</v>
      </c>
      <c r="G57" s="202"/>
    </row>
    <row r="58" spans="1:7" ht="4.5" customHeight="1">
      <c r="A58" s="269"/>
      <c r="B58" s="236"/>
      <c r="C58" s="270"/>
      <c r="D58" s="270"/>
      <c r="E58" s="271"/>
      <c r="F58" s="256"/>
      <c r="G58" s="202"/>
    </row>
    <row r="59" spans="1:7" ht="15" customHeight="1">
      <c r="A59" s="219">
        <v>15</v>
      </c>
      <c r="B59" s="237" t="s">
        <v>886</v>
      </c>
      <c r="C59" s="265">
        <f>SUM(C37:C57)+C36</f>
        <v>1571700</v>
      </c>
      <c r="D59" s="265">
        <f>SUM(D37:D57)+D36</f>
        <v>0</v>
      </c>
      <c r="E59" s="265">
        <f>SUM(E37:E57)+E36</f>
        <v>0</v>
      </c>
      <c r="F59" s="257" t="e">
        <f t="shared" si="1"/>
        <v>#DIV/0!</v>
      </c>
      <c r="G59" s="202"/>
    </row>
    <row r="60" spans="1:7" ht="15" customHeight="1">
      <c r="A60" s="218"/>
      <c r="B60" s="233" t="s">
        <v>701</v>
      </c>
      <c r="C60" s="201">
        <v>56527</v>
      </c>
      <c r="D60" s="201"/>
      <c r="E60" s="264"/>
      <c r="F60" s="256" t="s">
        <v>887</v>
      </c>
      <c r="G60" s="202"/>
    </row>
    <row r="61" spans="1:7" ht="4.5" customHeight="1" thickBot="1">
      <c r="A61" s="220"/>
      <c r="B61" s="238"/>
      <c r="C61" s="266"/>
      <c r="D61" s="266"/>
      <c r="E61" s="267"/>
      <c r="F61" s="258" t="s">
        <v>888</v>
      </c>
      <c r="G61" s="202"/>
    </row>
    <row r="62" spans="1:7" ht="15" customHeight="1" thickBot="1">
      <c r="A62" s="221"/>
      <c r="B62" s="239" t="s">
        <v>205</v>
      </c>
      <c r="C62" s="268">
        <f>C59+C60</f>
        <v>1628227</v>
      </c>
      <c r="D62" s="268">
        <f>D59+D60</f>
        <v>0</v>
      </c>
      <c r="E62" s="268">
        <f>E59+E60</f>
        <v>0</v>
      </c>
      <c r="F62" s="273" t="e">
        <f>SUM(E62/D62*100)</f>
        <v>#DIV/0!</v>
      </c>
      <c r="G62" s="202"/>
    </row>
    <row r="63" spans="1:6" ht="12.75">
      <c r="A63" s="186"/>
      <c r="B63" s="186"/>
      <c r="C63" s="191"/>
      <c r="D63" s="191"/>
      <c r="E63" s="191"/>
      <c r="F63" s="190"/>
    </row>
  </sheetData>
  <sheetProtection/>
  <mergeCells count="4">
    <mergeCell ref="C3:D3"/>
    <mergeCell ref="C21:D21"/>
    <mergeCell ref="E3:F3"/>
    <mergeCell ref="E21:F21"/>
  </mergeCells>
  <printOptions/>
  <pageMargins left="0.5905511811023623" right="0.3937007874015748" top="0.5905511811023623" bottom="0.3937007874015748" header="0.11811023622047245" footer="0.31496062992125984"/>
  <pageSetup horizontalDpi="600" verticalDpi="600" orientation="portrait" paperSize="9" scale="85" r:id="rId1"/>
  <headerFooter alignWithMargins="0">
    <oddHeader>&amp;Rmelléklet
4/a. táblázata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Beszámoló 2007. I. félév</dc:title>
  <dc:subject>Beszámoló 2007. i. félév</dc:subject>
  <dc:creator>Józsfevárosi Önkormányzat</dc:creator>
  <cp:keywords>beszámoló2007.06.hó</cp:keywords>
  <dc:description/>
  <cp:lastModifiedBy>Józsefvárosi Önkormányzat Polgármeseri Hivatala</cp:lastModifiedBy>
  <cp:lastPrinted>2012-05-03T08:08:32Z</cp:lastPrinted>
  <dcterms:created xsi:type="dcterms:W3CDTF">2001-12-02T08:07:21Z</dcterms:created>
  <dcterms:modified xsi:type="dcterms:W3CDTF">2012-05-10T08:21:34Z</dcterms:modified>
  <cp:category/>
  <cp:version/>
  <cp:contentType/>
  <cp:contentStatus/>
</cp:coreProperties>
</file>