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3"/>
  </bookViews>
  <sheets>
    <sheet name="hitel" sheetId="1" r:id="rId1"/>
    <sheet name="áll.tám+lakosságszám" sheetId="2" r:id="rId2"/>
    <sheet name="becsültbev-kiadás" sheetId="3" r:id="rId3"/>
    <sheet name="többéves" sheetId="4" r:id="rId4"/>
  </sheets>
  <definedNames>
    <definedName name="_xlnm.Print_Titles" localSheetId="1">'áll.tám+lakosságszám'!$1:$1</definedName>
    <definedName name="_xlnm.Print_Titles" localSheetId="2">'becsültbev-kiadás'!$1:$2</definedName>
    <definedName name="_xlnm.Print_Titles" localSheetId="0">'hitel'!$A:$E,'hitel'!$1:$2</definedName>
    <definedName name="_xlnm.Print_Titles" localSheetId="3">'többéves'!$1:$1</definedName>
  </definedNames>
  <calcPr fullCalcOnLoad="1"/>
</workbook>
</file>

<file path=xl/sharedStrings.xml><?xml version="1.0" encoding="utf-8"?>
<sst xmlns="http://schemas.openxmlformats.org/spreadsheetml/2006/main" count="359" uniqueCount="285">
  <si>
    <t>Hitelintézet</t>
  </si>
  <si>
    <t>Jellege</t>
  </si>
  <si>
    <t>Szerződés kelte</t>
  </si>
  <si>
    <t>Hitel, kölcsön szerződés szerinti összege és eredeti áll.</t>
  </si>
  <si>
    <t>Hitel, kölcsön lejárati éve</t>
  </si>
  <si>
    <t>Törlesztés 2010. év</t>
  </si>
  <si>
    <t>Törlesztés 2011. év</t>
  </si>
  <si>
    <t>Törlesztés 2012. év</t>
  </si>
  <si>
    <t>Hitel</t>
  </si>
  <si>
    <t>Kamat</t>
  </si>
  <si>
    <t xml:space="preserve">kamat  </t>
  </si>
  <si>
    <t>Lakóház felújítás</t>
  </si>
  <si>
    <t>2000.</t>
  </si>
  <si>
    <t>2011.</t>
  </si>
  <si>
    <t>2001.évi műemlék felúj.</t>
  </si>
  <si>
    <t>2002.</t>
  </si>
  <si>
    <t>Életveszély elhárítás</t>
  </si>
  <si>
    <t>2012.</t>
  </si>
  <si>
    <t>Bókay u. 56. lakóház</t>
  </si>
  <si>
    <t>Fővárostól kölcsön</t>
  </si>
  <si>
    <t>Dugonics 7. épület bontása</t>
  </si>
  <si>
    <t>Dugonics u. 11 épület bontása</t>
  </si>
  <si>
    <t xml:space="preserve">Fővárostól kölcsön </t>
  </si>
  <si>
    <t>Sárkány u. 11. épület bontása</t>
  </si>
  <si>
    <t>VOLKSBANK</t>
  </si>
  <si>
    <t>hitel Corvin Sétány</t>
  </si>
  <si>
    <t>Corvin-Sétány kölcsönök</t>
  </si>
  <si>
    <t>Fővárostól</t>
  </si>
  <si>
    <t>Vajdahunyad 44.,Futó 39., 41, Kisfaludy 36.</t>
  </si>
  <si>
    <t>Futó 33,35,37, Práter 27.</t>
  </si>
  <si>
    <t>Lakásprogram futó u. 40.,42.</t>
  </si>
  <si>
    <t xml:space="preserve">     Bonyolítás</t>
  </si>
  <si>
    <t>lakáspótlás Futó u. 36.</t>
  </si>
  <si>
    <t>lakáspótlás Futó 38.</t>
  </si>
  <si>
    <t>lakáspótlás Nagytemplom 19.</t>
  </si>
  <si>
    <t>lakáspótlás Nagytemplom 17.</t>
  </si>
  <si>
    <t>lakáspótlás Nagytemplom 18.</t>
  </si>
  <si>
    <t>VÁLTÓ</t>
  </si>
  <si>
    <t>LAKÁSPÓTLÁS</t>
  </si>
  <si>
    <t xml:space="preserve">összesen </t>
  </si>
  <si>
    <t>hitel, kölcsön törlesztés és kamat összesen</t>
  </si>
  <si>
    <t>VÁLTÓ CHF FÜGG AZ ÁFOLYAMTÓL</t>
  </si>
  <si>
    <t>Mind összesen</t>
  </si>
  <si>
    <t xml:space="preserve"> </t>
  </si>
  <si>
    <t>2010.év</t>
  </si>
  <si>
    <t>térfigyelő-kamererendszer</t>
  </si>
  <si>
    <t>út és közterület felújítás, intézményi felújítása</t>
  </si>
  <si>
    <t>CIB Bank</t>
  </si>
  <si>
    <t>panel program</t>
  </si>
  <si>
    <t>Volskbank</t>
  </si>
  <si>
    <t xml:space="preserve"> hitel Corvin-Sétány </t>
  </si>
  <si>
    <t>Megnevezés</t>
  </si>
  <si>
    <t>Kerület össszesen</t>
  </si>
  <si>
    <t>Működési kiadások</t>
  </si>
  <si>
    <t>Személyi juttatások</t>
  </si>
  <si>
    <t>Munkaadót terhelő jár.</t>
  </si>
  <si>
    <t>Dologi és egyéb folyó kiad.</t>
  </si>
  <si>
    <t>Működési célú támog.ért. kiad</t>
  </si>
  <si>
    <t>Államházt. kivülre végl. átadott pe.</t>
  </si>
  <si>
    <t>Társ. és szoc. pol. Juttatás</t>
  </si>
  <si>
    <t>Ellátottak pénzbeli juttatási</t>
  </si>
  <si>
    <t>Működési tartalék és céltartalékok</t>
  </si>
  <si>
    <t>Működési kiadások összesen</t>
  </si>
  <si>
    <t>Műkődési bevételek</t>
  </si>
  <si>
    <t>Műk. célú tám. ért. bev.</t>
  </si>
  <si>
    <t>Államházt. kivülről végl. átvett műk.pe.</t>
  </si>
  <si>
    <t>Önkormányzatok támogatása</t>
  </si>
  <si>
    <t>Pénzforgalom nélküli bevételek</t>
  </si>
  <si>
    <t>Működési bevételek összesen</t>
  </si>
  <si>
    <t>Felhalmozási kiadások</t>
  </si>
  <si>
    <t>Felújítás</t>
  </si>
  <si>
    <t>Felhal. célú támogatásért. kiadások</t>
  </si>
  <si>
    <t xml:space="preserve">Államházt. kivülre végl. átadott felh. pe. </t>
  </si>
  <si>
    <t>Felhalmozási felújítási tartalék</t>
  </si>
  <si>
    <t>Felhalmozási kiadások összesen</t>
  </si>
  <si>
    <t>Felhalmozási bevételek</t>
  </si>
  <si>
    <t>Felhalmozási  és tőkejellegű bev.</t>
  </si>
  <si>
    <t xml:space="preserve">Államházt. kivülről végl. átvett felh. pe. </t>
  </si>
  <si>
    <t>Felhalmozási bevételek összesen</t>
  </si>
  <si>
    <t>Finanszírozási kiadások</t>
  </si>
  <si>
    <t>Hosszú lejáratú hitelek törlesztése</t>
  </si>
  <si>
    <t>Finanszírozási kiadások összesen</t>
  </si>
  <si>
    <t>Finanszírozási bevételek</t>
  </si>
  <si>
    <t>Hosszú lejáratú hitelek felvétele</t>
  </si>
  <si>
    <t>Finanszírozási bevételek összesen</t>
  </si>
  <si>
    <t>Összes kiadás</t>
  </si>
  <si>
    <t>Összes bevétel</t>
  </si>
  <si>
    <t>dologi kamatkiadások</t>
  </si>
  <si>
    <t>Projektek ( CSP, Magdolna Negyed,Európa Belváros)</t>
  </si>
  <si>
    <t>Intézm. műk. Bevételek és önkorm.sajátos bevételei</t>
  </si>
  <si>
    <t>Hosszú lej. kölcs. nyújtása, törlesztés</t>
  </si>
  <si>
    <t>felhalmozási bevételek összesen</t>
  </si>
  <si>
    <t>Projektek ( CSP, Magdolna Negyed,Európa Belváros) kiadás összesen</t>
  </si>
  <si>
    <t>ebből</t>
  </si>
  <si>
    <t>prjekt hiány</t>
  </si>
  <si>
    <t>működési hiány finanszírozási kiadások nélkül</t>
  </si>
  <si>
    <t>Projektek (CSP, Magdolna Negyed, Európa Belváros) bevétel összesen finanszírozási bevétel nélkül</t>
  </si>
  <si>
    <t>Működési kiadások projektek nélkül finanszírozási kiadások nélkül</t>
  </si>
  <si>
    <t>Működési bevételek projektek nélkül fianszírozási bevételek nélkül</t>
  </si>
  <si>
    <t>felhalmozási bevételek</t>
  </si>
  <si>
    <t>felhalmozási kiadások és hitel törlesztés</t>
  </si>
  <si>
    <t>hiány</t>
  </si>
  <si>
    <t>288/2009.(07.02)kt. Határozat alapján prohektekre hitel</t>
  </si>
  <si>
    <t>4.533.000 e Ft-ra 10.éves futalmidővel 3 év törlesztési türelmi idővel</t>
  </si>
  <si>
    <t xml:space="preserve">288/2009.(07.02) kt. Határozat 2010.prohektekre még </t>
  </si>
  <si>
    <t>nincs közbeszerzésre kiírva 2.247.270 e Ft kalkulálva ugyan olyan feltétellel, mint az előző</t>
  </si>
  <si>
    <t>79/2009.(03.18.) kt. Határozat</t>
  </si>
  <si>
    <t>társasházak felújítására kezességvállalás Magdolna Negyed II. Mátyás tér 14.Baross u. 124., Nagyfuvaros u.20.bankgarancia a József u. 47. lakóház jelzálogjog bejegyzésével</t>
  </si>
  <si>
    <t>144/2009.(04.22)kt. Határozat</t>
  </si>
  <si>
    <t>Corvin Sétány Kft. hitelhez kezességvállalás 20év futalmidő 3 év törlesztési türelmi idővel, tőke összege 278797 e Ft+kamata</t>
  </si>
  <si>
    <t>2011.év</t>
  </si>
  <si>
    <t>2012.év</t>
  </si>
  <si>
    <t>Központi Stromatológiai Intézet fogászati ellátás</t>
  </si>
  <si>
    <t>Vajdahunyad 48. ingatlan tulajdonjogáért csere parkoló</t>
  </si>
  <si>
    <t>bankgarancia</t>
  </si>
  <si>
    <t>Szemünk fénye program</t>
  </si>
  <si>
    <t>kt.324/2006.(07.06.) döntés bérleti díj a mindenkori infláció összegével növelten, 15 éves futamidő</t>
  </si>
  <si>
    <t>Losonci Téri Általános Iskola igazgatójának határozott idejű kereset-kiegészítése</t>
  </si>
  <si>
    <t>kt. 285/2008.(05.15.) határozat alapján</t>
  </si>
  <si>
    <t>Németh László Általános Iskola igazgatójának keresetkiegészítés</t>
  </si>
  <si>
    <t>kt.504/2008.(11.10.) számú határozat alapján</t>
  </si>
  <si>
    <t xml:space="preserve">Hőszolgáltatási szerződés önkormányzati fenntartású gázfűtéses intézményeknél </t>
  </si>
  <si>
    <t>2007.09.03-tól 15.év + felmondás hiányában 7,5év mindenkori inflációval emelt összegben, lejáratkor nettó 83.877 e Ft -ért visszavásárlás</t>
  </si>
  <si>
    <t>Privatizált háziorvosok rezsiköltség átvállalása</t>
  </si>
  <si>
    <t>kt.506/2008.(09.10.) sz. határozat+JVK díjazása a rendelők üzemeltetésére, kezelése</t>
  </si>
  <si>
    <t>Közalkalmazottak foglalkozásegészségügyi ellátása</t>
  </si>
  <si>
    <t>kt.560/2008.(10.15.) sz. határozat a mindenkori éves inflációval emelt összegben</t>
  </si>
  <si>
    <t>Káptalanfüredi sportpálya beruházása</t>
  </si>
  <si>
    <t xml:space="preserve">kt.665/208.(12.17.) sz.határozat </t>
  </si>
  <si>
    <t xml:space="preserve">Térinformatikai rendszer </t>
  </si>
  <si>
    <t>kt.690/2208.(12.17.) sz. határozat évente 2400 e Ft</t>
  </si>
  <si>
    <t>kt. 234/2009.(06.04.) határozat CSP 10.éves prognozisa alapján hitelek, váltók,visszatérítendő támogatások törlesztése és kamatfizetés nélkül</t>
  </si>
  <si>
    <t xml:space="preserve">Kötvény kibocsátás </t>
  </si>
  <si>
    <t xml:space="preserve">kt.55/2009.(02.25.) sz. határozata alapján </t>
  </si>
  <si>
    <t>gyermekvédelmi ellátás kivásárlása 0-3. éves korosztály ellátása</t>
  </si>
  <si>
    <t>határozatlan időre kötött szerződés a Ferencvárosi Önk.-tal összegét minden évben a testület határozza meg</t>
  </si>
  <si>
    <t xml:space="preserve">Bp.-i Esély Nonprofit Kft. </t>
  </si>
  <si>
    <t>Feladat megnevezése</t>
  </si>
  <si>
    <t>Megjegyzés</t>
  </si>
  <si>
    <t>közhasznúak és közcélúak foglalkozás szervezés, ügyviteli ellátás díjazása összegéről a képviselő-testület évenként dönt a foglalkozatási tervvel együtt, az itt feltüntetett összeg a 2009. évivel azonos</t>
  </si>
  <si>
    <t>Horánszky utcai bölcsőde udvarának bérleti díja</t>
  </si>
  <si>
    <t>kt.32/2009.(02.25.) sz. határozat 2010.-2014. március 31-ig évenként inflációval emelt összegben</t>
  </si>
  <si>
    <t>CSP váltó kezelési költség</t>
  </si>
  <si>
    <t>kt.27/2009.(02.25.) sz. határozat alapján évenként 500CHF 2027-ig</t>
  </si>
  <si>
    <t>Vajda Péter Ének-zenei Álatlános és Sportiskola iskolabusz bérlése 2009/2010. tanévre</t>
  </si>
  <si>
    <t>kt.127/2009.(04.01.) sz. határozata alapján</t>
  </si>
  <si>
    <t>kommunikációs szolgáltatás</t>
  </si>
  <si>
    <t>kt.119/2009.(04.01.) sz. határozata alapján</t>
  </si>
  <si>
    <t>kt.179/2009.(05.06.) sz. határozat alapján</t>
  </si>
  <si>
    <t>Kisfalu Kft. felügylőbizottsági tagok díjazása</t>
  </si>
  <si>
    <t>Józsefvárosi Vagyonkezelő Kft. felügyelőbizottsági tagok díjazása</t>
  </si>
  <si>
    <t>honlap tervezése és működtetése</t>
  </si>
  <si>
    <t>2010. augusztus 31-ig kt. 192/2009.(05.06.) sz. határozata alapján</t>
  </si>
  <si>
    <t>Fővárosi Önkormányzat 2009. évig teljesült elidegenítési bevételek átadása részletekben</t>
  </si>
  <si>
    <t>2016. szeptember 15-ig kt. 166/2009.(05.06.) sz. határozat alapján</t>
  </si>
  <si>
    <t>kt.258/2009.(06.17.) sz. határozat alapján</t>
  </si>
  <si>
    <t>2009. évben az díjemelésről a 374/2009.(09.16.) sz. határozatban döntött a testület</t>
  </si>
  <si>
    <t>Kisfalun keresztül a Józsefvárosi Vagyonkezelő Kft.intézményi karbantartások átalánydíjas díjazása</t>
  </si>
  <si>
    <t>Kisfalu Kft. holdingdíj</t>
  </si>
  <si>
    <t>3. évre a kt. 372/2009.(09.16.) sz. határozata alapján</t>
  </si>
  <si>
    <t>Kisfalu kft. lakábérbeadási tevékenység díjazása</t>
  </si>
  <si>
    <t>Szigony Alapítvány szociális feladatellátás kivásárlása</t>
  </si>
  <si>
    <t>15 millárd forint keretösszegben, de évenként nincs meghatározva az összege, kt.663/2208.(12.17.) sz. határozatában 6 milliárd forint kötvény Garancia Alap létrehozásáról döntött</t>
  </si>
  <si>
    <t>Józsefvárosi Közbiztonságáért Köztisztaságáért Szolgáltató Nonprofit kft. tartós feladatbővülés ellátására támogatás emelése</t>
  </si>
  <si>
    <t>kt.258/2009.(06.17.) és a 327/2009.(07.15.) számú határozata alapján a kft. éves támogatás konkrét összegéről évente dönt</t>
  </si>
  <si>
    <t>Erőszakmentes iskolaprogram folytatása a 2009/2010. tanévre</t>
  </si>
  <si>
    <t>kt. 264/2009.(06.17.) sz. határozat alapján</t>
  </si>
  <si>
    <t>társasházak felújítására adott vissza nem térítendő támogatására 2009. évi bírálat alapján</t>
  </si>
  <si>
    <t>kt. 355/209.(09.02.) sz. határozat alapján</t>
  </si>
  <si>
    <t>Tolnai L. u. 7-9. Óvoda állahelymegszüntetés miatti költségekre</t>
  </si>
  <si>
    <t>kt. 333/2009.(07.15.) sz. határozat alapján</t>
  </si>
  <si>
    <t xml:space="preserve">szociálisan rászorultak lakásának fertőtlenítése </t>
  </si>
  <si>
    <t>kt. 339/2009.(07.15.) sz. határozat alapján</t>
  </si>
  <si>
    <t>kt.347/2009.(09.02.) sz. határozat alapján</t>
  </si>
  <si>
    <t>Józsefvárosi Cigányzenészek közhasznú foglalkoztatás keretében munkabér és járulékai ( Józsefvárosi Kulturáli és Sport Kiemelten Nonprofit kft. keretében)</t>
  </si>
  <si>
    <t>kt. 360/2009.(09.02.) számú határozat alapján 2010. január hónapra 2010. évre vonatkozóan a költségek esetében testületi döntés szükséges</t>
  </si>
  <si>
    <t>Polgármesteri Hivatal tartós megbízási szerződések díjazására ( szakértői, egyéb, informatika, stb.)</t>
  </si>
  <si>
    <t>Polgármesteri Hivatal lakásbérbeadási feladatok kiszervezése miatti létszámleépítés többlet költségeire</t>
  </si>
  <si>
    <t>kt.372/2009.(09.16.) sz. határozat alapján</t>
  </si>
  <si>
    <t>panelprogram iparosított technologiával energia megtakarítás pályázathoz</t>
  </si>
  <si>
    <t>kt.376/2009.(09.16.) sz. határozat alapján</t>
  </si>
  <si>
    <t>hitel, váltó, kezességvállalás, visszatárítenő támogatások törlesztése + kamatfizetési kötelezettségek</t>
  </si>
  <si>
    <t>projektekben szereplő feladatok itt még hiányzik</t>
  </si>
  <si>
    <t>2009. évi eredeti</t>
  </si>
  <si>
    <t>2010.évi becsült</t>
  </si>
  <si>
    <t>flhalmozási, felújítási kölcsönök törlesztése, visszafizetése</t>
  </si>
  <si>
    <t>Corvin Sétány Progam 10 éves tervében jóváhagyott újabb hitelek</t>
  </si>
  <si>
    <t>2011. évben 229500 e Ft</t>
  </si>
  <si>
    <t>2012. évben 220900 e Ft</t>
  </si>
  <si>
    <t>2013.évben 212300 e Ft</t>
  </si>
  <si>
    <t>2009-2010. porjektek és a CSP 2009.évi eredeti költségvetéshez képest a hitelek törlesztése és kamatai a táblázatban egy összegben szerepelnek</t>
  </si>
  <si>
    <t>kt.418/2009.(10.07.)számú határozat határozatlan idő, tartós kötelezettségvállalás</t>
  </si>
  <si>
    <t>RÉV8Zrt. Átvilágítás díjazására</t>
  </si>
  <si>
    <t>kt. 398/2009.(10.07.) számú határozata</t>
  </si>
  <si>
    <t>Práter utcai iskola felújítása hitel önrész</t>
  </si>
  <si>
    <t>kt. 390/2009.(10.07.) számú határozata</t>
  </si>
  <si>
    <t>intézményi felújítások hitel önrész</t>
  </si>
  <si>
    <t>Városfejlesztési rehabilitáció hitel önrész</t>
  </si>
  <si>
    <t>kt.390/2009.(10.07.) számú határozata</t>
  </si>
  <si>
    <t>Okmányiroda bővítése hitel önrész</t>
  </si>
  <si>
    <t>Auróra urcai rendelő felújítása hitel önrész</t>
  </si>
  <si>
    <t>Megjegyzés: alapjában a 2010. évi becsült összegek a 10 éves prognózis adatával megegyezik+ a 10 éves terv elfogadása óta előre vállalt kötelezettségek,  a hiány összege</t>
  </si>
  <si>
    <t>Városfejlesztési Önkormányzati Társulás alapítása</t>
  </si>
  <si>
    <t xml:space="preserve">kt.327/2009.(07.15.)  és 330/2009.(07.15.) számú határozat alapján visszapótlási kötelezttség </t>
  </si>
  <si>
    <t>Városfejlesztési Önkormányzati Társulás működési támogatása</t>
  </si>
  <si>
    <t>kt.327/2009.(07.15.) számú határozat alapján visszapótlási kötelezettség</t>
  </si>
  <si>
    <t>normatíva megnevezése</t>
  </si>
  <si>
    <t xml:space="preserve">2010. évi normatív állami támogatás összege e Ft-ban </t>
  </si>
  <si>
    <t xml:space="preserve">2009. évhez viszonyított változás %-a </t>
  </si>
  <si>
    <t>megjegyzés mutatók változásáról/ egyéb megjegyzések</t>
  </si>
  <si>
    <t>Törlesztés 2013. év</t>
  </si>
  <si>
    <t>Törlesztés 2014.év</t>
  </si>
  <si>
    <t>Törlesztés 2015.év</t>
  </si>
  <si>
    <t>Törlesztés 2016.év</t>
  </si>
  <si>
    <t>Törlesztés 2017.év</t>
  </si>
  <si>
    <t>Törlesztés 2018.év</t>
  </si>
  <si>
    <t>Törlesztés 2019.év</t>
  </si>
  <si>
    <t>Törlesztés 2020.év</t>
  </si>
  <si>
    <t>Törlesztés 2021.év</t>
  </si>
  <si>
    <t>Törlesztés 2022.év</t>
  </si>
  <si>
    <t>Törlesztés 2023.év</t>
  </si>
  <si>
    <t>Törlesztés 2024.év</t>
  </si>
  <si>
    <t>Törlesztés 2025.év</t>
  </si>
  <si>
    <t>Törlesztés 2026.év</t>
  </si>
  <si>
    <t>Törlesztés 2027.év</t>
  </si>
  <si>
    <t>Állandó lakosságszámhoz kapcsolódó normatívák</t>
  </si>
  <si>
    <t xml:space="preserve"> -településüzemeltetési és igazgatási feladatok, valamint sport</t>
  </si>
  <si>
    <t xml:space="preserve"> -körzeti igazgatási feladatok</t>
  </si>
  <si>
    <t>2008. jan. 1-i lakosságszám 72.924 fő volt, 20009. jan.1-én 72.179 fő, a mutató számának csökkenése 1,1%, ami a többi normatívához kapcsolódó mutatók csökkenésével is együtt jár. Budapesti szinten 2008. évhez viszonyítva a lakosságszám növekedett. 2010. évben ez a normatíva tartalmazza kulturális feladatokat is. A normatíva forrásmegosztás alá tartozik, 2010. évi becsült összege az előző évi arány alapján lett megbecsülve, amennyiben a részesedési arányunk a forrásmegosztásnál továbbb romlik úgy ez az összeg kevesebb lesz</t>
  </si>
  <si>
    <t>becsülve az ügyiratok száma</t>
  </si>
  <si>
    <t xml:space="preserve"> - helyi közművelődési feladatok</t>
  </si>
  <si>
    <t xml:space="preserve"> -pénzbeli juttatások</t>
  </si>
  <si>
    <t xml:space="preserve"> - szociális és gyermekjóléti alapafeladatok</t>
  </si>
  <si>
    <t>becsült adat</t>
  </si>
  <si>
    <t>Szociális ágazat mutatószámhoz kötött normatívák és kötött felhasználású normatívák</t>
  </si>
  <si>
    <t>2009. évhez viszonyítva megváltozott a normatívákhoz kapcsolódó szabályozási rendszerek, valamint a fajlagos összege</t>
  </si>
  <si>
    <t>Oktatási-nevelési feladatokho kapcsolódó normatívák és kötött felhasználású normatívák</t>
  </si>
  <si>
    <t>Színházi támogatás működtetéshez</t>
  </si>
  <si>
    <t>IV. kategóriába lett a színház besorolva a finanszírozás változásából az eltérések kezelésére OKM fejezet külön támogatási ekőrányzatot tartalmaz, azonban nem ismert a szabályozása, feltétel rendszere</t>
  </si>
  <si>
    <t>2009. október havi állapot/mutatók szerint megillető támogatás összege e Ft-ban ( 2009. október havi mutatók alapján)</t>
  </si>
  <si>
    <t>Megjegyzés: Kisebbségi önkormányzatok központosított állami támogatása, valamint a szociális segélyekhez kapcsolódó kötött felhasználású állami támogatás nélkül</t>
  </si>
  <si>
    <t xml:space="preserve">2009. évi eredeti költségvetésben tervezve </t>
  </si>
  <si>
    <t>2009. évi évközi lemondás mutatószámváltozás miatt</t>
  </si>
  <si>
    <t xml:space="preserve"> az összeg az év végi elszámolással még változhat</t>
  </si>
  <si>
    <t>2006.év</t>
  </si>
  <si>
    <t>óvodai és iskolai tanulói létszám 2009. októberi létszám 4335 fő 2010.évre intézmények által becsült létszám 4309 fő</t>
  </si>
  <si>
    <t>megnevezés</t>
  </si>
  <si>
    <t>2007. év</t>
  </si>
  <si>
    <t>2008.év</t>
  </si>
  <si>
    <t>január 1-ei lakosságszám</t>
  </si>
  <si>
    <t>budapesti össz lakosságszám</t>
  </si>
  <si>
    <t>önkormányzatunk budapesti lakosságszámának %-a</t>
  </si>
  <si>
    <t>lakosságszámon belül 0-13. éves korosztály létszáma</t>
  </si>
  <si>
    <t>lakosságszámon belüli aránya</t>
  </si>
  <si>
    <t>lakosságszámon belül 14-17. éves korosztály létszáma</t>
  </si>
  <si>
    <t>lakosságszámon belül 18-59. éves korosztály létszáma</t>
  </si>
  <si>
    <t>lakosságszámon belül 60 évtől -X korosztály létszáma</t>
  </si>
  <si>
    <t>önkormányzati intézményi ellátásban részvevevő korosztályok száma 0-13.év,14-17.év,60 évtől összesen</t>
  </si>
  <si>
    <t>Megjegyzés: kiegészítés lakosságszám</t>
  </si>
  <si>
    <t xml:space="preserve">2005.év </t>
  </si>
  <si>
    <t>lakosságszám váltzás 2005. évihez képest 95,5%</t>
  </si>
  <si>
    <t>2009.év</t>
  </si>
  <si>
    <t>2009. évi változás 2007. évihez képest 98,7%</t>
  </si>
  <si>
    <t>2009. évi változás 2007. évihez képest 100,6%</t>
  </si>
  <si>
    <t>2009. évi változás a 2007. évihez képest 92,2%</t>
  </si>
  <si>
    <t>2009. évi változás a 2007. évihez képest 93,4%</t>
  </si>
  <si>
    <t>2009. évi változás a 2007. évihez képest 100,4%</t>
  </si>
  <si>
    <t>2009. évi változás a 2007. évihez képest 98,1%</t>
  </si>
  <si>
    <t>2009. évi változás a 2007. évihez képest 95,8%</t>
  </si>
  <si>
    <t>Lakosságszám és korosztályonkénti összetételek változásainak bemutatása</t>
  </si>
  <si>
    <t>Józsefvárosi Önkormányzat könyvvizsgálati tevékenység díjazása</t>
  </si>
  <si>
    <t>Társasházi Állapot felmérés II. ütem</t>
  </si>
  <si>
    <t>Baross u. 117. Bölcsőde panel programra biztosított saját forrás visszapótlása 12617 e Ft</t>
  </si>
  <si>
    <t>kt.439/2009.(10.21.) számú határozat alapján az előre vállalt 100.000 e Ft-os panel program terhére</t>
  </si>
  <si>
    <t>lezárva: 2009. okt.21-i testületi ülésen hozott határozatokkal, mely tartalmazta az előre vállalt kötelezettségeket, így a költségvetés tervezésig még változhat.</t>
  </si>
  <si>
    <t>kt. 210/2009.(05.20.) számú határozat</t>
  </si>
  <si>
    <t>288/2009. (07.02.) számú határozat alapján 2010. évben felvételre kerülő hitelből finanszírozott kiadás Corvin Sétány projekten kívül</t>
  </si>
  <si>
    <t>projektek</t>
  </si>
  <si>
    <t>Corvin Sétány Program bankgaranciácval csökkentve, azonban tartalmaz 1247270 e Ft hitelt</t>
  </si>
  <si>
    <t>Kereékbilincselési feladatok</t>
  </si>
  <si>
    <t>létszám, járműpark bővítés, telephelyváltozás működési tartós feladat</t>
  </si>
  <si>
    <t>Menhely Alapítvány hajléktalan személyek ellátása, utcai szociális munka kivásárlása</t>
  </si>
  <si>
    <t>kt. 454/2009.(11.04.) számú határozat alapján</t>
  </si>
  <si>
    <t>Közterület-felügyelet 2010. január 1-től kerékbilicselési feladatok teljes ellátása miatt 8 fő engedélyezett létszámemelés+működés költségek</t>
  </si>
  <si>
    <t>kt. 450/2009.(11.04.) számú határozat alapján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</si>
</sst>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8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3" fillId="0" borderId="4" xfId="0" applyFont="1" applyBorder="1" applyAlignment="1">
      <alignment vertical="center" wrapText="1"/>
    </xf>
    <xf numFmtId="3" fontId="3" fillId="0" borderId="4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1" fillId="0" borderId="1" xfId="17" applyFont="1" applyBorder="1" applyAlignment="1">
      <alignment horizontal="center"/>
      <protection/>
    </xf>
    <xf numFmtId="0" fontId="1" fillId="0" borderId="1" xfId="17" applyFont="1" applyBorder="1" applyAlignment="1">
      <alignment vertical="center" wrapText="1"/>
      <protection/>
    </xf>
    <xf numFmtId="0" fontId="2" fillId="0" borderId="1" xfId="17" applyFont="1" applyBorder="1">
      <alignment/>
      <protection/>
    </xf>
    <xf numFmtId="0" fontId="2" fillId="0" borderId="1" xfId="17" applyFont="1" applyBorder="1" applyAlignment="1">
      <alignment vertical="center" wrapText="1"/>
      <protection/>
    </xf>
    <xf numFmtId="3" fontId="2" fillId="0" borderId="1" xfId="17" applyNumberFormat="1" applyFont="1" applyBorder="1">
      <alignment/>
      <protection/>
    </xf>
    <xf numFmtId="3" fontId="1" fillId="0" borderId="1" xfId="17" applyNumberFormat="1" applyFont="1" applyBorder="1">
      <alignment/>
      <protection/>
    </xf>
    <xf numFmtId="0" fontId="1" fillId="0" borderId="1" xfId="17" applyFont="1" applyFill="1" applyBorder="1" applyAlignment="1">
      <alignment vertical="center" wrapText="1"/>
      <protection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/>
    </xf>
    <xf numFmtId="2" fontId="6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1" xfId="17" applyFont="1" applyBorder="1" applyAlignment="1">
      <alignment horizontal="center" vertical="center" wrapText="1"/>
      <protection/>
    </xf>
    <xf numFmtId="0" fontId="2" fillId="0" borderId="1" xfId="17" applyFont="1" applyBorder="1" applyAlignment="1">
      <alignment horizontal="center" vertical="center" wrapText="1"/>
      <protection/>
    </xf>
    <xf numFmtId="0" fontId="1" fillId="0" borderId="1" xfId="17" applyFont="1" applyBorder="1" applyAlignment="1">
      <alignment horizontal="center"/>
      <protection/>
    </xf>
    <xf numFmtId="0" fontId="2" fillId="0" borderId="1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ál 2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workbookViewId="0" topLeftCell="Q1">
      <pane ySplit="2" topLeftCell="BM3" activePane="bottomLeft" state="frozen"/>
      <selection pane="topLeft" activeCell="A1" sqref="A1"/>
      <selection pane="bottomLeft" activeCell="AE26" sqref="AE26"/>
    </sheetView>
  </sheetViews>
  <sheetFormatPr defaultColWidth="9.140625" defaultRowHeight="12.75"/>
  <cols>
    <col min="1" max="1" width="13.57421875" style="19" customWidth="1"/>
    <col min="2" max="2" width="17.7109375" style="19" customWidth="1"/>
    <col min="3" max="3" width="9.140625" style="20" customWidth="1"/>
    <col min="4" max="4" width="9.140625" style="21" customWidth="1"/>
    <col min="5" max="5" width="9.140625" style="22" customWidth="1"/>
    <col min="6" max="11" width="9.140625" style="21" customWidth="1"/>
    <col min="12" max="16384" width="9.140625" style="1" customWidth="1"/>
  </cols>
  <sheetData>
    <row r="1" spans="1:41" ht="49.5" customHeight="1" thickBot="1">
      <c r="A1" s="78" t="s">
        <v>0</v>
      </c>
      <c r="B1" s="78" t="s">
        <v>1</v>
      </c>
      <c r="C1" s="78" t="s">
        <v>2</v>
      </c>
      <c r="D1" s="75" t="s">
        <v>3</v>
      </c>
      <c r="E1" s="75" t="s">
        <v>4</v>
      </c>
      <c r="F1" s="75" t="s">
        <v>5</v>
      </c>
      <c r="G1" s="76"/>
      <c r="H1" s="75" t="s">
        <v>6</v>
      </c>
      <c r="I1" s="76"/>
      <c r="J1" s="75" t="s">
        <v>7</v>
      </c>
      <c r="K1" s="76"/>
      <c r="L1" s="73" t="s">
        <v>210</v>
      </c>
      <c r="M1" s="73"/>
      <c r="N1" s="73" t="s">
        <v>211</v>
      </c>
      <c r="O1" s="73"/>
      <c r="P1" s="73" t="s">
        <v>212</v>
      </c>
      <c r="Q1" s="73"/>
      <c r="R1" s="73" t="s">
        <v>213</v>
      </c>
      <c r="S1" s="73"/>
      <c r="T1" s="73" t="s">
        <v>214</v>
      </c>
      <c r="U1" s="73"/>
      <c r="V1" s="73" t="s">
        <v>215</v>
      </c>
      <c r="W1" s="73"/>
      <c r="X1" s="73" t="s">
        <v>216</v>
      </c>
      <c r="Y1" s="73"/>
      <c r="Z1" s="73" t="s">
        <v>217</v>
      </c>
      <c r="AA1" s="73"/>
      <c r="AB1" s="73" t="s">
        <v>218</v>
      </c>
      <c r="AC1" s="73"/>
      <c r="AD1" s="73" t="s">
        <v>219</v>
      </c>
      <c r="AE1" s="73"/>
      <c r="AF1" s="73" t="s">
        <v>220</v>
      </c>
      <c r="AG1" s="73"/>
      <c r="AH1" s="73" t="s">
        <v>221</v>
      </c>
      <c r="AI1" s="73"/>
      <c r="AJ1" s="73" t="s">
        <v>222</v>
      </c>
      <c r="AK1" s="73"/>
      <c r="AL1" s="73" t="s">
        <v>223</v>
      </c>
      <c r="AM1" s="73"/>
      <c r="AN1" s="73" t="s">
        <v>224</v>
      </c>
      <c r="AO1" s="73"/>
    </row>
    <row r="2" spans="1:41" ht="15" customHeight="1" thickBot="1">
      <c r="A2" s="79"/>
      <c r="B2" s="79"/>
      <c r="C2" s="80"/>
      <c r="D2" s="81"/>
      <c r="E2" s="77"/>
      <c r="F2" s="5" t="s">
        <v>8</v>
      </c>
      <c r="G2" s="5" t="s">
        <v>9</v>
      </c>
      <c r="H2" s="5" t="s">
        <v>8</v>
      </c>
      <c r="I2" s="5" t="s">
        <v>9</v>
      </c>
      <c r="J2" s="5" t="s">
        <v>8</v>
      </c>
      <c r="K2" s="5" t="s">
        <v>9</v>
      </c>
      <c r="L2" s="6" t="s">
        <v>8</v>
      </c>
      <c r="M2" s="6" t="s">
        <v>10</v>
      </c>
      <c r="N2" s="7" t="s">
        <v>8</v>
      </c>
      <c r="O2" s="7" t="s">
        <v>10</v>
      </c>
      <c r="P2" s="7" t="s">
        <v>8</v>
      </c>
      <c r="Q2" s="7" t="s">
        <v>10</v>
      </c>
      <c r="R2" s="7" t="s">
        <v>8</v>
      </c>
      <c r="S2" s="7" t="s">
        <v>10</v>
      </c>
      <c r="T2" s="7" t="s">
        <v>8</v>
      </c>
      <c r="U2" s="7" t="s">
        <v>10</v>
      </c>
      <c r="V2" s="7" t="s">
        <v>8</v>
      </c>
      <c r="W2" s="7" t="s">
        <v>10</v>
      </c>
      <c r="X2" s="7" t="s">
        <v>8</v>
      </c>
      <c r="Y2" s="7" t="s">
        <v>10</v>
      </c>
      <c r="Z2" s="7" t="s">
        <v>8</v>
      </c>
      <c r="AA2" s="7" t="s">
        <v>10</v>
      </c>
      <c r="AB2" s="7" t="s">
        <v>8</v>
      </c>
      <c r="AC2" s="7" t="s">
        <v>10</v>
      </c>
      <c r="AD2" s="7" t="s">
        <v>8</v>
      </c>
      <c r="AE2" s="7" t="s">
        <v>10</v>
      </c>
      <c r="AF2" s="7" t="s">
        <v>8</v>
      </c>
      <c r="AG2" s="7" t="s">
        <v>10</v>
      </c>
      <c r="AH2" s="7" t="s">
        <v>8</v>
      </c>
      <c r="AI2" s="7" t="s">
        <v>10</v>
      </c>
      <c r="AJ2" s="7" t="s">
        <v>8</v>
      </c>
      <c r="AK2" s="7" t="s">
        <v>10</v>
      </c>
      <c r="AL2" s="7" t="s">
        <v>8</v>
      </c>
      <c r="AM2" s="7" t="s">
        <v>10</v>
      </c>
      <c r="AN2" s="7" t="s">
        <v>8</v>
      </c>
      <c r="AO2" s="7" t="s">
        <v>10</v>
      </c>
    </row>
    <row r="3" spans="1:41" ht="39.75" customHeight="1" thickBot="1">
      <c r="A3" s="8" t="s">
        <v>49</v>
      </c>
      <c r="B3" s="8" t="s">
        <v>11</v>
      </c>
      <c r="C3" s="3" t="s">
        <v>12</v>
      </c>
      <c r="D3" s="9">
        <v>39890</v>
      </c>
      <c r="E3" s="4" t="s">
        <v>13</v>
      </c>
      <c r="F3" s="9">
        <v>3989</v>
      </c>
      <c r="G3" s="9">
        <v>98</v>
      </c>
      <c r="H3" s="9">
        <v>2992</v>
      </c>
      <c r="I3" s="9">
        <v>98</v>
      </c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ht="39.75" customHeight="1" thickBot="1">
      <c r="A4" s="8" t="s">
        <v>49</v>
      </c>
      <c r="B4" s="8" t="s">
        <v>14</v>
      </c>
      <c r="C4" s="3" t="s">
        <v>15</v>
      </c>
      <c r="D4" s="9">
        <v>21839</v>
      </c>
      <c r="E4" s="4">
        <v>2010</v>
      </c>
      <c r="F4" s="9">
        <v>225</v>
      </c>
      <c r="G4" s="9">
        <v>8</v>
      </c>
      <c r="H4" s="9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41" ht="39.75" customHeight="1" thickBot="1">
      <c r="A5" s="8" t="s">
        <v>49</v>
      </c>
      <c r="B5" s="8" t="s">
        <v>16</v>
      </c>
      <c r="C5" s="3" t="s">
        <v>15</v>
      </c>
      <c r="D5" s="9">
        <v>46343</v>
      </c>
      <c r="E5" s="4" t="s">
        <v>17</v>
      </c>
      <c r="F5" s="9">
        <v>4910</v>
      </c>
      <c r="G5" s="9">
        <v>408</v>
      </c>
      <c r="H5" s="9">
        <v>4910</v>
      </c>
      <c r="I5" s="9">
        <v>228</v>
      </c>
      <c r="J5" s="9">
        <v>2153</v>
      </c>
      <c r="K5" s="9">
        <v>74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</row>
    <row r="6" spans="1:41" ht="39.75" customHeight="1" thickBot="1">
      <c r="A6" s="8" t="s">
        <v>49</v>
      </c>
      <c r="B6" s="8" t="s">
        <v>18</v>
      </c>
      <c r="C6" s="3" t="s">
        <v>15</v>
      </c>
      <c r="D6" s="9">
        <v>22500</v>
      </c>
      <c r="E6" s="4" t="s">
        <v>17</v>
      </c>
      <c r="F6" s="9">
        <v>2250</v>
      </c>
      <c r="G6" s="9">
        <v>202</v>
      </c>
      <c r="H6" s="9">
        <v>2250</v>
      </c>
      <c r="I6" s="9">
        <v>119</v>
      </c>
      <c r="J6" s="9">
        <v>2250</v>
      </c>
      <c r="K6" s="9">
        <v>47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</row>
    <row r="7" spans="1:41" ht="39.75" customHeight="1" thickBot="1">
      <c r="A7" s="8" t="s">
        <v>49</v>
      </c>
      <c r="B7" s="8" t="s">
        <v>45</v>
      </c>
      <c r="C7" s="3">
        <v>2007</v>
      </c>
      <c r="D7" s="9">
        <v>130000</v>
      </c>
      <c r="E7" s="4">
        <v>2027</v>
      </c>
      <c r="F7" s="9">
        <v>7222</v>
      </c>
      <c r="G7" s="9">
        <v>12209</v>
      </c>
      <c r="H7" s="9">
        <v>7222</v>
      </c>
      <c r="I7" s="9">
        <v>10530</v>
      </c>
      <c r="J7" s="9">
        <v>7222</v>
      </c>
      <c r="K7" s="9">
        <v>8973</v>
      </c>
      <c r="L7" s="10">
        <v>7222</v>
      </c>
      <c r="M7" s="10">
        <v>7539</v>
      </c>
      <c r="N7" s="10">
        <v>7222</v>
      </c>
      <c r="O7" s="10">
        <v>6226</v>
      </c>
      <c r="P7" s="10">
        <v>7222</v>
      </c>
      <c r="Q7" s="10">
        <v>5037</v>
      </c>
      <c r="R7" s="10">
        <v>7222</v>
      </c>
      <c r="S7" s="10">
        <v>3968</v>
      </c>
      <c r="T7" s="10">
        <v>7222</v>
      </c>
      <c r="U7" s="10">
        <v>3571</v>
      </c>
      <c r="V7" s="10">
        <v>7222</v>
      </c>
      <c r="W7" s="10">
        <v>3174</v>
      </c>
      <c r="X7" s="10">
        <v>7222</v>
      </c>
      <c r="Y7" s="10">
        <v>2880</v>
      </c>
      <c r="Z7" s="10">
        <v>7222</v>
      </c>
      <c r="AA7" s="10">
        <v>2381</v>
      </c>
      <c r="AB7" s="10">
        <v>7222</v>
      </c>
      <c r="AC7" s="10">
        <v>1984</v>
      </c>
      <c r="AD7" s="10">
        <v>7222</v>
      </c>
      <c r="AE7" s="10">
        <v>1587</v>
      </c>
      <c r="AF7" s="10">
        <v>7222</v>
      </c>
      <c r="AG7" s="10">
        <v>1191</v>
      </c>
      <c r="AH7" s="10">
        <v>7222</v>
      </c>
      <c r="AI7" s="10">
        <v>794</v>
      </c>
      <c r="AJ7" s="10">
        <v>7222</v>
      </c>
      <c r="AK7" s="10">
        <v>397</v>
      </c>
      <c r="AL7" s="10">
        <v>7222</v>
      </c>
      <c r="AM7" s="10">
        <v>387</v>
      </c>
      <c r="AN7" s="10">
        <v>3611</v>
      </c>
      <c r="AO7" s="10">
        <v>387</v>
      </c>
    </row>
    <row r="8" spans="1:41" ht="105" customHeight="1" thickBot="1">
      <c r="A8" s="8" t="s">
        <v>47</v>
      </c>
      <c r="B8" s="8" t="s">
        <v>46</v>
      </c>
      <c r="C8" s="3">
        <v>2007</v>
      </c>
      <c r="D8" s="9">
        <v>320000</v>
      </c>
      <c r="E8" s="4">
        <v>2026</v>
      </c>
      <c r="F8" s="9">
        <v>15620</v>
      </c>
      <c r="G8" s="9">
        <v>10698</v>
      </c>
      <c r="H8" s="9">
        <v>15620</v>
      </c>
      <c r="I8" s="9">
        <v>9236</v>
      </c>
      <c r="J8" s="9">
        <v>15620</v>
      </c>
      <c r="K8" s="9">
        <v>7879</v>
      </c>
      <c r="L8" s="10">
        <v>15620</v>
      </c>
      <c r="M8" s="10">
        <v>6629</v>
      </c>
      <c r="N8" s="10">
        <v>15620</v>
      </c>
      <c r="O8" s="10">
        <v>5485</v>
      </c>
      <c r="P8" s="10">
        <v>15620</v>
      </c>
      <c r="Q8" s="10">
        <v>4448</v>
      </c>
      <c r="R8" s="10">
        <v>15620</v>
      </c>
      <c r="S8" s="10">
        <v>3516</v>
      </c>
      <c r="T8" s="10">
        <v>15620</v>
      </c>
      <c r="U8" s="10">
        <v>3155</v>
      </c>
      <c r="V8" s="10">
        <v>15620</v>
      </c>
      <c r="W8" s="10">
        <v>2795</v>
      </c>
      <c r="X8" s="10">
        <v>15620</v>
      </c>
      <c r="Y8" s="10">
        <v>2434</v>
      </c>
      <c r="Z8" s="10">
        <v>15620</v>
      </c>
      <c r="AA8" s="10">
        <v>2073</v>
      </c>
      <c r="AB8" s="10">
        <v>15620</v>
      </c>
      <c r="AC8" s="10">
        <v>1713</v>
      </c>
      <c r="AD8" s="10">
        <v>15620</v>
      </c>
      <c r="AE8" s="10">
        <v>1352</v>
      </c>
      <c r="AF8" s="10">
        <v>15620</v>
      </c>
      <c r="AG8" s="10">
        <v>992</v>
      </c>
      <c r="AH8" s="10">
        <v>15620</v>
      </c>
      <c r="AI8" s="10">
        <v>631</v>
      </c>
      <c r="AJ8" s="10">
        <v>15620</v>
      </c>
      <c r="AK8" s="10">
        <v>270</v>
      </c>
      <c r="AL8" s="10">
        <v>11715</v>
      </c>
      <c r="AM8" s="10">
        <v>270</v>
      </c>
      <c r="AN8" s="10"/>
      <c r="AO8" s="10"/>
    </row>
    <row r="9" spans="1:41" ht="105" customHeight="1" thickBot="1">
      <c r="A9" s="8" t="s">
        <v>47</v>
      </c>
      <c r="B9" s="8" t="s">
        <v>48</v>
      </c>
      <c r="C9" s="3">
        <v>2007</v>
      </c>
      <c r="D9" s="9">
        <v>28800</v>
      </c>
      <c r="E9" s="4">
        <v>2021</v>
      </c>
      <c r="F9" s="9">
        <v>2400</v>
      </c>
      <c r="G9" s="9">
        <v>759</v>
      </c>
      <c r="H9" s="9">
        <v>2400</v>
      </c>
      <c r="I9" s="9">
        <v>635</v>
      </c>
      <c r="J9" s="9">
        <v>2400</v>
      </c>
      <c r="K9" s="9">
        <v>521</v>
      </c>
      <c r="L9" s="10">
        <v>2400</v>
      </c>
      <c r="M9" s="10">
        <v>419</v>
      </c>
      <c r="N9" s="10">
        <v>2400</v>
      </c>
      <c r="O9" s="10">
        <v>328</v>
      </c>
      <c r="P9" s="10">
        <v>2400</v>
      </c>
      <c r="Q9" s="10">
        <v>247</v>
      </c>
      <c r="R9" s="10">
        <v>2400</v>
      </c>
      <c r="S9" s="10">
        <v>178</v>
      </c>
      <c r="T9" s="10">
        <v>2400</v>
      </c>
      <c r="U9" s="10">
        <v>141</v>
      </c>
      <c r="V9" s="10">
        <v>2400</v>
      </c>
      <c r="W9" s="10">
        <v>103</v>
      </c>
      <c r="X9" s="10">
        <v>2400</v>
      </c>
      <c r="Y9" s="10">
        <v>66</v>
      </c>
      <c r="Z9" s="10">
        <v>2400</v>
      </c>
      <c r="AA9" s="10">
        <v>28</v>
      </c>
      <c r="AB9" s="10">
        <v>1800</v>
      </c>
      <c r="AC9" s="10">
        <v>28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</row>
    <row r="10" spans="1:41" ht="30" customHeight="1" thickBot="1">
      <c r="A10" s="8" t="s">
        <v>19</v>
      </c>
      <c r="B10" s="8" t="s">
        <v>20</v>
      </c>
      <c r="C10" s="3">
        <v>2005</v>
      </c>
      <c r="D10" s="9">
        <v>89</v>
      </c>
      <c r="E10" s="4">
        <v>2011</v>
      </c>
      <c r="F10" s="9">
        <v>178</v>
      </c>
      <c r="G10" s="9"/>
      <c r="H10" s="9">
        <v>133</v>
      </c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</row>
    <row r="11" spans="1:41" ht="34.5" customHeight="1" thickBot="1">
      <c r="A11" s="8" t="s">
        <v>19</v>
      </c>
      <c r="B11" s="8" t="s">
        <v>21</v>
      </c>
      <c r="C11" s="3">
        <v>2005</v>
      </c>
      <c r="D11" s="9">
        <v>2415</v>
      </c>
      <c r="E11" s="4">
        <v>2011</v>
      </c>
      <c r="F11" s="9">
        <v>483</v>
      </c>
      <c r="G11" s="9"/>
      <c r="H11" s="9">
        <v>362</v>
      </c>
      <c r="I11" s="9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</row>
    <row r="12" spans="1:41" ht="39.75" customHeight="1" thickBot="1">
      <c r="A12" s="8" t="s">
        <v>22</v>
      </c>
      <c r="B12" s="8" t="s">
        <v>23</v>
      </c>
      <c r="C12" s="3">
        <v>2005</v>
      </c>
      <c r="D12" s="9">
        <v>1392</v>
      </c>
      <c r="E12" s="4">
        <v>2011</v>
      </c>
      <c r="F12" s="9">
        <v>278</v>
      </c>
      <c r="G12" s="9"/>
      <c r="H12" s="9">
        <v>210</v>
      </c>
      <c r="I12" s="9"/>
      <c r="J12" s="9"/>
      <c r="K12" s="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39.75" customHeight="1" thickBot="1">
      <c r="A13" s="8"/>
      <c r="B13" s="8"/>
      <c r="C13" s="3"/>
      <c r="D13" s="9"/>
      <c r="E13" s="4"/>
      <c r="F13" s="9"/>
      <c r="G13" s="9"/>
      <c r="H13" s="9"/>
      <c r="I13" s="9"/>
      <c r="J13" s="9"/>
      <c r="K13" s="9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57" s="14" customFormat="1" ht="19.5" customHeight="1" thickBot="1">
      <c r="A14" s="2" t="s">
        <v>24</v>
      </c>
      <c r="B14" s="12" t="s">
        <v>50</v>
      </c>
      <c r="C14" s="3">
        <v>2004</v>
      </c>
      <c r="D14" s="9">
        <v>2542480</v>
      </c>
      <c r="E14" s="4">
        <v>2024</v>
      </c>
      <c r="F14" s="9"/>
      <c r="G14" s="9">
        <v>298628</v>
      </c>
      <c r="H14" s="9">
        <v>90769</v>
      </c>
      <c r="I14" s="9">
        <v>227237</v>
      </c>
      <c r="J14" s="9">
        <v>181538</v>
      </c>
      <c r="K14" s="9">
        <v>191072</v>
      </c>
      <c r="L14" s="10">
        <v>181538</v>
      </c>
      <c r="M14" s="10">
        <v>157843</v>
      </c>
      <c r="N14" s="10">
        <v>181538</v>
      </c>
      <c r="O14" s="10">
        <v>128111</v>
      </c>
      <c r="P14" s="10">
        <v>181539</v>
      </c>
      <c r="Q14" s="10">
        <v>101314</v>
      </c>
      <c r="R14" s="10">
        <v>181538</v>
      </c>
      <c r="S14" s="10">
        <v>77640</v>
      </c>
      <c r="T14" s="10">
        <v>181539</v>
      </c>
      <c r="U14" s="10">
        <v>67601</v>
      </c>
      <c r="V14" s="10">
        <v>181539</v>
      </c>
      <c r="W14" s="10">
        <v>57562</v>
      </c>
      <c r="X14" s="10">
        <v>181538</v>
      </c>
      <c r="Y14" s="10">
        <v>47524</v>
      </c>
      <c r="Z14" s="10">
        <v>181538</v>
      </c>
      <c r="AA14" s="10">
        <v>37485</v>
      </c>
      <c r="AB14" s="10">
        <v>181539</v>
      </c>
      <c r="AC14" s="10">
        <v>27446</v>
      </c>
      <c r="AD14" s="10">
        <v>181539</v>
      </c>
      <c r="AE14" s="10">
        <v>17407</v>
      </c>
      <c r="AF14" s="10">
        <v>181539</v>
      </c>
      <c r="AG14" s="10">
        <v>7369</v>
      </c>
      <c r="AH14" s="10">
        <v>133243</v>
      </c>
      <c r="AI14" s="10">
        <v>7368</v>
      </c>
      <c r="AJ14" s="9"/>
      <c r="AK14" s="10"/>
      <c r="AL14" s="10"/>
      <c r="AM14" s="10"/>
      <c r="AN14" s="10"/>
      <c r="AO14" s="10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</row>
    <row r="15" spans="1:57" s="14" customFormat="1" ht="19.5" customHeight="1" thickBot="1">
      <c r="A15" s="2" t="s">
        <v>24</v>
      </c>
      <c r="B15" s="12" t="s">
        <v>25</v>
      </c>
      <c r="C15" s="3">
        <v>2006</v>
      </c>
      <c r="D15" s="9">
        <v>400000</v>
      </c>
      <c r="E15" s="4">
        <v>2026</v>
      </c>
      <c r="F15" s="9"/>
      <c r="G15" s="9">
        <v>48906</v>
      </c>
      <c r="H15" s="9">
        <v>14413</v>
      </c>
      <c r="I15" s="9">
        <v>43473</v>
      </c>
      <c r="J15" s="9">
        <v>28824</v>
      </c>
      <c r="K15" s="9">
        <v>36933</v>
      </c>
      <c r="L15" s="10">
        <v>28824</v>
      </c>
      <c r="M15" s="10">
        <v>30919</v>
      </c>
      <c r="N15" s="10">
        <v>28824</v>
      </c>
      <c r="O15" s="10">
        <v>25429</v>
      </c>
      <c r="P15" s="10">
        <v>28824</v>
      </c>
      <c r="Q15" s="10">
        <v>20463</v>
      </c>
      <c r="R15" s="10">
        <v>28824</v>
      </c>
      <c r="S15" s="10">
        <v>16022</v>
      </c>
      <c r="T15" s="10">
        <v>28824</v>
      </c>
      <c r="U15" s="10">
        <v>14335</v>
      </c>
      <c r="V15" s="10">
        <v>28824</v>
      </c>
      <c r="W15" s="10">
        <v>12648</v>
      </c>
      <c r="X15" s="10">
        <v>28824</v>
      </c>
      <c r="Y15" s="10">
        <v>10962</v>
      </c>
      <c r="Z15" s="10">
        <v>28824</v>
      </c>
      <c r="AA15" s="10">
        <v>9276</v>
      </c>
      <c r="AB15" s="10">
        <v>28824</v>
      </c>
      <c r="AC15" s="10">
        <v>7589</v>
      </c>
      <c r="AD15" s="10">
        <v>28824</v>
      </c>
      <c r="AE15" s="10">
        <v>5902</v>
      </c>
      <c r="AF15" s="10">
        <v>28824</v>
      </c>
      <c r="AG15" s="10">
        <v>4215</v>
      </c>
      <c r="AH15" s="10">
        <v>28824</v>
      </c>
      <c r="AI15" s="10">
        <v>2529</v>
      </c>
      <c r="AJ15" s="10">
        <v>28824</v>
      </c>
      <c r="AK15" s="10">
        <v>843</v>
      </c>
      <c r="AL15" s="10">
        <v>926</v>
      </c>
      <c r="AM15" s="10">
        <v>757</v>
      </c>
      <c r="AN15" s="10"/>
      <c r="AO15" s="10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</row>
    <row r="16" spans="1:57" s="14" customFormat="1" ht="21.75" thickBot="1">
      <c r="A16" s="2"/>
      <c r="B16" s="12" t="s">
        <v>26</v>
      </c>
      <c r="C16" s="3"/>
      <c r="D16" s="9"/>
      <c r="E16" s="4"/>
      <c r="F16" s="9"/>
      <c r="G16" s="9"/>
      <c r="H16" s="9"/>
      <c r="I16" s="9"/>
      <c r="J16" s="9"/>
      <c r="K16" s="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</row>
    <row r="17" spans="1:57" s="15" customFormat="1" ht="23.25" thickBot="1">
      <c r="A17" s="2" t="s">
        <v>27</v>
      </c>
      <c r="B17" s="2" t="s">
        <v>28</v>
      </c>
      <c r="C17" s="3">
        <v>2004</v>
      </c>
      <c r="D17" s="9">
        <v>104353</v>
      </c>
      <c r="E17" s="4">
        <v>2010</v>
      </c>
      <c r="F17" s="9">
        <v>16337</v>
      </c>
      <c r="G17" s="9"/>
      <c r="H17" s="9"/>
      <c r="I17" s="9"/>
      <c r="J17" s="9"/>
      <c r="K17" s="9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</row>
    <row r="18" spans="1:57" s="15" customFormat="1" ht="23.25" thickBot="1">
      <c r="A18" s="2" t="s">
        <v>27</v>
      </c>
      <c r="B18" s="2" t="s">
        <v>29</v>
      </c>
      <c r="C18" s="3">
        <v>2004</v>
      </c>
      <c r="D18" s="16">
        <v>61322</v>
      </c>
      <c r="E18" s="4">
        <v>2010</v>
      </c>
      <c r="F18" s="9">
        <v>11354</v>
      </c>
      <c r="G18" s="9"/>
      <c r="H18" s="9"/>
      <c r="I18" s="9"/>
      <c r="J18" s="9"/>
      <c r="K18" s="9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57" s="15" customFormat="1" ht="23.25" thickBot="1">
      <c r="A19" s="2" t="s">
        <v>27</v>
      </c>
      <c r="B19" s="2" t="s">
        <v>30</v>
      </c>
      <c r="C19" s="3">
        <v>2004</v>
      </c>
      <c r="D19" s="16">
        <v>37800</v>
      </c>
      <c r="E19" s="4">
        <v>2010</v>
      </c>
      <c r="F19" s="9">
        <v>7560</v>
      </c>
      <c r="G19" s="9"/>
      <c r="H19" s="9"/>
      <c r="I19" s="9"/>
      <c r="J19" s="9"/>
      <c r="K19" s="9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</row>
    <row r="20" spans="1:57" s="15" customFormat="1" ht="12" thickBot="1">
      <c r="A20" s="2" t="s">
        <v>27</v>
      </c>
      <c r="B20" s="2" t="s">
        <v>31</v>
      </c>
      <c r="C20" s="3">
        <v>2004</v>
      </c>
      <c r="D20" s="16">
        <v>11188</v>
      </c>
      <c r="E20" s="4">
        <v>2010</v>
      </c>
      <c r="F20" s="9">
        <v>2238</v>
      </c>
      <c r="G20" s="9"/>
      <c r="H20" s="9"/>
      <c r="I20" s="9"/>
      <c r="J20" s="9"/>
      <c r="K20" s="9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</row>
    <row r="21" spans="1:57" s="15" customFormat="1" ht="12" thickBot="1">
      <c r="A21" s="2" t="s">
        <v>27</v>
      </c>
      <c r="B21" s="2" t="s">
        <v>32</v>
      </c>
      <c r="C21" s="3">
        <v>2005</v>
      </c>
      <c r="D21" s="16">
        <v>21954</v>
      </c>
      <c r="E21" s="4">
        <v>2012</v>
      </c>
      <c r="F21" s="9">
        <v>4397</v>
      </c>
      <c r="G21" s="9"/>
      <c r="H21" s="9">
        <v>4397</v>
      </c>
      <c r="I21" s="9"/>
      <c r="J21" s="9"/>
      <c r="K21" s="9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spans="1:57" s="15" customFormat="1" ht="12" thickBot="1">
      <c r="A22" s="2" t="s">
        <v>27</v>
      </c>
      <c r="B22" s="2" t="s">
        <v>33</v>
      </c>
      <c r="C22" s="3">
        <v>2005</v>
      </c>
      <c r="D22" s="16">
        <v>31874</v>
      </c>
      <c r="E22" s="4">
        <v>2012</v>
      </c>
      <c r="F22" s="9">
        <v>6375</v>
      </c>
      <c r="G22" s="9"/>
      <c r="H22" s="9">
        <v>6375</v>
      </c>
      <c r="I22" s="9"/>
      <c r="J22" s="9">
        <v>4781</v>
      </c>
      <c r="K22" s="9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</row>
    <row r="23" spans="1:57" s="15" customFormat="1" ht="23.25" thickBot="1">
      <c r="A23" s="2" t="s">
        <v>27</v>
      </c>
      <c r="B23" s="2" t="s">
        <v>34</v>
      </c>
      <c r="C23" s="3">
        <v>2005</v>
      </c>
      <c r="D23" s="16">
        <v>7000</v>
      </c>
      <c r="E23" s="4">
        <v>2011</v>
      </c>
      <c r="F23" s="9">
        <v>1400</v>
      </c>
      <c r="G23" s="9"/>
      <c r="H23" s="9">
        <v>350</v>
      </c>
      <c r="I23" s="9"/>
      <c r="J23" s="9"/>
      <c r="K23" s="9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</row>
    <row r="24" spans="1:57" s="15" customFormat="1" ht="23.25" thickBot="1">
      <c r="A24" s="2" t="s">
        <v>27</v>
      </c>
      <c r="B24" s="2" t="s">
        <v>35</v>
      </c>
      <c r="C24" s="3">
        <v>2005</v>
      </c>
      <c r="D24" s="16">
        <v>121500</v>
      </c>
      <c r="E24" s="4">
        <v>2011</v>
      </c>
      <c r="F24" s="9">
        <v>24300</v>
      </c>
      <c r="G24" s="9"/>
      <c r="H24" s="9">
        <v>12150</v>
      </c>
      <c r="I24" s="9"/>
      <c r="J24" s="9"/>
      <c r="K24" s="9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</row>
    <row r="25" spans="1:57" s="15" customFormat="1" ht="23.25" thickBot="1">
      <c r="A25" s="2" t="s">
        <v>27</v>
      </c>
      <c r="B25" s="2" t="s">
        <v>36</v>
      </c>
      <c r="C25" s="3">
        <v>2005</v>
      </c>
      <c r="D25" s="16">
        <v>68652</v>
      </c>
      <c r="E25" s="4">
        <v>2012</v>
      </c>
      <c r="F25" s="9">
        <v>13730</v>
      </c>
      <c r="G25" s="9"/>
      <c r="H25" s="9">
        <v>13730</v>
      </c>
      <c r="I25" s="9"/>
      <c r="J25" s="9">
        <v>13730</v>
      </c>
      <c r="K25" s="9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</row>
    <row r="26" spans="1:57" s="15" customFormat="1" ht="45.75" thickBot="1">
      <c r="A26" s="2" t="s">
        <v>102</v>
      </c>
      <c r="B26" s="2" t="s">
        <v>103</v>
      </c>
      <c r="C26" s="3"/>
      <c r="D26" s="16"/>
      <c r="E26" s="4"/>
      <c r="F26" s="9"/>
      <c r="G26" s="9">
        <v>161855</v>
      </c>
      <c r="H26" s="9"/>
      <c r="I26" s="9">
        <v>419419</v>
      </c>
      <c r="J26" s="9">
        <v>206439</v>
      </c>
      <c r="K26" s="9">
        <v>490162</v>
      </c>
      <c r="L26" s="10">
        <v>860469</v>
      </c>
      <c r="M26" s="10">
        <v>548609</v>
      </c>
      <c r="N26" s="10">
        <v>1013019</v>
      </c>
      <c r="O26" s="10">
        <v>407765</v>
      </c>
      <c r="P26" s="10">
        <v>1063426</v>
      </c>
      <c r="Q26" s="10">
        <v>352913</v>
      </c>
      <c r="R26" s="10">
        <v>1063426</v>
      </c>
      <c r="S26" s="10">
        <v>298077</v>
      </c>
      <c r="T26" s="10">
        <v>1063375</v>
      </c>
      <c r="U26" s="10">
        <v>243241</v>
      </c>
      <c r="V26" s="10">
        <v>1063429</v>
      </c>
      <c r="W26" s="10">
        <v>188405</v>
      </c>
      <c r="X26" s="10">
        <v>874506</v>
      </c>
      <c r="Y26" s="10">
        <v>148666</v>
      </c>
      <c r="Z26" s="10">
        <v>7147666</v>
      </c>
      <c r="AA26" s="10">
        <v>121510</v>
      </c>
      <c r="AB26" s="10">
        <v>3193</v>
      </c>
      <c r="AC26" s="10">
        <v>543</v>
      </c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</row>
    <row r="27" spans="1:57" s="15" customFormat="1" ht="45.75" thickBot="1">
      <c r="A27" s="2" t="s">
        <v>104</v>
      </c>
      <c r="B27" s="2" t="s">
        <v>105</v>
      </c>
      <c r="C27" s="3"/>
      <c r="D27" s="16"/>
      <c r="E27" s="4"/>
      <c r="F27" s="9"/>
      <c r="G27" s="9"/>
      <c r="H27" s="9"/>
      <c r="I27" s="9"/>
      <c r="J27" s="9"/>
      <c r="K27" s="9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</row>
    <row r="28" spans="1:57" s="15" customFormat="1" ht="90.75" thickBot="1">
      <c r="A28" s="2" t="s">
        <v>106</v>
      </c>
      <c r="B28" s="2" t="s">
        <v>107</v>
      </c>
      <c r="C28" s="3"/>
      <c r="D28" s="16"/>
      <c r="E28" s="4"/>
      <c r="F28" s="9">
        <v>77600</v>
      </c>
      <c r="G28" s="9"/>
      <c r="H28" s="9"/>
      <c r="I28" s="9"/>
      <c r="J28" s="9"/>
      <c r="K28" s="9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</row>
    <row r="29" spans="1:57" s="15" customFormat="1" ht="68.25" thickBot="1">
      <c r="A29" s="2" t="s">
        <v>108</v>
      </c>
      <c r="B29" s="2" t="s">
        <v>109</v>
      </c>
      <c r="C29" s="3"/>
      <c r="D29" s="16"/>
      <c r="E29" s="4"/>
      <c r="F29" s="9"/>
      <c r="G29" s="9"/>
      <c r="H29" s="9"/>
      <c r="I29" s="9"/>
      <c r="J29" s="9"/>
      <c r="K29" s="9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</row>
    <row r="30" spans="1:57" s="15" customFormat="1" ht="57" thickBot="1">
      <c r="A30" s="2" t="s">
        <v>186</v>
      </c>
      <c r="B30" s="2" t="s">
        <v>187</v>
      </c>
      <c r="C30" s="3"/>
      <c r="D30" s="16"/>
      <c r="E30" s="4"/>
      <c r="F30" s="9"/>
      <c r="G30" s="9"/>
      <c r="H30" s="9"/>
      <c r="I30" s="9"/>
      <c r="J30" s="9"/>
      <c r="K30" s="9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</row>
    <row r="31" spans="1:57" s="15" customFormat="1" ht="57" thickBot="1">
      <c r="A31" s="2" t="s">
        <v>186</v>
      </c>
      <c r="B31" s="2" t="s">
        <v>188</v>
      </c>
      <c r="C31" s="3"/>
      <c r="D31" s="16"/>
      <c r="E31" s="4"/>
      <c r="F31" s="9"/>
      <c r="G31" s="9"/>
      <c r="H31" s="9"/>
      <c r="I31" s="9"/>
      <c r="J31" s="9"/>
      <c r="K31" s="9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</row>
    <row r="32" spans="1:57" s="15" customFormat="1" ht="57" thickBot="1">
      <c r="A32" s="2" t="s">
        <v>186</v>
      </c>
      <c r="B32" s="2" t="s">
        <v>189</v>
      </c>
      <c r="C32" s="3"/>
      <c r="D32" s="16"/>
      <c r="E32" s="4"/>
      <c r="F32" s="9"/>
      <c r="G32" s="9"/>
      <c r="H32" s="9"/>
      <c r="I32" s="9"/>
      <c r="J32" s="9"/>
      <c r="K32" s="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</row>
    <row r="33" spans="1:57" s="15" customFormat="1" ht="12" thickBot="1">
      <c r="A33" s="2"/>
      <c r="B33" s="2"/>
      <c r="C33" s="3"/>
      <c r="D33" s="16"/>
      <c r="E33" s="4"/>
      <c r="F33" s="9"/>
      <c r="G33" s="9"/>
      <c r="H33" s="9"/>
      <c r="I33" s="9"/>
      <c r="J33" s="9"/>
      <c r="K33" s="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</row>
    <row r="34" spans="1:57" s="18" customFormat="1" ht="11.25" thickBot="1">
      <c r="A34" s="12" t="s">
        <v>37</v>
      </c>
      <c r="B34" s="12" t="s">
        <v>38</v>
      </c>
      <c r="C34" s="7">
        <v>2008</v>
      </c>
      <c r="D34" s="11">
        <v>2770757</v>
      </c>
      <c r="E34" s="5">
        <v>2027</v>
      </c>
      <c r="F34" s="11">
        <v>119901</v>
      </c>
      <c r="G34" s="11">
        <v>55716</v>
      </c>
      <c r="H34" s="11">
        <v>161820</v>
      </c>
      <c r="I34" s="11">
        <v>74587</v>
      </c>
      <c r="J34" s="11">
        <v>161820</v>
      </c>
      <c r="K34" s="11">
        <v>74587</v>
      </c>
      <c r="L34" s="6">
        <v>161820</v>
      </c>
      <c r="M34" s="6">
        <v>74587</v>
      </c>
      <c r="N34" s="6">
        <v>161820</v>
      </c>
      <c r="O34" s="6">
        <v>74587</v>
      </c>
      <c r="P34" s="6">
        <v>161820</v>
      </c>
      <c r="Q34" s="6">
        <v>74587</v>
      </c>
      <c r="R34" s="6">
        <v>161820</v>
      </c>
      <c r="S34" s="6">
        <v>74587</v>
      </c>
      <c r="T34" s="6">
        <v>161820</v>
      </c>
      <c r="U34" s="6">
        <v>74587</v>
      </c>
      <c r="V34" s="6">
        <v>161820</v>
      </c>
      <c r="W34" s="6">
        <v>74587</v>
      </c>
      <c r="X34" s="6">
        <v>161820</v>
      </c>
      <c r="Y34" s="6">
        <v>74587</v>
      </c>
      <c r="Z34" s="6">
        <v>161820</v>
      </c>
      <c r="AA34" s="6">
        <v>74587</v>
      </c>
      <c r="AB34" s="6">
        <v>161820</v>
      </c>
      <c r="AC34" s="6">
        <v>74587</v>
      </c>
      <c r="AD34" s="6">
        <v>161820</v>
      </c>
      <c r="AE34" s="6">
        <v>74587</v>
      </c>
      <c r="AF34" s="6">
        <v>161820</v>
      </c>
      <c r="AG34" s="6">
        <v>74587</v>
      </c>
      <c r="AH34" s="6">
        <v>161820</v>
      </c>
      <c r="AI34" s="6">
        <v>74587</v>
      </c>
      <c r="AJ34" s="6">
        <v>161820</v>
      </c>
      <c r="AK34" s="6">
        <v>74587</v>
      </c>
      <c r="AL34" s="6">
        <v>161820</v>
      </c>
      <c r="AM34" s="6">
        <v>74587</v>
      </c>
      <c r="AN34" s="6">
        <v>161820</v>
      </c>
      <c r="AO34" s="6">
        <v>74587</v>
      </c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</row>
    <row r="35" spans="1:57" s="15" customFormat="1" ht="12" thickBot="1">
      <c r="A35" s="2"/>
      <c r="B35" s="12" t="s">
        <v>39</v>
      </c>
      <c r="C35" s="7"/>
      <c r="D35" s="11">
        <f>SUM(D3:D34)</f>
        <v>6792148</v>
      </c>
      <c r="E35" s="5"/>
      <c r="F35" s="11">
        <f aca="true" t="shared" si="0" ref="F35:AO35">SUM(F3:F34)</f>
        <v>322747</v>
      </c>
      <c r="G35" s="11">
        <f t="shared" si="0"/>
        <v>589487</v>
      </c>
      <c r="H35" s="11">
        <f t="shared" si="0"/>
        <v>340103</v>
      </c>
      <c r="I35" s="11">
        <f t="shared" si="0"/>
        <v>785562</v>
      </c>
      <c r="J35" s="11">
        <f t="shared" si="0"/>
        <v>626777</v>
      </c>
      <c r="K35" s="11">
        <f t="shared" si="0"/>
        <v>810248</v>
      </c>
      <c r="L35" s="11">
        <f t="shared" si="0"/>
        <v>1257893</v>
      </c>
      <c r="M35" s="11">
        <f t="shared" si="0"/>
        <v>826545</v>
      </c>
      <c r="N35" s="11">
        <f t="shared" si="0"/>
        <v>1410443</v>
      </c>
      <c r="O35" s="11">
        <f t="shared" si="0"/>
        <v>647931</v>
      </c>
      <c r="P35" s="11">
        <f t="shared" si="0"/>
        <v>1460851</v>
      </c>
      <c r="Q35" s="11">
        <f t="shared" si="0"/>
        <v>559009</v>
      </c>
      <c r="R35" s="11">
        <f t="shared" si="0"/>
        <v>1460850</v>
      </c>
      <c r="S35" s="11">
        <f t="shared" si="0"/>
        <v>473988</v>
      </c>
      <c r="T35" s="11">
        <f t="shared" si="0"/>
        <v>1460800</v>
      </c>
      <c r="U35" s="11">
        <f t="shared" si="0"/>
        <v>406631</v>
      </c>
      <c r="V35" s="11">
        <f t="shared" si="0"/>
        <v>1460854</v>
      </c>
      <c r="W35" s="11">
        <f t="shared" si="0"/>
        <v>339274</v>
      </c>
      <c r="X35" s="11">
        <f t="shared" si="0"/>
        <v>1271930</v>
      </c>
      <c r="Y35" s="11">
        <f t="shared" si="0"/>
        <v>287119</v>
      </c>
      <c r="Z35" s="11">
        <f t="shared" si="0"/>
        <v>7545090</v>
      </c>
      <c r="AA35" s="11">
        <f t="shared" si="0"/>
        <v>247340</v>
      </c>
      <c r="AB35" s="11">
        <f t="shared" si="0"/>
        <v>400018</v>
      </c>
      <c r="AC35" s="11">
        <f t="shared" si="0"/>
        <v>113890</v>
      </c>
      <c r="AD35" s="11">
        <f t="shared" si="0"/>
        <v>395025</v>
      </c>
      <c r="AE35" s="11">
        <f t="shared" si="0"/>
        <v>100835</v>
      </c>
      <c r="AF35" s="11">
        <f t="shared" si="0"/>
        <v>395025</v>
      </c>
      <c r="AG35" s="11">
        <f t="shared" si="0"/>
        <v>88354</v>
      </c>
      <c r="AH35" s="11">
        <f t="shared" si="0"/>
        <v>346729</v>
      </c>
      <c r="AI35" s="11">
        <f t="shared" si="0"/>
        <v>85909</v>
      </c>
      <c r="AJ35" s="11">
        <f t="shared" si="0"/>
        <v>213486</v>
      </c>
      <c r="AK35" s="11">
        <f t="shared" si="0"/>
        <v>76097</v>
      </c>
      <c r="AL35" s="11">
        <f t="shared" si="0"/>
        <v>181683</v>
      </c>
      <c r="AM35" s="11">
        <f t="shared" si="0"/>
        <v>76001</v>
      </c>
      <c r="AN35" s="11">
        <f t="shared" si="0"/>
        <v>165431</v>
      </c>
      <c r="AO35" s="11">
        <f t="shared" si="0"/>
        <v>74974</v>
      </c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</row>
    <row r="37" spans="1:40" s="26" customFormat="1" ht="22.5" customHeight="1">
      <c r="A37" s="74" t="s">
        <v>40</v>
      </c>
      <c r="B37" s="74"/>
      <c r="C37" s="23"/>
      <c r="D37" s="24"/>
      <c r="E37" s="25"/>
      <c r="F37" s="24">
        <f>F35+G35</f>
        <v>912234</v>
      </c>
      <c r="G37" s="24"/>
      <c r="H37" s="24">
        <f>H35+I35</f>
        <v>1125665</v>
      </c>
      <c r="I37" s="24"/>
      <c r="J37" s="24">
        <f>J35+K35</f>
        <v>1437025</v>
      </c>
      <c r="K37" s="24"/>
      <c r="L37" s="24">
        <f>L35+M35</f>
        <v>2084438</v>
      </c>
      <c r="N37" s="24">
        <f>N35+O35</f>
        <v>2058374</v>
      </c>
      <c r="P37" s="24">
        <f>P35+Q35</f>
        <v>2019860</v>
      </c>
      <c r="R37" s="24">
        <f>R35+S35</f>
        <v>1934838</v>
      </c>
      <c r="T37" s="24">
        <f>T35+U35</f>
        <v>1867431</v>
      </c>
      <c r="V37" s="24">
        <f>V35+W35</f>
        <v>1800128</v>
      </c>
      <c r="X37" s="24">
        <f>X35+Y35</f>
        <v>1559049</v>
      </c>
      <c r="Z37" s="24">
        <f>Z35+AA35</f>
        <v>7792430</v>
      </c>
      <c r="AB37" s="24">
        <f>AB35+AC35</f>
        <v>513908</v>
      </c>
      <c r="AD37" s="24">
        <f>AD35+AE35</f>
        <v>495860</v>
      </c>
      <c r="AF37" s="24">
        <f>AF35+AG35</f>
        <v>483379</v>
      </c>
      <c r="AH37" s="24">
        <f>AH35+AI35</f>
        <v>432638</v>
      </c>
      <c r="AJ37" s="24">
        <f>AJ35+AK35</f>
        <v>289583</v>
      </c>
      <c r="AL37" s="24">
        <f>AL35+AM35</f>
        <v>257684</v>
      </c>
      <c r="AN37" s="24">
        <f>AN35+AO35</f>
        <v>240405</v>
      </c>
    </row>
    <row r="38" spans="1:5" ht="51" customHeight="1">
      <c r="A38" s="74" t="s">
        <v>41</v>
      </c>
      <c r="B38" s="74"/>
      <c r="C38" s="74"/>
      <c r="D38" s="74"/>
      <c r="E38" s="74"/>
    </row>
    <row r="39" spans="2:5" ht="32.25" customHeight="1">
      <c r="B39" s="74" t="s">
        <v>190</v>
      </c>
      <c r="C39" s="74"/>
      <c r="D39" s="74"/>
      <c r="E39" s="74"/>
    </row>
    <row r="40" spans="2:5" ht="31.5" customHeight="1">
      <c r="B40" s="74"/>
      <c r="C40" s="74"/>
      <c r="D40" s="74"/>
      <c r="E40" s="74"/>
    </row>
  </sheetData>
  <mergeCells count="27">
    <mergeCell ref="A38:E38"/>
    <mergeCell ref="B40:E40"/>
    <mergeCell ref="A1:A2"/>
    <mergeCell ref="B1:B2"/>
    <mergeCell ref="C1:C2"/>
    <mergeCell ref="D1:D2"/>
    <mergeCell ref="B39:E39"/>
    <mergeCell ref="H1:I1"/>
    <mergeCell ref="J1:K1"/>
    <mergeCell ref="E1:E2"/>
    <mergeCell ref="F1:G1"/>
    <mergeCell ref="AN1:AO1"/>
    <mergeCell ref="A37:B37"/>
    <mergeCell ref="AB1:AC1"/>
    <mergeCell ref="AD1:AE1"/>
    <mergeCell ref="AF1:AG1"/>
    <mergeCell ref="AH1:AI1"/>
    <mergeCell ref="T1:U1"/>
    <mergeCell ref="V1:W1"/>
    <mergeCell ref="X1:Y1"/>
    <mergeCell ref="Z1:AA1"/>
    <mergeCell ref="AJ1:AK1"/>
    <mergeCell ref="AL1:AM1"/>
    <mergeCell ref="L1:M1"/>
    <mergeCell ref="N1:O1"/>
    <mergeCell ref="P1:Q1"/>
    <mergeCell ref="R1:S1"/>
  </mergeCells>
  <printOptions/>
  <pageMargins left="0.3937007874015748" right="0.3937007874015748" top="0.5" bottom="0.32" header="0.17" footer="0.17"/>
  <pageSetup horizontalDpi="600" verticalDpi="600" orientation="landscape" paperSize="9" scale="90" r:id="rId1"/>
  <headerFooter alignWithMargins="0">
    <oddHeader>&amp;C&amp;"Arial,Félkövér"2010. évi költségvetési koncepció 
&amp;R
5/2. számú melléklet 
e Ft</oddHeader>
    <oddFooter>&amp;R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4">
      <selection activeCell="D20" sqref="D20"/>
    </sheetView>
  </sheetViews>
  <sheetFormatPr defaultColWidth="9.140625" defaultRowHeight="12.75"/>
  <cols>
    <col min="1" max="1" width="49.421875" style="30" customWidth="1"/>
    <col min="2" max="2" width="11.140625" style="36" customWidth="1"/>
    <col min="3" max="3" width="11.421875" style="36" customWidth="1"/>
    <col min="4" max="4" width="9.00390625" style="56" customWidth="1"/>
    <col min="5" max="5" width="71.57421875" style="30" customWidth="1"/>
    <col min="6" max="6" width="9.140625" style="34" customWidth="1"/>
    <col min="7" max="8" width="9.140625" style="40" customWidth="1"/>
    <col min="9" max="16384" width="9.140625" style="34" customWidth="1"/>
  </cols>
  <sheetData>
    <row r="1" spans="1:5" s="53" customFormat="1" ht="149.25" customHeight="1">
      <c r="A1" s="27" t="s">
        <v>206</v>
      </c>
      <c r="B1" s="28" t="s">
        <v>239</v>
      </c>
      <c r="C1" s="28" t="s">
        <v>207</v>
      </c>
      <c r="D1" s="59" t="s">
        <v>208</v>
      </c>
      <c r="E1" s="27" t="s">
        <v>209</v>
      </c>
    </row>
    <row r="2" spans="1:8" s="39" customFormat="1" ht="12.75">
      <c r="A2" s="37" t="s">
        <v>225</v>
      </c>
      <c r="B2" s="38">
        <f>SUM(B3:B7)</f>
        <v>719562</v>
      </c>
      <c r="C2" s="38">
        <f>SUM(C3:C7)</f>
        <v>670531</v>
      </c>
      <c r="D2" s="60">
        <f>C2/B2*100</f>
        <v>93.1859937017241</v>
      </c>
      <c r="E2" s="37"/>
      <c r="G2" s="55"/>
      <c r="H2" s="55"/>
    </row>
    <row r="3" spans="1:5" ht="88.5" customHeight="1">
      <c r="A3" s="29" t="s">
        <v>226</v>
      </c>
      <c r="B3" s="35">
        <v>58365</v>
      </c>
      <c r="C3" s="35">
        <v>106397</v>
      </c>
      <c r="D3" s="61">
        <f aca="true" t="shared" si="0" ref="D3:D12">C3/B3*100</f>
        <v>182.29589651332134</v>
      </c>
      <c r="E3" s="29" t="s">
        <v>228</v>
      </c>
    </row>
    <row r="4" spans="1:5" ht="12.75">
      <c r="A4" s="29" t="s">
        <v>227</v>
      </c>
      <c r="B4" s="35">
        <v>89230</v>
      </c>
      <c r="C4" s="35">
        <v>67918</v>
      </c>
      <c r="D4" s="61">
        <f t="shared" si="0"/>
        <v>76.11565616944974</v>
      </c>
      <c r="E4" s="29" t="s">
        <v>229</v>
      </c>
    </row>
    <row r="5" spans="1:5" ht="12.75">
      <c r="A5" s="29" t="s">
        <v>230</v>
      </c>
      <c r="B5" s="35">
        <v>77372</v>
      </c>
      <c r="C5" s="35">
        <v>0</v>
      </c>
      <c r="D5" s="61">
        <f t="shared" si="0"/>
        <v>0</v>
      </c>
      <c r="E5" s="29"/>
    </row>
    <row r="6" spans="1:5" ht="12.75">
      <c r="A6" s="29" t="s">
        <v>231</v>
      </c>
      <c r="B6" s="35">
        <v>446587</v>
      </c>
      <c r="C6" s="35">
        <v>455491</v>
      </c>
      <c r="D6" s="61">
        <f t="shared" si="0"/>
        <v>101.99378844435687</v>
      </c>
      <c r="E6" s="29" t="s">
        <v>233</v>
      </c>
    </row>
    <row r="7" spans="1:5" ht="12.75">
      <c r="A7" s="29" t="s">
        <v>232</v>
      </c>
      <c r="B7" s="35">
        <v>48008</v>
      </c>
      <c r="C7" s="35">
        <v>40725</v>
      </c>
      <c r="D7" s="61">
        <f t="shared" si="0"/>
        <v>84.82961173137811</v>
      </c>
      <c r="E7" s="29"/>
    </row>
    <row r="8" spans="1:5" ht="24.75" customHeight="1">
      <c r="A8" s="37" t="s">
        <v>234</v>
      </c>
      <c r="B8" s="38">
        <f>315190</f>
        <v>315190</v>
      </c>
      <c r="C8" s="38">
        <v>275141</v>
      </c>
      <c r="D8" s="60">
        <f t="shared" si="0"/>
        <v>87.2936958659856</v>
      </c>
      <c r="E8" s="29" t="s">
        <v>235</v>
      </c>
    </row>
    <row r="9" spans="1:8" s="39" customFormat="1" ht="27" customHeight="1">
      <c r="A9" s="37" t="s">
        <v>236</v>
      </c>
      <c r="B9" s="38">
        <v>1210324</v>
      </c>
      <c r="C9" s="38">
        <v>1005721</v>
      </c>
      <c r="D9" s="60">
        <f t="shared" si="0"/>
        <v>83.09518773485448</v>
      </c>
      <c r="E9" s="29" t="s">
        <v>245</v>
      </c>
      <c r="G9" s="55"/>
      <c r="H9" s="55"/>
    </row>
    <row r="10" spans="1:8" s="39" customFormat="1" ht="42" customHeight="1">
      <c r="A10" s="37" t="s">
        <v>237</v>
      </c>
      <c r="B10" s="38">
        <v>195100</v>
      </c>
      <c r="C10" s="38">
        <v>111700</v>
      </c>
      <c r="D10" s="60">
        <f t="shared" si="0"/>
        <v>57.25269092772937</v>
      </c>
      <c r="E10" s="29" t="s">
        <v>238</v>
      </c>
      <c r="G10" s="55"/>
      <c r="H10" s="55"/>
    </row>
    <row r="11" spans="1:8" s="57" customFormat="1" ht="15.75">
      <c r="A11" s="62" t="s">
        <v>42</v>
      </c>
      <c r="B11" s="63">
        <f>B10+B9+B8+B2</f>
        <v>2440176</v>
      </c>
      <c r="C11" s="63">
        <f>C10+C9+C8+C2</f>
        <v>2063093</v>
      </c>
      <c r="D11" s="64">
        <f t="shared" si="0"/>
        <v>84.54689333884113</v>
      </c>
      <c r="E11" s="65">
        <f>C11-B11</f>
        <v>-377083</v>
      </c>
      <c r="G11" s="58"/>
      <c r="H11" s="58"/>
    </row>
    <row r="12" spans="1:8" s="57" customFormat="1" ht="15.75">
      <c r="A12" s="62" t="s">
        <v>241</v>
      </c>
      <c r="B12" s="63">
        <v>2459013</v>
      </c>
      <c r="C12" s="63">
        <f>C11</f>
        <v>2063093</v>
      </c>
      <c r="D12" s="64">
        <f t="shared" si="0"/>
        <v>83.89923111427227</v>
      </c>
      <c r="E12" s="65">
        <f>C12-B12</f>
        <v>-395920</v>
      </c>
      <c r="G12" s="58"/>
      <c r="H12" s="58"/>
    </row>
    <row r="13" spans="1:8" s="57" customFormat="1" ht="31.5">
      <c r="A13" s="62" t="s">
        <v>242</v>
      </c>
      <c r="B13" s="63">
        <f>B12-B11</f>
        <v>18837</v>
      </c>
      <c r="C13" s="63"/>
      <c r="D13" s="64"/>
      <c r="E13" s="29" t="s">
        <v>243</v>
      </c>
      <c r="G13" s="58"/>
      <c r="H13" s="58"/>
    </row>
    <row r="14" ht="38.25">
      <c r="A14" s="54" t="s">
        <v>240</v>
      </c>
    </row>
    <row r="24" spans="1:5" ht="31.5" customHeight="1">
      <c r="A24" s="82" t="s">
        <v>269</v>
      </c>
      <c r="B24" s="82"/>
      <c r="C24" s="82"/>
      <c r="D24" s="82"/>
      <c r="E24" s="82"/>
    </row>
    <row r="25" spans="1:8" s="39" customFormat="1" ht="12.75">
      <c r="A25" s="53" t="s">
        <v>246</v>
      </c>
      <c r="B25" s="71" t="s">
        <v>247</v>
      </c>
      <c r="C25" s="71" t="s">
        <v>248</v>
      </c>
      <c r="D25" s="72" t="s">
        <v>261</v>
      </c>
      <c r="E25" s="53"/>
      <c r="G25" s="55"/>
      <c r="H25" s="55"/>
    </row>
    <row r="26" spans="1:8" s="69" customFormat="1" ht="12.75">
      <c r="A26" s="67" t="s">
        <v>249</v>
      </c>
      <c r="B26" s="68">
        <v>73072</v>
      </c>
      <c r="C26" s="68">
        <v>72924</v>
      </c>
      <c r="D26" s="68">
        <v>72179</v>
      </c>
      <c r="E26" s="67" t="s">
        <v>262</v>
      </c>
      <c r="G26" s="70"/>
      <c r="H26" s="70"/>
    </row>
    <row r="27" spans="1:5" ht="12.75">
      <c r="A27" s="30" t="s">
        <v>250</v>
      </c>
      <c r="B27" s="36">
        <v>1684523</v>
      </c>
      <c r="C27" s="36">
        <v>1694005</v>
      </c>
      <c r="D27" s="36">
        <v>1695023</v>
      </c>
      <c r="E27" s="30" t="s">
        <v>263</v>
      </c>
    </row>
    <row r="28" spans="1:4" ht="12.75">
      <c r="A28" s="30" t="s">
        <v>251</v>
      </c>
      <c r="B28" s="66">
        <f>B26/B27*100</f>
        <v>4.337845194158821</v>
      </c>
      <c r="C28" s="66">
        <f>C26/C27*100</f>
        <v>4.304827907827899</v>
      </c>
      <c r="D28" s="66">
        <f>D26/D27*100</f>
        <v>4.258290300485598</v>
      </c>
    </row>
    <row r="29" spans="1:8" s="69" customFormat="1" ht="12.75">
      <c r="A29" s="67" t="s">
        <v>252</v>
      </c>
      <c r="B29" s="68">
        <v>8148</v>
      </c>
      <c r="C29" s="68">
        <v>7849</v>
      </c>
      <c r="D29" s="68">
        <v>7519</v>
      </c>
      <c r="E29" s="67" t="s">
        <v>264</v>
      </c>
      <c r="G29" s="70"/>
      <c r="H29" s="70"/>
    </row>
    <row r="30" spans="1:4" ht="12.75">
      <c r="A30" s="30" t="s">
        <v>253</v>
      </c>
      <c r="B30" s="66">
        <f>B29/B26*100</f>
        <v>11.150645938252682</v>
      </c>
      <c r="C30" s="66">
        <f>C29/C26*100</f>
        <v>10.763260380670287</v>
      </c>
      <c r="D30" s="66">
        <f>D29/D26*100</f>
        <v>10.417157344934122</v>
      </c>
    </row>
    <row r="31" spans="1:8" s="69" customFormat="1" ht="12.75">
      <c r="A31" s="67" t="s">
        <v>254</v>
      </c>
      <c r="B31" s="68">
        <v>2894</v>
      </c>
      <c r="C31" s="68">
        <v>2858</v>
      </c>
      <c r="D31" s="68">
        <v>2704</v>
      </c>
      <c r="E31" s="67" t="s">
        <v>265</v>
      </c>
      <c r="G31" s="70"/>
      <c r="H31" s="70"/>
    </row>
    <row r="32" spans="1:4" ht="12.75">
      <c r="A32" s="30" t="s">
        <v>253</v>
      </c>
      <c r="B32" s="56">
        <f>B31/B26*100</f>
        <v>3.9604773374206257</v>
      </c>
      <c r="C32" s="56">
        <f>C31/C26*100</f>
        <v>3.919148702759037</v>
      </c>
      <c r="D32" s="56">
        <f>D31/D26*100</f>
        <v>3.746241981739841</v>
      </c>
    </row>
    <row r="33" spans="1:8" s="69" customFormat="1" ht="12.75">
      <c r="A33" s="67" t="s">
        <v>255</v>
      </c>
      <c r="B33" s="68">
        <v>46016</v>
      </c>
      <c r="C33" s="68">
        <v>46369</v>
      </c>
      <c r="D33" s="68">
        <v>46242</v>
      </c>
      <c r="E33" s="67" t="s">
        <v>266</v>
      </c>
      <c r="G33" s="70"/>
      <c r="H33" s="70"/>
    </row>
    <row r="34" spans="1:4" ht="12.75">
      <c r="A34" s="30" t="s">
        <v>253</v>
      </c>
      <c r="B34" s="66">
        <f>B33/B26*100</f>
        <v>62.97350558353405</v>
      </c>
      <c r="C34" s="66">
        <f>C33/C26*100</f>
        <v>63.5853765564149</v>
      </c>
      <c r="D34" s="66">
        <f>D33/D26*100</f>
        <v>64.06572548802284</v>
      </c>
    </row>
    <row r="35" spans="1:8" s="69" customFormat="1" ht="12.75">
      <c r="A35" s="67" t="s">
        <v>256</v>
      </c>
      <c r="B35" s="68">
        <v>16014</v>
      </c>
      <c r="C35" s="68">
        <v>15848</v>
      </c>
      <c r="D35" s="68">
        <v>15715</v>
      </c>
      <c r="E35" s="67" t="s">
        <v>267</v>
      </c>
      <c r="G35" s="70"/>
      <c r="H35" s="70"/>
    </row>
    <row r="36" spans="1:4" ht="12.75">
      <c r="A36" s="30" t="s">
        <v>253</v>
      </c>
      <c r="B36" s="66">
        <f>B35/B26*100</f>
        <v>21.91537114079264</v>
      </c>
      <c r="C36" s="66">
        <f>C35/C26*100</f>
        <v>21.73221436015578</v>
      </c>
      <c r="D36" s="66">
        <f>D35/D26*100</f>
        <v>21.77226062982308</v>
      </c>
    </row>
    <row r="37" spans="1:8" s="69" customFormat="1" ht="25.5">
      <c r="A37" s="67" t="s">
        <v>257</v>
      </c>
      <c r="B37" s="68">
        <f>B29+B31+B35</f>
        <v>27056</v>
      </c>
      <c r="C37" s="68">
        <f>C29+C31+C35</f>
        <v>26555</v>
      </c>
      <c r="D37" s="68">
        <f>D29+D31+D35</f>
        <v>25938</v>
      </c>
      <c r="E37" s="67" t="s">
        <v>268</v>
      </c>
      <c r="G37" s="70"/>
      <c r="H37" s="70"/>
    </row>
    <row r="38" spans="1:4" ht="12.75">
      <c r="A38" s="30" t="s">
        <v>253</v>
      </c>
      <c r="B38" s="66">
        <f>B37/B26*100</f>
        <v>37.02649441646595</v>
      </c>
      <c r="C38" s="66">
        <f>C37/C26*100</f>
        <v>36.4146234435851</v>
      </c>
      <c r="D38" s="66">
        <f>D37/D26*100</f>
        <v>35.93565995649704</v>
      </c>
    </row>
    <row r="40" spans="1:3" ht="12.75">
      <c r="A40" s="30" t="s">
        <v>258</v>
      </c>
      <c r="B40" s="36" t="s">
        <v>259</v>
      </c>
      <c r="C40" s="36" t="s">
        <v>244</v>
      </c>
    </row>
    <row r="41" spans="2:5" ht="12.75">
      <c r="B41" s="36">
        <v>75565</v>
      </c>
      <c r="C41" s="36">
        <v>74362</v>
      </c>
      <c r="E41" s="30" t="s">
        <v>260</v>
      </c>
    </row>
  </sheetData>
  <mergeCells count="1">
    <mergeCell ref="A24:E24"/>
  </mergeCells>
  <printOptions/>
  <pageMargins left="0.36" right="0.39" top="0.53" bottom="0.37" header="0.17" footer="0.17"/>
  <pageSetup horizontalDpi="600" verticalDpi="600" orientation="landscape" paperSize="9" scale="90" r:id="rId1"/>
  <headerFooter alignWithMargins="0">
    <oddHeader>&amp;C&amp;"Times New Roman,Félkövér"Állami támogatások 2010. évi várható összege és összehasonlítása az előző évihez&amp;R
4/2számú melléklet
e forintban
</oddHeader>
    <oddFooter>&amp;C&amp;"Times New Roman,Normál"&amp;F&amp;R
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43">
      <selection activeCell="F8" sqref="F8"/>
    </sheetView>
  </sheetViews>
  <sheetFormatPr defaultColWidth="9.140625" defaultRowHeight="12.75"/>
  <cols>
    <col min="1" max="1" width="46.140625" style="43" customWidth="1"/>
    <col min="2" max="2" width="16.7109375" style="42" customWidth="1"/>
    <col min="3" max="3" width="17.00390625" style="42" customWidth="1"/>
    <col min="4" max="4" width="9.7109375" style="42" bestFit="1" customWidth="1"/>
    <col min="5" max="16384" width="9.140625" style="42" customWidth="1"/>
  </cols>
  <sheetData>
    <row r="1" spans="1:3" ht="13.5" thickBot="1">
      <c r="A1" s="83" t="s">
        <v>51</v>
      </c>
      <c r="B1" s="85" t="s">
        <v>52</v>
      </c>
      <c r="C1" s="86"/>
    </row>
    <row r="2" spans="1:3" ht="13.5" thickBot="1">
      <c r="A2" s="84"/>
      <c r="B2" s="44" t="s">
        <v>183</v>
      </c>
      <c r="C2" s="44" t="s">
        <v>184</v>
      </c>
    </row>
    <row r="3" spans="1:3" ht="13.5" thickBot="1">
      <c r="A3" s="45" t="s">
        <v>53</v>
      </c>
      <c r="B3" s="46"/>
      <c r="C3" s="46"/>
    </row>
    <row r="4" spans="1:3" ht="13.5" thickBot="1">
      <c r="A4" s="47" t="s">
        <v>54</v>
      </c>
      <c r="B4" s="48">
        <v>4827168</v>
      </c>
      <c r="C4" s="48">
        <v>4827168</v>
      </c>
    </row>
    <row r="5" spans="1:3" ht="13.5" thickBot="1">
      <c r="A5" s="47" t="s">
        <v>55</v>
      </c>
      <c r="B5" s="48">
        <v>1482545</v>
      </c>
      <c r="C5" s="48">
        <v>1177829</v>
      </c>
    </row>
    <row r="6" spans="1:3" ht="13.5" thickBot="1">
      <c r="A6" s="47" t="s">
        <v>56</v>
      </c>
      <c r="B6" s="48">
        <f>5940668-508552</f>
        <v>5432116</v>
      </c>
      <c r="C6" s="48">
        <f>5903293+20000</f>
        <v>5923293</v>
      </c>
    </row>
    <row r="7" spans="1:3" ht="13.5" thickBot="1">
      <c r="A7" s="47" t="s">
        <v>87</v>
      </c>
      <c r="B7" s="48">
        <f>419616-361904</f>
        <v>57712</v>
      </c>
      <c r="C7" s="48">
        <v>24382</v>
      </c>
    </row>
    <row r="8" spans="1:3" ht="13.5" thickBot="1">
      <c r="A8" s="47" t="s">
        <v>57</v>
      </c>
      <c r="B8" s="48">
        <f>6285-5827</f>
        <v>458</v>
      </c>
      <c r="C8" s="48">
        <v>458</v>
      </c>
    </row>
    <row r="9" spans="1:3" ht="13.5" thickBot="1">
      <c r="A9" s="47" t="s">
        <v>58</v>
      </c>
      <c r="B9" s="48">
        <v>793654</v>
      </c>
      <c r="C9" s="48">
        <v>869097</v>
      </c>
    </row>
    <row r="10" spans="1:3" ht="13.5" thickBot="1">
      <c r="A10" s="47" t="s">
        <v>59</v>
      </c>
      <c r="B10" s="48">
        <v>723000</v>
      </c>
      <c r="C10" s="48">
        <v>825000</v>
      </c>
    </row>
    <row r="11" spans="1:3" ht="13.5" thickBot="1">
      <c r="A11" s="47" t="s">
        <v>60</v>
      </c>
      <c r="B11" s="48">
        <v>22178</v>
      </c>
      <c r="C11" s="48">
        <v>22178</v>
      </c>
    </row>
    <row r="12" spans="1:3" ht="13.5" thickBot="1">
      <c r="A12" s="47" t="s">
        <v>61</v>
      </c>
      <c r="B12" s="48">
        <v>268625</v>
      </c>
      <c r="C12" s="48">
        <v>100000</v>
      </c>
    </row>
    <row r="13" spans="1:3" ht="13.5" thickBot="1">
      <c r="A13" s="45" t="s">
        <v>62</v>
      </c>
      <c r="B13" s="49">
        <f>SUM(B4:B12)</f>
        <v>13607456</v>
      </c>
      <c r="C13" s="49">
        <f>SUM(C4:C12)</f>
        <v>13769405</v>
      </c>
    </row>
    <row r="14" spans="1:3" ht="13.5" thickBot="1">
      <c r="A14" s="45" t="s">
        <v>88</v>
      </c>
      <c r="B14" s="49">
        <f>508552+361904</f>
        <v>870456</v>
      </c>
      <c r="C14" s="49">
        <f>808105+23000</f>
        <v>831105</v>
      </c>
    </row>
    <row r="15" spans="1:3" ht="13.5" thickBot="1">
      <c r="A15" s="45" t="s">
        <v>62</v>
      </c>
      <c r="B15" s="49">
        <f>SUM(B13:B14)</f>
        <v>14477912</v>
      </c>
      <c r="C15" s="49">
        <f>SUM(C13:C14)</f>
        <v>14600510</v>
      </c>
    </row>
    <row r="16" spans="1:3" ht="13.5" thickBot="1">
      <c r="A16" s="45" t="s">
        <v>63</v>
      </c>
      <c r="B16" s="48"/>
      <c r="C16" s="48"/>
    </row>
    <row r="17" spans="1:3" ht="13.5" thickBot="1">
      <c r="A17" s="47" t="s">
        <v>89</v>
      </c>
      <c r="B17" s="48">
        <f>8769926-57867</f>
        <v>8712059</v>
      </c>
      <c r="C17" s="48">
        <v>8644115</v>
      </c>
    </row>
    <row r="18" spans="1:3" ht="13.5" thickBot="1">
      <c r="A18" s="47" t="s">
        <v>64</v>
      </c>
      <c r="B18" s="48">
        <v>1134312</v>
      </c>
      <c r="C18" s="48">
        <v>1002500</v>
      </c>
    </row>
    <row r="19" spans="1:3" ht="13.5" thickBot="1">
      <c r="A19" s="47" t="s">
        <v>65</v>
      </c>
      <c r="B19" s="48">
        <v>0</v>
      </c>
      <c r="C19" s="48">
        <v>0</v>
      </c>
    </row>
    <row r="20" spans="1:3" ht="13.5" thickBot="1">
      <c r="A20" s="47" t="s">
        <v>66</v>
      </c>
      <c r="B20" s="48">
        <f>7912984-(4928217+5827)</f>
        <v>2978940</v>
      </c>
      <c r="C20" s="48">
        <v>2687720</v>
      </c>
    </row>
    <row r="21" spans="1:3" ht="13.5" thickBot="1">
      <c r="A21" s="47" t="s">
        <v>67</v>
      </c>
      <c r="B21" s="48">
        <v>700000</v>
      </c>
      <c r="C21" s="48">
        <v>0</v>
      </c>
    </row>
    <row r="22" spans="1:3" ht="13.5" thickBot="1">
      <c r="A22" s="45" t="s">
        <v>68</v>
      </c>
      <c r="B22" s="49">
        <f>SUM(B17:B21)</f>
        <v>13525311</v>
      </c>
      <c r="C22" s="49">
        <f>SUM(C17:C21)</f>
        <v>12334335</v>
      </c>
    </row>
    <row r="23" spans="1:3" ht="13.5" thickBot="1">
      <c r="A23" s="45" t="s">
        <v>88</v>
      </c>
      <c r="B23" s="49">
        <v>57867</v>
      </c>
      <c r="C23" s="49">
        <v>0</v>
      </c>
    </row>
    <row r="24" spans="1:3" ht="13.5" thickBot="1">
      <c r="A24" s="45" t="s">
        <v>68</v>
      </c>
      <c r="B24" s="49">
        <f>SUM(B22:B23)</f>
        <v>13583178</v>
      </c>
      <c r="C24" s="49">
        <f>SUM(C22:C23)</f>
        <v>12334335</v>
      </c>
    </row>
    <row r="25" spans="1:3" ht="13.5" thickBot="1">
      <c r="A25" s="45" t="s">
        <v>69</v>
      </c>
      <c r="B25" s="46"/>
      <c r="C25" s="46"/>
    </row>
    <row r="26" spans="1:3" ht="13.5" thickBot="1">
      <c r="A26" s="47" t="s">
        <v>70</v>
      </c>
      <c r="B26" s="48">
        <f>469118-189000</f>
        <v>280118</v>
      </c>
      <c r="C26" s="48">
        <f>70000+12617</f>
        <v>82617</v>
      </c>
    </row>
    <row r="27" spans="1:3" ht="13.5" thickBot="1">
      <c r="A27" s="47" t="s">
        <v>69</v>
      </c>
      <c r="B27" s="48">
        <f>1493808-1205248</f>
        <v>288560</v>
      </c>
      <c r="C27" s="48">
        <v>41000</v>
      </c>
    </row>
    <row r="28" spans="1:3" ht="13.5" thickBot="1">
      <c r="A28" s="47" t="s">
        <v>71</v>
      </c>
      <c r="B28" s="48">
        <v>282000</v>
      </c>
      <c r="C28" s="48">
        <f>195587+100000</f>
        <v>295587</v>
      </c>
    </row>
    <row r="29" spans="1:3" ht="13.5" thickBot="1">
      <c r="A29" s="47" t="s">
        <v>72</v>
      </c>
      <c r="B29" s="48">
        <f>891010-175500</f>
        <v>715510</v>
      </c>
      <c r="C29" s="48">
        <v>197394</v>
      </c>
    </row>
    <row r="30" spans="1:3" ht="13.5" thickBot="1">
      <c r="A30" s="47" t="s">
        <v>90</v>
      </c>
      <c r="B30" s="48">
        <f>146019-90870</f>
        <v>55149</v>
      </c>
      <c r="C30" s="48">
        <v>939</v>
      </c>
    </row>
    <row r="31" spans="1:3" ht="13.5" thickBot="1">
      <c r="A31" s="47" t="s">
        <v>73</v>
      </c>
      <c r="B31" s="48">
        <v>582600</v>
      </c>
      <c r="C31" s="48">
        <v>0</v>
      </c>
    </row>
    <row r="32" spans="1:3" ht="13.5" thickBot="1">
      <c r="A32" s="45" t="s">
        <v>74</v>
      </c>
      <c r="B32" s="49">
        <f>SUM(B26:B31)</f>
        <v>2203937</v>
      </c>
      <c r="C32" s="49">
        <f>SUM(C26:C31)</f>
        <v>617537</v>
      </c>
    </row>
    <row r="33" spans="1:3" ht="13.5" thickBot="1">
      <c r="A33" s="45" t="s">
        <v>88</v>
      </c>
      <c r="B33" s="49">
        <f>1569748+90870</f>
        <v>1660618</v>
      </c>
      <c r="C33" s="49">
        <f>9345961+118000</f>
        <v>9463961</v>
      </c>
    </row>
    <row r="34" spans="1:3" ht="13.5" thickBot="1">
      <c r="A34" s="45" t="s">
        <v>74</v>
      </c>
      <c r="B34" s="49">
        <f>SUM(B32:B33)</f>
        <v>3864555</v>
      </c>
      <c r="C34" s="49">
        <f>SUM(C32:C33)</f>
        <v>10081498</v>
      </c>
    </row>
    <row r="35" spans="1:3" ht="13.5" thickBot="1">
      <c r="A35" s="45" t="s">
        <v>75</v>
      </c>
      <c r="B35" s="48"/>
      <c r="C35" s="48"/>
    </row>
    <row r="36" spans="1:3" ht="13.5" thickBot="1">
      <c r="A36" s="47" t="s">
        <v>76</v>
      </c>
      <c r="B36" s="48">
        <f>2984073-983333</f>
        <v>2000740</v>
      </c>
      <c r="C36" s="48">
        <v>744032</v>
      </c>
    </row>
    <row r="37" spans="1:3" ht="13.5" thickBot="1">
      <c r="A37" s="47" t="s">
        <v>77</v>
      </c>
      <c r="B37" s="48">
        <f>41000-36000</f>
        <v>5000</v>
      </c>
      <c r="C37" s="48">
        <v>0</v>
      </c>
    </row>
    <row r="38" spans="1:3" ht="13.5" thickBot="1">
      <c r="A38" s="47" t="s">
        <v>66</v>
      </c>
      <c r="B38" s="48">
        <v>0</v>
      </c>
      <c r="C38" s="48">
        <v>0</v>
      </c>
    </row>
    <row r="39" spans="1:3" ht="13.5" thickBot="1">
      <c r="A39" s="47" t="s">
        <v>185</v>
      </c>
      <c r="B39" s="48">
        <v>70210</v>
      </c>
      <c r="C39" s="48">
        <v>94000</v>
      </c>
    </row>
    <row r="40" spans="1:3" ht="13.5" thickBot="1">
      <c r="A40" s="47" t="s">
        <v>67</v>
      </c>
      <c r="B40" s="48">
        <v>208111</v>
      </c>
      <c r="C40" s="48">
        <v>0</v>
      </c>
    </row>
    <row r="41" spans="1:3" ht="13.5" thickBot="1">
      <c r="A41" s="45" t="s">
        <v>78</v>
      </c>
      <c r="B41" s="49">
        <f>SUM(B36:B40)</f>
        <v>2284061</v>
      </c>
      <c r="C41" s="49">
        <f>SUM(C36:C40)</f>
        <v>838032</v>
      </c>
    </row>
    <row r="42" spans="1:3" ht="13.5" thickBot="1">
      <c r="A42" s="45" t="s">
        <v>88</v>
      </c>
      <c r="B42" s="49">
        <v>1019333</v>
      </c>
      <c r="C42" s="49">
        <v>4651000</v>
      </c>
    </row>
    <row r="43" spans="1:3" ht="13.5" thickBot="1">
      <c r="A43" s="45" t="s">
        <v>91</v>
      </c>
      <c r="B43" s="49">
        <f>SUM(B41:B42)</f>
        <v>3303394</v>
      </c>
      <c r="C43" s="49">
        <f>SUM(C41:C42)</f>
        <v>5489032</v>
      </c>
    </row>
    <row r="44" spans="1:3" ht="13.5" thickBot="1">
      <c r="A44" s="45" t="s">
        <v>79</v>
      </c>
      <c r="B44" s="48"/>
      <c r="C44" s="48"/>
    </row>
    <row r="45" spans="1:3" ht="13.5" thickBot="1">
      <c r="A45" s="47" t="s">
        <v>80</v>
      </c>
      <c r="B45" s="48">
        <f>144243-122508</f>
        <v>21735</v>
      </c>
      <c r="C45" s="48">
        <v>36616</v>
      </c>
    </row>
    <row r="46" spans="1:3" ht="13.5" thickBot="1">
      <c r="A46" s="45" t="s">
        <v>81</v>
      </c>
      <c r="B46" s="49">
        <f>SUM(B45:B45)</f>
        <v>21735</v>
      </c>
      <c r="C46" s="49">
        <f>SUM(C45:C45)</f>
        <v>36616</v>
      </c>
    </row>
    <row r="47" spans="1:3" ht="13.5" thickBot="1">
      <c r="A47" s="45" t="s">
        <v>88</v>
      </c>
      <c r="B47" s="49">
        <v>122508</v>
      </c>
      <c r="C47" s="49">
        <v>197501</v>
      </c>
    </row>
    <row r="48" spans="1:3" ht="13.5" thickBot="1">
      <c r="A48" s="45" t="s">
        <v>81</v>
      </c>
      <c r="B48" s="49">
        <f>SUM(B46:B47)</f>
        <v>144243</v>
      </c>
      <c r="C48" s="49">
        <f>SUM(C46:C47)</f>
        <v>234117</v>
      </c>
    </row>
    <row r="49" spans="1:3" ht="13.5" thickBot="1">
      <c r="A49" s="45" t="s">
        <v>82</v>
      </c>
      <c r="B49" s="48"/>
      <c r="C49" s="48"/>
    </row>
    <row r="50" spans="1:3" ht="13.5" thickBot="1">
      <c r="A50" s="47" t="s">
        <v>83</v>
      </c>
      <c r="B50" s="48">
        <v>0</v>
      </c>
      <c r="C50" s="48"/>
    </row>
    <row r="51" spans="1:3" ht="13.5" thickBot="1">
      <c r="A51" s="45" t="s">
        <v>84</v>
      </c>
      <c r="B51" s="49">
        <f>SUM(B50:B50)</f>
        <v>0</v>
      </c>
      <c r="C51" s="49">
        <f>SUM(C50:C50)</f>
        <v>0</v>
      </c>
    </row>
    <row r="52" spans="1:3" ht="13.5" thickBot="1">
      <c r="A52" s="45" t="s">
        <v>88</v>
      </c>
      <c r="B52" s="49">
        <v>1600138</v>
      </c>
      <c r="C52" s="49">
        <v>4850270</v>
      </c>
    </row>
    <row r="53" spans="1:3" ht="13.5" thickBot="1">
      <c r="A53" s="45" t="s">
        <v>84</v>
      </c>
      <c r="B53" s="49">
        <f>SUM(B51:B52)</f>
        <v>1600138</v>
      </c>
      <c r="C53" s="49">
        <f>SUM(C51:C52)</f>
        <v>4850270</v>
      </c>
    </row>
    <row r="54" spans="1:3" ht="13.5" thickBot="1">
      <c r="A54" s="45" t="s">
        <v>85</v>
      </c>
      <c r="B54" s="49">
        <f>B15+B34+B48</f>
        <v>18486710</v>
      </c>
      <c r="C54" s="49">
        <f>C15+C34+C48</f>
        <v>24916125</v>
      </c>
    </row>
    <row r="55" spans="1:4" ht="13.5" thickBot="1">
      <c r="A55" s="45" t="s">
        <v>86</v>
      </c>
      <c r="B55" s="49">
        <f>B24+B43+B53</f>
        <v>18486710</v>
      </c>
      <c r="C55" s="49">
        <f>C24+C43+C53</f>
        <v>22673637</v>
      </c>
      <c r="D55" s="41"/>
    </row>
    <row r="56" spans="1:3" ht="13.5" thickBot="1">
      <c r="A56" s="45" t="s">
        <v>93</v>
      </c>
      <c r="B56" s="49"/>
      <c r="C56" s="49"/>
    </row>
    <row r="57" spans="1:3" ht="21.75" thickBot="1">
      <c r="A57" s="50" t="s">
        <v>92</v>
      </c>
      <c r="B57" s="51">
        <f>B14+B33+B47</f>
        <v>2653582</v>
      </c>
      <c r="C57" s="51">
        <f>C14+C33+C47</f>
        <v>10492567</v>
      </c>
    </row>
    <row r="58" spans="1:3" ht="21.75" thickBot="1">
      <c r="A58" s="50" t="s">
        <v>96</v>
      </c>
      <c r="B58" s="51">
        <f>B23+B42</f>
        <v>1077200</v>
      </c>
      <c r="C58" s="51">
        <f>C23+C42</f>
        <v>4651000</v>
      </c>
    </row>
    <row r="59" spans="1:3" ht="13.5" thickBot="1">
      <c r="A59" s="50" t="s">
        <v>94</v>
      </c>
      <c r="B59" s="51">
        <f>B58-B57</f>
        <v>-1576382</v>
      </c>
      <c r="C59" s="51">
        <f>C58-C57</f>
        <v>-5841567</v>
      </c>
    </row>
    <row r="60" spans="1:3" ht="21.75" thickBot="1">
      <c r="A60" s="50" t="s">
        <v>97</v>
      </c>
      <c r="B60" s="51">
        <f>B13</f>
        <v>13607456</v>
      </c>
      <c r="C60" s="51">
        <f>C13</f>
        <v>13769405</v>
      </c>
    </row>
    <row r="61" spans="1:3" ht="21.75" thickBot="1">
      <c r="A61" s="50" t="s">
        <v>98</v>
      </c>
      <c r="B61" s="51">
        <f>B22</f>
        <v>13525311</v>
      </c>
      <c r="C61" s="51">
        <f>C22</f>
        <v>12334335</v>
      </c>
    </row>
    <row r="62" spans="1:3" ht="13.5" thickBot="1">
      <c r="A62" s="50" t="s">
        <v>95</v>
      </c>
      <c r="B62" s="51">
        <f>B61-B60</f>
        <v>-82145</v>
      </c>
      <c r="C62" s="51">
        <f>C61-C60</f>
        <v>-1435070</v>
      </c>
    </row>
    <row r="63" spans="1:3" ht="13.5" thickBot="1">
      <c r="A63" s="52" t="s">
        <v>100</v>
      </c>
      <c r="B63" s="51">
        <f>B32+B46</f>
        <v>2225672</v>
      </c>
      <c r="C63" s="51">
        <f>C32+C46</f>
        <v>654153</v>
      </c>
    </row>
    <row r="64" spans="1:3" ht="13.5" thickBot="1">
      <c r="A64" s="52" t="s">
        <v>99</v>
      </c>
      <c r="B64" s="51">
        <f>B41</f>
        <v>2284061</v>
      </c>
      <c r="C64" s="51">
        <f>C41</f>
        <v>838032</v>
      </c>
    </row>
    <row r="65" spans="1:3" ht="13.5" thickBot="1">
      <c r="A65" s="52" t="s">
        <v>101</v>
      </c>
      <c r="B65" s="51">
        <f>B64-B63</f>
        <v>58389</v>
      </c>
      <c r="C65" s="51">
        <f>C64-C63</f>
        <v>183879</v>
      </c>
    </row>
    <row r="67" ht="12.75">
      <c r="B67" s="41">
        <v>18486710</v>
      </c>
    </row>
    <row r="68" spans="1:3" ht="51">
      <c r="A68" s="43" t="s">
        <v>201</v>
      </c>
      <c r="C68" s="41">
        <f>C54-C55</f>
        <v>2242488</v>
      </c>
    </row>
  </sheetData>
  <mergeCells count="2">
    <mergeCell ref="A1:A2"/>
    <mergeCell ref="B1:C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&amp;C&amp;"Times New Roman,Félkövér"Józsefvárosi Önkormányzat 2010. évi becsült bevételi és kiadásai &amp;"Arial,Normál"( kisebbségi önkormányzatokkal együtt)&amp;R
&amp;"Times New Roman,Normál"4/1 számú melléklet
ezer forintban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B34">
      <selection activeCell="E51" sqref="E51"/>
    </sheetView>
  </sheetViews>
  <sheetFormatPr defaultColWidth="9.140625" defaultRowHeight="12.75"/>
  <cols>
    <col min="1" max="1" width="46.140625" style="30" customWidth="1"/>
    <col min="2" max="2" width="12.00390625" style="36" customWidth="1"/>
    <col min="3" max="4" width="11.421875" style="36" customWidth="1"/>
    <col min="5" max="5" width="60.00390625" style="30" customWidth="1"/>
    <col min="6" max="16384" width="9.140625" style="34" customWidth="1"/>
  </cols>
  <sheetData>
    <row r="1" spans="1:5" s="30" customFormat="1" ht="12.75">
      <c r="A1" s="27" t="s">
        <v>137</v>
      </c>
      <c r="B1" s="28" t="s">
        <v>44</v>
      </c>
      <c r="C1" s="28" t="s">
        <v>110</v>
      </c>
      <c r="D1" s="28" t="s">
        <v>111</v>
      </c>
      <c r="E1" s="27" t="s">
        <v>138</v>
      </c>
    </row>
    <row r="2" spans="1:5" ht="25.5">
      <c r="A2" s="31" t="s">
        <v>112</v>
      </c>
      <c r="B2" s="32">
        <v>20000</v>
      </c>
      <c r="C2" s="32">
        <v>20000</v>
      </c>
      <c r="D2" s="32">
        <v>20000</v>
      </c>
      <c r="E2" s="33" t="s">
        <v>191</v>
      </c>
    </row>
    <row r="3" spans="1:5" ht="12.75">
      <c r="A3" s="31" t="s">
        <v>113</v>
      </c>
      <c r="B3" s="32">
        <v>200000</v>
      </c>
      <c r="C3" s="32"/>
      <c r="D3" s="32"/>
      <c r="E3" s="33" t="s">
        <v>114</v>
      </c>
    </row>
    <row r="4" spans="1:5" ht="25.5">
      <c r="A4" s="31" t="s">
        <v>115</v>
      </c>
      <c r="B4" s="32">
        <v>18249</v>
      </c>
      <c r="C4" s="32">
        <v>19654</v>
      </c>
      <c r="D4" s="32">
        <v>20636</v>
      </c>
      <c r="E4" s="33" t="s">
        <v>116</v>
      </c>
    </row>
    <row r="5" spans="1:5" ht="25.5">
      <c r="A5" s="31" t="s">
        <v>121</v>
      </c>
      <c r="B5" s="32">
        <v>260539</v>
      </c>
      <c r="C5" s="32">
        <v>273566</v>
      </c>
      <c r="D5" s="32">
        <v>281773</v>
      </c>
      <c r="E5" s="33" t="s">
        <v>122</v>
      </c>
    </row>
    <row r="6" spans="1:5" ht="25.5">
      <c r="A6" s="31" t="s">
        <v>117</v>
      </c>
      <c r="B6" s="32">
        <v>238</v>
      </c>
      <c r="C6" s="32"/>
      <c r="D6" s="32"/>
      <c r="E6" s="33" t="s">
        <v>118</v>
      </c>
    </row>
    <row r="7" spans="1:5" ht="25.5">
      <c r="A7" s="31" t="s">
        <v>119</v>
      </c>
      <c r="B7" s="32">
        <v>1109</v>
      </c>
      <c r="C7" s="32">
        <v>1109</v>
      </c>
      <c r="D7" s="32">
        <v>1109</v>
      </c>
      <c r="E7" s="33" t="s">
        <v>120</v>
      </c>
    </row>
    <row r="8" spans="1:5" ht="25.5">
      <c r="A8" s="29" t="s">
        <v>123</v>
      </c>
      <c r="B8" s="35">
        <v>29826</v>
      </c>
      <c r="C8" s="35">
        <v>29826</v>
      </c>
      <c r="D8" s="35">
        <v>29826</v>
      </c>
      <c r="E8" s="29" t="s">
        <v>124</v>
      </c>
    </row>
    <row r="9" spans="1:5" ht="25.5">
      <c r="A9" s="29" t="s">
        <v>125</v>
      </c>
      <c r="B9" s="35">
        <v>5016</v>
      </c>
      <c r="C9" s="35">
        <v>5317</v>
      </c>
      <c r="D9" s="35">
        <v>5530</v>
      </c>
      <c r="E9" s="29" t="s">
        <v>126</v>
      </c>
    </row>
    <row r="10" spans="1:5" ht="12.75">
      <c r="A10" s="29" t="s">
        <v>127</v>
      </c>
      <c r="B10" s="35">
        <v>20000</v>
      </c>
      <c r="C10" s="35"/>
      <c r="D10" s="35"/>
      <c r="E10" s="29" t="s">
        <v>128</v>
      </c>
    </row>
    <row r="11" spans="1:5" ht="12.75">
      <c r="A11" s="29" t="s">
        <v>129</v>
      </c>
      <c r="B11" s="35">
        <v>2400</v>
      </c>
      <c r="C11" s="35">
        <v>2400</v>
      </c>
      <c r="D11" s="35">
        <v>2400</v>
      </c>
      <c r="E11" s="29" t="s">
        <v>130</v>
      </c>
    </row>
    <row r="12" spans="1:5" ht="25.5">
      <c r="A12" s="29" t="s">
        <v>278</v>
      </c>
      <c r="B12" s="35">
        <f>1597270-200000</f>
        <v>1397270</v>
      </c>
      <c r="C12" s="35">
        <v>162000</v>
      </c>
      <c r="D12" s="35"/>
      <c r="E12" s="29" t="s">
        <v>131</v>
      </c>
    </row>
    <row r="13" spans="1:5" ht="38.25">
      <c r="A13" s="29" t="s">
        <v>132</v>
      </c>
      <c r="B13" s="35"/>
      <c r="C13" s="35"/>
      <c r="D13" s="35"/>
      <c r="E13" s="29" t="s">
        <v>162</v>
      </c>
    </row>
    <row r="14" spans="1:5" ht="12.75">
      <c r="A14" s="29" t="s">
        <v>161</v>
      </c>
      <c r="B14" s="35">
        <v>692.1</v>
      </c>
      <c r="C14" s="35"/>
      <c r="D14" s="35"/>
      <c r="E14" s="29" t="s">
        <v>133</v>
      </c>
    </row>
    <row r="15" spans="1:5" ht="25.5">
      <c r="A15" s="29" t="s">
        <v>134</v>
      </c>
      <c r="B15" s="35">
        <v>700</v>
      </c>
      <c r="C15" s="35">
        <v>700</v>
      </c>
      <c r="D15" s="35">
        <v>700</v>
      </c>
      <c r="E15" s="29" t="s">
        <v>135</v>
      </c>
    </row>
    <row r="16" spans="1:5" ht="38.25">
      <c r="A16" s="29" t="s">
        <v>136</v>
      </c>
      <c r="B16" s="35">
        <v>20834</v>
      </c>
      <c r="C16" s="35">
        <v>20834</v>
      </c>
      <c r="D16" s="35">
        <v>20834</v>
      </c>
      <c r="E16" s="29" t="s">
        <v>139</v>
      </c>
    </row>
    <row r="17" spans="1:5" ht="25.5">
      <c r="A17" s="29" t="s">
        <v>140</v>
      </c>
      <c r="B17" s="35">
        <v>1395</v>
      </c>
      <c r="C17" s="35">
        <v>1465</v>
      </c>
      <c r="D17" s="35">
        <v>1509</v>
      </c>
      <c r="E17" s="29" t="s">
        <v>141</v>
      </c>
    </row>
    <row r="18" spans="1:5" ht="12.75">
      <c r="A18" s="29" t="s">
        <v>142</v>
      </c>
      <c r="B18" s="35">
        <v>90</v>
      </c>
      <c r="C18" s="35">
        <v>90</v>
      </c>
      <c r="D18" s="35">
        <v>90</v>
      </c>
      <c r="E18" s="29" t="s">
        <v>143</v>
      </c>
    </row>
    <row r="19" spans="1:5" ht="25.5">
      <c r="A19" s="29" t="s">
        <v>144</v>
      </c>
      <c r="B19" s="35">
        <v>3941</v>
      </c>
      <c r="C19" s="35"/>
      <c r="D19" s="35"/>
      <c r="E19" s="29" t="s">
        <v>145</v>
      </c>
    </row>
    <row r="20" spans="1:5" ht="12.75">
      <c r="A20" s="29" t="s">
        <v>146</v>
      </c>
      <c r="B20" s="35">
        <v>15600</v>
      </c>
      <c r="C20" s="35"/>
      <c r="D20" s="35"/>
      <c r="E20" s="29" t="s">
        <v>147</v>
      </c>
    </row>
    <row r="21" spans="1:5" ht="12.75">
      <c r="A21" s="29" t="s">
        <v>149</v>
      </c>
      <c r="B21" s="35">
        <v>7277</v>
      </c>
      <c r="C21" s="35"/>
      <c r="D21" s="35"/>
      <c r="E21" s="29" t="s">
        <v>148</v>
      </c>
    </row>
    <row r="22" spans="1:5" ht="25.5">
      <c r="A22" s="29" t="s">
        <v>150</v>
      </c>
      <c r="B22" s="35">
        <v>7873</v>
      </c>
      <c r="C22" s="35"/>
      <c r="D22" s="35"/>
      <c r="E22" s="29"/>
    </row>
    <row r="23" spans="1:5" ht="25.5">
      <c r="A23" s="29" t="s">
        <v>157</v>
      </c>
      <c r="B23" s="35">
        <v>16500</v>
      </c>
      <c r="C23" s="35">
        <v>16500</v>
      </c>
      <c r="D23" s="35">
        <v>16500</v>
      </c>
      <c r="E23" s="29" t="s">
        <v>155</v>
      </c>
    </row>
    <row r="24" spans="1:5" ht="25.5">
      <c r="A24" s="29" t="s">
        <v>158</v>
      </c>
      <c r="B24" s="35">
        <v>4350</v>
      </c>
      <c r="C24" s="35">
        <v>4350</v>
      </c>
      <c r="D24" s="35">
        <v>4350</v>
      </c>
      <c r="E24" s="29" t="s">
        <v>156</v>
      </c>
    </row>
    <row r="25" spans="1:5" ht="12.75">
      <c r="A25" s="29" t="s">
        <v>160</v>
      </c>
      <c r="B25" s="35">
        <v>100000</v>
      </c>
      <c r="C25" s="35">
        <v>100000</v>
      </c>
      <c r="D25" s="35">
        <v>100000</v>
      </c>
      <c r="E25" s="29" t="s">
        <v>159</v>
      </c>
    </row>
    <row r="26" spans="1:5" ht="38.25">
      <c r="A26" s="29" t="s">
        <v>163</v>
      </c>
      <c r="B26" s="35">
        <v>50493</v>
      </c>
      <c r="C26" s="35">
        <v>50493</v>
      </c>
      <c r="D26" s="35">
        <v>50493</v>
      </c>
      <c r="E26" s="29" t="s">
        <v>164</v>
      </c>
    </row>
    <row r="27" spans="1:5" ht="12.75">
      <c r="A27" s="29" t="s">
        <v>151</v>
      </c>
      <c r="B27" s="35">
        <v>2000</v>
      </c>
      <c r="C27" s="35"/>
      <c r="D27" s="35"/>
      <c r="E27" s="29" t="s">
        <v>152</v>
      </c>
    </row>
    <row r="28" spans="1:5" ht="25.5">
      <c r="A28" s="29" t="s">
        <v>153</v>
      </c>
      <c r="B28" s="35">
        <v>45587</v>
      </c>
      <c r="C28" s="35">
        <v>45587</v>
      </c>
      <c r="D28" s="35">
        <v>45587</v>
      </c>
      <c r="E28" s="29" t="s">
        <v>154</v>
      </c>
    </row>
    <row r="29" spans="1:5" ht="25.5">
      <c r="A29" s="29" t="s">
        <v>165</v>
      </c>
      <c r="B29" s="35">
        <v>2500</v>
      </c>
      <c r="C29" s="35"/>
      <c r="D29" s="35"/>
      <c r="E29" s="29" t="s">
        <v>166</v>
      </c>
    </row>
    <row r="30" spans="1:5" ht="25.5">
      <c r="A30" s="29" t="s">
        <v>167</v>
      </c>
      <c r="B30" s="35">
        <v>7394</v>
      </c>
      <c r="C30" s="35"/>
      <c r="D30" s="35"/>
      <c r="E30" s="29" t="s">
        <v>168</v>
      </c>
    </row>
    <row r="31" spans="1:5" ht="25.5">
      <c r="A31" s="29" t="s">
        <v>169</v>
      </c>
      <c r="B31" s="35">
        <v>6845</v>
      </c>
      <c r="C31" s="35"/>
      <c r="D31" s="35"/>
      <c r="E31" s="29" t="s">
        <v>170</v>
      </c>
    </row>
    <row r="32" spans="1:5" ht="12.75">
      <c r="A32" s="29" t="s">
        <v>171</v>
      </c>
      <c r="B32" s="35">
        <v>2000</v>
      </c>
      <c r="C32" s="35"/>
      <c r="D32" s="35"/>
      <c r="E32" s="29" t="s">
        <v>172</v>
      </c>
    </row>
    <row r="33" spans="1:5" ht="25.5">
      <c r="A33" s="29" t="s">
        <v>270</v>
      </c>
      <c r="B33" s="35">
        <v>5000</v>
      </c>
      <c r="C33" s="35"/>
      <c r="D33" s="35"/>
      <c r="E33" s="29" t="s">
        <v>173</v>
      </c>
    </row>
    <row r="34" spans="1:5" ht="38.25">
      <c r="A34" s="29" t="s">
        <v>174</v>
      </c>
      <c r="B34" s="35">
        <v>1204</v>
      </c>
      <c r="C34" s="35"/>
      <c r="D34" s="35"/>
      <c r="E34" s="29" t="s">
        <v>175</v>
      </c>
    </row>
    <row r="35" spans="1:5" ht="25.5">
      <c r="A35" s="29" t="s">
        <v>176</v>
      </c>
      <c r="B35" s="35">
        <v>28759</v>
      </c>
      <c r="C35" s="35">
        <v>28759</v>
      </c>
      <c r="D35" s="35">
        <v>28759</v>
      </c>
      <c r="E35" s="29"/>
    </row>
    <row r="36" spans="1:5" ht="25.5">
      <c r="A36" s="29" t="s">
        <v>177</v>
      </c>
      <c r="B36" s="35">
        <v>40000</v>
      </c>
      <c r="C36" s="35"/>
      <c r="D36" s="35"/>
      <c r="E36" s="29" t="s">
        <v>178</v>
      </c>
    </row>
    <row r="37" spans="1:5" ht="25.5">
      <c r="A37" s="29" t="s">
        <v>179</v>
      </c>
      <c r="B37" s="35">
        <v>100000</v>
      </c>
      <c r="C37" s="35"/>
      <c r="D37" s="35"/>
      <c r="E37" s="29" t="s">
        <v>180</v>
      </c>
    </row>
    <row r="38" spans="1:5" ht="12.75">
      <c r="A38" s="29" t="s">
        <v>192</v>
      </c>
      <c r="B38" s="35">
        <v>20000</v>
      </c>
      <c r="C38" s="35"/>
      <c r="D38" s="35"/>
      <c r="E38" s="29" t="s">
        <v>193</v>
      </c>
    </row>
    <row r="39" spans="1:5" ht="12.75">
      <c r="A39" s="29" t="s">
        <v>194</v>
      </c>
      <c r="B39" s="35">
        <v>26000</v>
      </c>
      <c r="C39" s="35"/>
      <c r="D39" s="35"/>
      <c r="E39" s="29" t="s">
        <v>195</v>
      </c>
    </row>
    <row r="40" spans="1:5" ht="12.75">
      <c r="A40" s="29" t="s">
        <v>196</v>
      </c>
      <c r="B40" s="35">
        <v>22000</v>
      </c>
      <c r="C40" s="35"/>
      <c r="D40" s="35"/>
      <c r="E40" s="29" t="s">
        <v>195</v>
      </c>
    </row>
    <row r="41" spans="1:5" ht="12.75">
      <c r="A41" s="29" t="s">
        <v>197</v>
      </c>
      <c r="B41" s="35">
        <v>30000</v>
      </c>
      <c r="C41" s="35"/>
      <c r="D41" s="35"/>
      <c r="E41" s="29" t="s">
        <v>198</v>
      </c>
    </row>
    <row r="42" spans="1:5" ht="12.75">
      <c r="A42" s="29" t="s">
        <v>199</v>
      </c>
      <c r="B42" s="35">
        <v>2500</v>
      </c>
      <c r="C42" s="35"/>
      <c r="D42" s="35"/>
      <c r="E42" s="29" t="s">
        <v>195</v>
      </c>
    </row>
    <row r="43" spans="1:5" ht="12.75">
      <c r="A43" s="29" t="s">
        <v>200</v>
      </c>
      <c r="B43" s="35">
        <v>37500</v>
      </c>
      <c r="C43" s="35"/>
      <c r="D43" s="35"/>
      <c r="E43" s="29" t="s">
        <v>198</v>
      </c>
    </row>
    <row r="44" spans="1:5" ht="25.5">
      <c r="A44" s="29" t="s">
        <v>202</v>
      </c>
      <c r="B44" s="35">
        <v>16045</v>
      </c>
      <c r="C44" s="35"/>
      <c r="D44" s="35"/>
      <c r="E44" s="29" t="s">
        <v>203</v>
      </c>
    </row>
    <row r="45" spans="1:5" ht="25.5">
      <c r="A45" s="29" t="s">
        <v>204</v>
      </c>
      <c r="B45" s="35">
        <v>1000</v>
      </c>
      <c r="C45" s="35"/>
      <c r="D45" s="35"/>
      <c r="E45" s="29" t="s">
        <v>205</v>
      </c>
    </row>
    <row r="46" spans="1:5" ht="25.5">
      <c r="A46" s="29" t="s">
        <v>272</v>
      </c>
      <c r="B46" s="35"/>
      <c r="C46" s="35"/>
      <c r="D46" s="35"/>
      <c r="E46" s="29" t="s">
        <v>273</v>
      </c>
    </row>
    <row r="47" spans="1:5" ht="12.75">
      <c r="A47" s="29" t="s">
        <v>271</v>
      </c>
      <c r="B47" s="35">
        <v>95000</v>
      </c>
      <c r="C47" s="35"/>
      <c r="D47" s="35"/>
      <c r="E47" s="29" t="s">
        <v>275</v>
      </c>
    </row>
    <row r="48" spans="1:5" ht="12.75">
      <c r="A48" s="29" t="s">
        <v>279</v>
      </c>
      <c r="B48" s="35">
        <v>35000</v>
      </c>
      <c r="C48" s="35"/>
      <c r="D48" s="35"/>
      <c r="E48" s="29" t="s">
        <v>280</v>
      </c>
    </row>
    <row r="49" spans="1:5" ht="25.5">
      <c r="A49" s="29" t="s">
        <v>277</v>
      </c>
      <c r="B49" s="35">
        <f>4850270-1247270</f>
        <v>3603000</v>
      </c>
      <c r="C49" s="35"/>
      <c r="D49" s="35"/>
      <c r="E49" s="29" t="s">
        <v>276</v>
      </c>
    </row>
    <row r="50" spans="1:5" ht="25.5">
      <c r="A50" s="29" t="s">
        <v>281</v>
      </c>
      <c r="B50" s="35">
        <v>279</v>
      </c>
      <c r="C50" s="35"/>
      <c r="D50" s="35"/>
      <c r="E50" s="29" t="s">
        <v>282</v>
      </c>
    </row>
    <row r="51" spans="1:5" ht="38.25">
      <c r="A51" s="29" t="s">
        <v>283</v>
      </c>
      <c r="B51" s="35">
        <v>35000</v>
      </c>
      <c r="C51" s="35">
        <v>35000</v>
      </c>
      <c r="D51" s="35">
        <v>35000</v>
      </c>
      <c r="E51" s="29" t="s">
        <v>284</v>
      </c>
    </row>
    <row r="52" spans="1:5" ht="25.5">
      <c r="A52" s="29" t="s">
        <v>181</v>
      </c>
      <c r="B52" s="35">
        <f>hitel!F35+hitel!G35</f>
        <v>912234</v>
      </c>
      <c r="C52" s="35">
        <f>hitel!H35+hitel!I35</f>
        <v>1125665</v>
      </c>
      <c r="D52" s="35">
        <f>hitel!J35+hitel!K35</f>
        <v>1437025</v>
      </c>
      <c r="E52" s="29"/>
    </row>
    <row r="53" spans="1:5" s="39" customFormat="1" ht="12.75">
      <c r="A53" s="37" t="s">
        <v>42</v>
      </c>
      <c r="B53" s="38">
        <f>SUM(B2:B52)</f>
        <v>7261239.1</v>
      </c>
      <c r="C53" s="38">
        <f>SUM(C2:C52)</f>
        <v>1943315</v>
      </c>
      <c r="D53" s="38">
        <f>SUM(D2:D52)</f>
        <v>2102121</v>
      </c>
      <c r="E53" s="37" t="s">
        <v>182</v>
      </c>
    </row>
    <row r="55" ht="51">
      <c r="A55" s="30" t="s">
        <v>274</v>
      </c>
    </row>
    <row r="56" ht="12.75">
      <c r="C56" s="36" t="s">
        <v>43</v>
      </c>
    </row>
  </sheetData>
  <printOptions/>
  <pageMargins left="0.93" right="0.3937007874015748" top="0.984251968503937" bottom="0.29" header="0.5118110236220472" footer="0.17"/>
  <pageSetup horizontalDpi="600" verticalDpi="600" orientation="landscape" paperSize="9" scale="70" r:id="rId1"/>
  <headerFooter alignWithMargins="0">
    <oddHeader>&amp;C&amp;"Times New Roman,Félkövér"Józsefvárosi Önkormányzat előre, valamint több évre vállalt kötelezettségei&amp;R
&amp;"Times New Roman,Normál"5/1 számú melléklet
e Ft</oddHeader>
    <oddFooter>&amp;R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MolnarA</dc:creator>
  <cp:keywords/>
  <dc:description/>
  <cp:lastModifiedBy>Józsefvárosi Önkormányzat Polgármesteri Hivatla</cp:lastModifiedBy>
  <cp:lastPrinted>2009-11-10T10:38:08Z</cp:lastPrinted>
  <dcterms:created xsi:type="dcterms:W3CDTF">2007-10-27T07:15:20Z</dcterms:created>
  <dcterms:modified xsi:type="dcterms:W3CDTF">2009-11-16T15:58:51Z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