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2"/>
  </bookViews>
  <sheets>
    <sheet name="hitel" sheetId="1" r:id="rId1"/>
    <sheet name="áll.tám+lakosságszám" sheetId="2" r:id="rId2"/>
    <sheet name="létszám" sheetId="3" r:id="rId3"/>
    <sheet name="becsültbev-kiadás" sheetId="4" r:id="rId4"/>
    <sheet name="többéves" sheetId="5" r:id="rId5"/>
  </sheets>
  <definedNames>
    <definedName name="_xlnm.Print_Titles" localSheetId="1">'áll.tám+lakosságszám'!$1:$1</definedName>
    <definedName name="_xlnm.Print_Titles" localSheetId="3">'becsültbev-kiadás'!$1:$2</definedName>
    <definedName name="_xlnm.Print_Titles" localSheetId="0">'hitel'!$A:$E,'hitel'!$1:$2</definedName>
    <definedName name="_xlnm.Print_Titles" localSheetId="2">'létszám'!$1:$2</definedName>
    <definedName name="_xlnm.Print_Titles" localSheetId="4">'többéves'!$1:$1</definedName>
  </definedNames>
  <calcPr fullCalcOnLoad="1"/>
</workbook>
</file>

<file path=xl/sharedStrings.xml><?xml version="1.0" encoding="utf-8"?>
<sst xmlns="http://schemas.openxmlformats.org/spreadsheetml/2006/main" count="451" uniqueCount="380">
  <si>
    <t>Józsefvárosi Egészségügyi Szolgálat, Auróra u.</t>
  </si>
  <si>
    <t>Intézmények összesen</t>
  </si>
  <si>
    <t>Práter Általános Iskola</t>
  </si>
  <si>
    <t>szak-          alkalm.-i álláshelyek</t>
  </si>
  <si>
    <t xml:space="preserve"> Oktatási - nevelési ágazat közalkalmazotti álláshelyek</t>
  </si>
  <si>
    <t xml:space="preserve"> Szociális és egészségügyi ágazat közalkalmazotti álláshelyek</t>
  </si>
  <si>
    <t>2010. január 1. eng. álláshelyek</t>
  </si>
  <si>
    <t>Köztiszviselői , ügykezelői álláshelyek</t>
  </si>
  <si>
    <t>Deák Diák  Általános Iskola</t>
  </si>
  <si>
    <t>közalkalmazotti álláshelyek</t>
  </si>
  <si>
    <t>közművelődés közalkalmazotti szakalkalmazotti és egyéb álláshelyek</t>
  </si>
  <si>
    <t>Intézmény hivatalos neve (utca)</t>
  </si>
  <si>
    <t>Óvodák</t>
  </si>
  <si>
    <t>Gyerek - Virág Napközi Otthonos Óvoda, Baross u.</t>
  </si>
  <si>
    <t>Kincskereső Napközi Otthonos Óvoda , Bláthy O.u.</t>
  </si>
  <si>
    <t>Napsugár Napközi Otthonos Óvoda, Dankó u.</t>
  </si>
  <si>
    <t>Koszorú Napközi Otthonos Óvoda,  Koszorú u.</t>
  </si>
  <si>
    <t>Hétszínvirág Napközi Otthonos Óvoda, Kun u.</t>
  </si>
  <si>
    <t>Mesepalota Napközi Otthonos Óvoda, Somogyi B. u.</t>
  </si>
  <si>
    <t>TÁ - TI - KA Napközi Otthonos Óvoda, Rákóczi úti</t>
  </si>
  <si>
    <t>Pitypang Napközi Otthonos Óvoda, Százados út</t>
  </si>
  <si>
    <t>Szivárvány  Napközi Otthonos Óvoda, Szigony u.</t>
  </si>
  <si>
    <t>Százszorszép  Napközi Otthonos Óvoda,  Szűz u.</t>
  </si>
  <si>
    <t>Várunk Rád Napközi Otthonos Óvoda Csobánc u.</t>
  </si>
  <si>
    <t>Németh László Általános Iskola, Német u.</t>
  </si>
  <si>
    <t>Molnár Ferenc Magyar-Angol Két Tanítási Nyelvű  Általános Iskola, Somogyi B.u.</t>
  </si>
  <si>
    <t>Nevelési,oktatási és közműv.intézm. össz:</t>
  </si>
  <si>
    <t>Szociális Intézmények</t>
  </si>
  <si>
    <t>Szociális Intézmények Gazdasági Hivatala, Kőris u.</t>
  </si>
  <si>
    <t>Őszirózsa Gondozó Szolgálat, Hungária krt.</t>
  </si>
  <si>
    <t xml:space="preserve"> - Értelmi Fogyatékosok Napközi Otthona</t>
  </si>
  <si>
    <t xml:space="preserve"> - Szenvedélybetegek Klubja</t>
  </si>
  <si>
    <t xml:space="preserve"> - Idősek Klubja</t>
  </si>
  <si>
    <t xml:space="preserve"> - Ezüstfenyő Gondozóház</t>
  </si>
  <si>
    <t xml:space="preserve"> - Házi Gondozószolgálat</t>
  </si>
  <si>
    <t>Egyesített BölcsődékBölcsődék, Baross u.</t>
  </si>
  <si>
    <t>Családsegítő Szolgálat, Népszínház u.</t>
  </si>
  <si>
    <t>Gyermekjóléti Szolgálat, Kőris u.</t>
  </si>
  <si>
    <t>Gyermekjóléti Szolgálat</t>
  </si>
  <si>
    <t xml:space="preserve"> - Gyermekek Átmeneti Otthona</t>
  </si>
  <si>
    <t>Szociális Intézmények összesen:</t>
  </si>
  <si>
    <t>Teleki téri Piac</t>
  </si>
  <si>
    <t>pedagógus álláhelyek</t>
  </si>
  <si>
    <t>technikai álláshelyek</t>
  </si>
  <si>
    <t>oktatást segítő technikai álláshelyek</t>
  </si>
  <si>
    <t>egyéb álláshelyek</t>
  </si>
  <si>
    <t>Nevelési Tanácsadó, Köztársaság tér</t>
  </si>
  <si>
    <r>
      <t>2010.07.01.-től -2fő;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2011.03.02.-től -3fő</t>
    </r>
  </si>
  <si>
    <t>Lezárva: 2010. október 13.</t>
  </si>
  <si>
    <r>
      <t>2010.07.01.-től -4,25fő,10.01-től -1,75fő</t>
    </r>
    <r>
      <rPr>
        <sz val="8"/>
        <rFont val="Times New Roman"/>
        <family val="1"/>
      </rPr>
      <t xml:space="preserve"> </t>
    </r>
    <r>
      <rPr>
        <sz val="8"/>
        <color indexed="10"/>
        <rFont val="Times New Roman"/>
        <family val="1"/>
      </rPr>
      <t>2011.02.01.-től -1fő</t>
    </r>
    <r>
      <rPr>
        <sz val="8"/>
        <rFont val="Times New Roman"/>
        <family val="1"/>
      </rPr>
      <t xml:space="preserve">        szakalkalmazotti álláshely: szakrendelő 169 fő, alapellátás 36fő,</t>
    </r>
  </si>
  <si>
    <t>tisztségviselők nélkül összesen:  1908,5fő</t>
  </si>
  <si>
    <t>Polgármesteri Hivatalnál</t>
  </si>
  <si>
    <t>Vajda Péter Ének-zenei Általános és Sportiskola</t>
  </si>
  <si>
    <t xml:space="preserve">Józsefvárosi Közterület Felügyelet kerékbilincs </t>
  </si>
  <si>
    <t xml:space="preserve">Józsefvárosi Közterület Felügyelet parkolás </t>
  </si>
  <si>
    <t>kt.450/2009.(11.04.) - 2 fő csökkenés lakásgazdálkodási feladatok kiszervezése miatt</t>
  </si>
  <si>
    <t>Megjegyzés / 2010. évközi változások</t>
  </si>
  <si>
    <t xml:space="preserve">Polgári védelem </t>
  </si>
  <si>
    <t>MT. alá tartozók</t>
  </si>
  <si>
    <t>Köztisztviselő</t>
  </si>
  <si>
    <t>Polgármesteri Hivatal összesen:</t>
  </si>
  <si>
    <t>Tisztségviselők</t>
  </si>
  <si>
    <t>Hivatal összesen:</t>
  </si>
  <si>
    <t>Mindösszesen</t>
  </si>
  <si>
    <t>Lakatos Menyhért Általános Művlődési Központ</t>
  </si>
  <si>
    <t>Egyéb ágazatok</t>
  </si>
  <si>
    <t>munka törvénykönyv alá tartozó álláshelyek</t>
  </si>
  <si>
    <t>Napközi Otthonos Óvoda, Tolnai u. 7-9.</t>
  </si>
  <si>
    <t>Katica Bölcsőde és Napközi Otthonos Óvoda, Vajda P.u.</t>
  </si>
  <si>
    <t xml:space="preserve"> Óvodák összesen:</t>
  </si>
  <si>
    <t>Általános Iskolák és egyéb intézmények</t>
  </si>
  <si>
    <t>Józsefvárosi Egységes Gyógypedagógiai Központ és Általános Iskola Tolnai Lajos u.</t>
  </si>
  <si>
    <t>2010. évi hitelszerződés 268/2010.(VII.14.) kt.hat.ebből 2011. évben tervezendő feladatokra 502224 e Ft</t>
  </si>
  <si>
    <t>váltó</t>
  </si>
  <si>
    <t>lakáspótlás</t>
  </si>
  <si>
    <t>Működési kiadások  finanszírozási kiadások nélkül</t>
  </si>
  <si>
    <t>Működési bevételek  fianszírozási bevételek nélkül</t>
  </si>
  <si>
    <t xml:space="preserve">Felhalmozási támogatásértékű </t>
  </si>
  <si>
    <t>ebből a projek működési hiánya</t>
  </si>
  <si>
    <t>ebből projekt hiánya</t>
  </si>
  <si>
    <t>2009. hitelszerződésből 2011. évre tervezett feladatokra( CSP, EU Belvárosa)</t>
  </si>
  <si>
    <t>hitelvelvétel, lehívás városfejlesztésre, ebből Magdolna Negyed II. lujza u. 14. 164.580 e Ft</t>
  </si>
  <si>
    <t>szemünk fénye ( lejárat utáni visszavásárlás nélkül)</t>
  </si>
  <si>
    <t>hőszolgáltatás ( lejárat utáni visszavásárlás nélkül), feltételezve, hogy 15 év lejárat után meghosszabbítás nem lesz</t>
  </si>
  <si>
    <t>mind összesen</t>
  </si>
  <si>
    <t>Corvin Sétány Program, nem ismert, mert a 10 éves terve nem lett módosítva 2010. évben</t>
  </si>
  <si>
    <t>közterület rehabilitáció hitelből ebből 6 millió a saját forrás</t>
  </si>
  <si>
    <t>K&amp;H Bank zrt</t>
  </si>
  <si>
    <t>Városrehabilitáció</t>
  </si>
  <si>
    <t>Közoktatási célú beruházások</t>
  </si>
  <si>
    <t>Egészségügyi, szociális célú beruházások</t>
  </si>
  <si>
    <t>Sportcélú beruházások</t>
  </si>
  <si>
    <t>Hitelintézet</t>
  </si>
  <si>
    <t>Jellege</t>
  </si>
  <si>
    <t>Szerződés kelte</t>
  </si>
  <si>
    <t>Hitel, kölcsön szerződés szerinti összege és eredeti áll.</t>
  </si>
  <si>
    <t>Hitel, kölcsön lejárati éve</t>
  </si>
  <si>
    <t>Törlesztés 2011. év</t>
  </si>
  <si>
    <t>Törlesztés 2012. év</t>
  </si>
  <si>
    <t>Hitel</t>
  </si>
  <si>
    <t>Kamat</t>
  </si>
  <si>
    <t xml:space="preserve">kamat  </t>
  </si>
  <si>
    <t>Lakóház felújítás</t>
  </si>
  <si>
    <t>2000.</t>
  </si>
  <si>
    <t>Fővárostól kölcsön</t>
  </si>
  <si>
    <t>Dugonics 7. épület bontása</t>
  </si>
  <si>
    <t>Dugonics u. 11 épület bontása</t>
  </si>
  <si>
    <t xml:space="preserve">Fővárostól kölcsön </t>
  </si>
  <si>
    <t>Sárkány u. 11. épület bontása</t>
  </si>
  <si>
    <t>VOLKSBANK</t>
  </si>
  <si>
    <t>hitel Corvin Sétány</t>
  </si>
  <si>
    <t>Corvin-Sétány kölcsönök</t>
  </si>
  <si>
    <t>Fővárostól</t>
  </si>
  <si>
    <t>Vajdahunyad 44.,Futó 39., 41, Kisfaludy 36.</t>
  </si>
  <si>
    <t>Futó 33,35,37, Práter 27.</t>
  </si>
  <si>
    <t>Lakásprogram futó u. 40.,42.</t>
  </si>
  <si>
    <t xml:space="preserve">     Bonyolítás</t>
  </si>
  <si>
    <t>lakáspótlás Futó u. 36.</t>
  </si>
  <si>
    <t>lakáspótlás Futó 38.</t>
  </si>
  <si>
    <t>lakáspótlás Nagytemplom 19.</t>
  </si>
  <si>
    <t>lakáspótlás Nagytemplom 17.</t>
  </si>
  <si>
    <t>lakáspótlás Nagytemplom 18.</t>
  </si>
  <si>
    <t xml:space="preserve">összesen </t>
  </si>
  <si>
    <t>hitel, kölcsön törlesztés és kamat összesen</t>
  </si>
  <si>
    <t>VÁLTÓ CHF FÜGG AZ ÁFOLYAMTÓL</t>
  </si>
  <si>
    <t>Mind összesen</t>
  </si>
  <si>
    <t xml:space="preserve"> </t>
  </si>
  <si>
    <t>térfigyelő-kamererendszer</t>
  </si>
  <si>
    <t>CIB Bank</t>
  </si>
  <si>
    <t>panel program</t>
  </si>
  <si>
    <t>Volskbank</t>
  </si>
  <si>
    <t xml:space="preserve"> hitel Corvin-Sétány </t>
  </si>
  <si>
    <t>Megnevezés</t>
  </si>
  <si>
    <t>Kerület össszesen</t>
  </si>
  <si>
    <t>Működési kiadások</t>
  </si>
  <si>
    <t>Személyi juttatások</t>
  </si>
  <si>
    <t>Munkaadót terhelő jár.</t>
  </si>
  <si>
    <t>Dologi és egyéb folyó kiad.</t>
  </si>
  <si>
    <t>Működési célú támog.ért. kiad</t>
  </si>
  <si>
    <t>Államházt. kivülre végl. átadott pe.</t>
  </si>
  <si>
    <t>Társ. és szoc. pol. Juttatás</t>
  </si>
  <si>
    <t>Ellátottak pénzbeli juttatási</t>
  </si>
  <si>
    <t>Működési tartalék és céltartalékok</t>
  </si>
  <si>
    <t>Működési kiadások összesen</t>
  </si>
  <si>
    <t>Műkődési bevételek</t>
  </si>
  <si>
    <t>Műk. célú tám. ért. bev.</t>
  </si>
  <si>
    <t>Államházt. kivülről végl. átvett műk.pe.</t>
  </si>
  <si>
    <t>Önkormányzatok támogatása</t>
  </si>
  <si>
    <t>Pénzforgalom nélküli bevételek</t>
  </si>
  <si>
    <t>Működési bevételek összesen</t>
  </si>
  <si>
    <t>Felhalmozási kiadások</t>
  </si>
  <si>
    <t>Felújítás</t>
  </si>
  <si>
    <t>Felhal. célú támogatásért. kiadások</t>
  </si>
  <si>
    <t xml:space="preserve">Államházt. kivülre végl. átadott felh. pe. </t>
  </si>
  <si>
    <t>Felhalmozási felújítási tartalék</t>
  </si>
  <si>
    <t>Felhalmozási kiadások összesen</t>
  </si>
  <si>
    <t>Felhalmozási bevételek</t>
  </si>
  <si>
    <t>Felhalmozási  és tőkejellegű bev.</t>
  </si>
  <si>
    <t xml:space="preserve">Államházt. kivülről végl. átvett felh. pe. </t>
  </si>
  <si>
    <t>Felhalmozási bevételek összesen</t>
  </si>
  <si>
    <t>Finanszírozási kiadások</t>
  </si>
  <si>
    <t>Hosszú lejáratú hitelek törlesztése</t>
  </si>
  <si>
    <t>Finanszírozási kiadások összesen</t>
  </si>
  <si>
    <t>Finanszírozási bevételek</t>
  </si>
  <si>
    <t>Hosszú lejáratú hitelek felvétele</t>
  </si>
  <si>
    <t>Finanszírozási bevételek összesen</t>
  </si>
  <si>
    <t>Összes kiadás</t>
  </si>
  <si>
    <t>Összes bevétel</t>
  </si>
  <si>
    <t>dologi kamatkiadások</t>
  </si>
  <si>
    <t>Projektek ( CSP, Magdolna Negyed,Európa Belváros)</t>
  </si>
  <si>
    <t>Intézm. műk. Bevételek és önkorm.sajátos bevételei</t>
  </si>
  <si>
    <t>Hosszú lej. kölcs. nyújtása, törlesztés</t>
  </si>
  <si>
    <t>felhalmozási bevételek összesen</t>
  </si>
  <si>
    <t>ebből</t>
  </si>
  <si>
    <t>működési hiány finanszírozási kiadások nélkül</t>
  </si>
  <si>
    <t>felhalmozási bevételek</t>
  </si>
  <si>
    <t>felhalmozási kiadások és hitel törlesztés</t>
  </si>
  <si>
    <t>hiány</t>
  </si>
  <si>
    <t>79/2009.(03.18.) kt. Határozat</t>
  </si>
  <si>
    <t>társasházak felújítására kezességvállalás Magdolna Negyed II. Mátyás tér 14.Baross u. 124., Nagyfuvaros u.20.bankgarancia a József u. 47. lakóház jelzálogjog bejegyzésével</t>
  </si>
  <si>
    <t>2011.év</t>
  </si>
  <si>
    <t>2012.év</t>
  </si>
  <si>
    <t>Központi Stromatológiai Intézet fogászati ellátás</t>
  </si>
  <si>
    <t>Szemünk fénye program</t>
  </si>
  <si>
    <t>Németh László Általános Iskola igazgatójának keresetkiegészítés</t>
  </si>
  <si>
    <t xml:space="preserve">Hőszolgáltatási szerződés önkormányzati fenntartású gázfűtéses intézményeknél </t>
  </si>
  <si>
    <t>2007.09.03-tól 15.év + felmondás hiányában 7,5év mindenkori inflációval emelt összegben, lejáratkor nettó 83.877 e Ft -ért visszavásárlás</t>
  </si>
  <si>
    <t>Közalkalmazottak foglalkozásegészségügyi ellátása</t>
  </si>
  <si>
    <t xml:space="preserve">Térinformatikai rendszer </t>
  </si>
  <si>
    <t>gyermekvédelmi ellátás kivásárlása 0-3. éves korosztály ellátása</t>
  </si>
  <si>
    <t>határozatlan időre kötött szerződés a Ferencvárosi Önk.-tal összegét minden évben a testület határozza meg</t>
  </si>
  <si>
    <t xml:space="preserve">Bp.-i Esély Nonprofit Kft. </t>
  </si>
  <si>
    <t>Feladat megnevezése</t>
  </si>
  <si>
    <t>Megjegyzés</t>
  </si>
  <si>
    <t>közhasznúak és közcélúak foglalkozás szervezés, ügyviteli ellátás díjazása összegéről a képviselő-testület évenként dönt a foglalkozatási tervvel együtt, az itt feltüntetett összeg a 2009. évivel azonos</t>
  </si>
  <si>
    <t>Horánszky utcai bölcsőde udvarának bérleti díja</t>
  </si>
  <si>
    <t>CSP váltó kezelési költség</t>
  </si>
  <si>
    <t>Vajda Péter Ének-zenei Álatlános és Sportiskola iskolabusz bérlése 2009/2010. tanévre</t>
  </si>
  <si>
    <t>honlap tervezése és működtetése</t>
  </si>
  <si>
    <t>Fővárosi Önkormányzat 2009. évig teljesült elidegenítési bevételek átadása részletekben</t>
  </si>
  <si>
    <t>2009. évben az díjemelésről a 374/2009.(09.16.) sz. határozatban döntött a testület</t>
  </si>
  <si>
    <t>Kisfalun keresztül a Józsefvárosi Vagyonkezelő Kft.intézményi karbantartások átalánydíjas díjazása</t>
  </si>
  <si>
    <t>Kisfalu Kft. holdingdíj</t>
  </si>
  <si>
    <t>Kisfalu kft. lakábérbeadási tevékenység díjazása</t>
  </si>
  <si>
    <t>Szigony Alapítvány szociális feladatellátás kivásárlása</t>
  </si>
  <si>
    <t>Józsefvárosi Közbiztonságáért Köztisztaságáért Szolgáltató Nonprofit kft. tartós feladatbővülés ellátására támogatás emelése</t>
  </si>
  <si>
    <t>hitel, váltó, kezességvállalás, visszatárítenő támogatások törlesztése + kamatfizetési kötelezettségek</t>
  </si>
  <si>
    <t>projektekben szereplő feladatok itt még hiányzik</t>
  </si>
  <si>
    <t>flhalmozási, felújítási kölcsönök törlesztése, visszafizetése</t>
  </si>
  <si>
    <t>normatíva megnevezése</t>
  </si>
  <si>
    <t xml:space="preserve">2009. évhez viszonyított változás %-a </t>
  </si>
  <si>
    <t>megjegyzés mutatók változásáról/ egyéb megjegyzések</t>
  </si>
  <si>
    <t>Törlesztés 2013. év</t>
  </si>
  <si>
    <t>Törlesztés 2014.év</t>
  </si>
  <si>
    <t>Törlesztés 2015.év</t>
  </si>
  <si>
    <t>Törlesztés 2016.év</t>
  </si>
  <si>
    <t>Törlesztés 2017.év</t>
  </si>
  <si>
    <t>Törlesztés 2018.év</t>
  </si>
  <si>
    <t>Törlesztés 2019.év</t>
  </si>
  <si>
    <t>Törlesztés 2020.év</t>
  </si>
  <si>
    <t>Törlesztés 2021.év</t>
  </si>
  <si>
    <t>Törlesztés 2022.év</t>
  </si>
  <si>
    <t>Törlesztés 2023.év</t>
  </si>
  <si>
    <t>Törlesztés 2024.év</t>
  </si>
  <si>
    <t>Törlesztés 2025.év</t>
  </si>
  <si>
    <t>Törlesztés 2026.év</t>
  </si>
  <si>
    <t>Törlesztés 2027.év</t>
  </si>
  <si>
    <t>Állandó lakosságszámhoz kapcsolódó normatívák</t>
  </si>
  <si>
    <t xml:space="preserve"> -körzeti igazgatási feladatok</t>
  </si>
  <si>
    <t xml:space="preserve"> -pénzbeli juttatások</t>
  </si>
  <si>
    <t xml:space="preserve"> - szociális és gyermekjóléti alapafeladatok</t>
  </si>
  <si>
    <t>becsült adat</t>
  </si>
  <si>
    <t>Színházi támogatás működtetéshez</t>
  </si>
  <si>
    <t>Megjegyzés: Kisebbségi önkormányzatok központosított állami támogatása, valamint a szociális segélyekhez kapcsolódó kötött felhasználású állami támogatás nélkül</t>
  </si>
  <si>
    <t>2006.év</t>
  </si>
  <si>
    <t>megnevezés</t>
  </si>
  <si>
    <t>2007. év</t>
  </si>
  <si>
    <t>2008.év</t>
  </si>
  <si>
    <t>január 1-ei lakosságszám</t>
  </si>
  <si>
    <t>budapesti össz lakosságszám</t>
  </si>
  <si>
    <t>önkormányzatunk budapesti lakosságszámának %-a</t>
  </si>
  <si>
    <t>lakosságszámon belül 0-13. éves korosztály létszáma</t>
  </si>
  <si>
    <t>lakosságszámon belüli aránya</t>
  </si>
  <si>
    <t>lakosságszámon belül 14-17. éves korosztály létszáma</t>
  </si>
  <si>
    <t>lakosságszámon belül 18-59. éves korosztály létszáma</t>
  </si>
  <si>
    <t>lakosságszámon belül 60 évtől -X korosztály létszáma</t>
  </si>
  <si>
    <t>önkormányzati intézményi ellátásban részvevevő korosztályok száma 0-13.év,14-17.év,60 évtől összesen</t>
  </si>
  <si>
    <t>Megjegyzés: kiegészítés lakosságszám</t>
  </si>
  <si>
    <t xml:space="preserve">2005.év </t>
  </si>
  <si>
    <t>2009.év</t>
  </si>
  <si>
    <t>Lakosságszám és korosztályonkénti összetételek változásainak bemutatása</t>
  </si>
  <si>
    <t>Józsefvárosi Önkormányzat könyvvizsgálati tevékenység díjazása</t>
  </si>
  <si>
    <t>Társasházi Állapot felmérés II. ütem</t>
  </si>
  <si>
    <t>2009. évi tényleges</t>
  </si>
  <si>
    <t>2010. évhez viszonyítva állami normatíva %</t>
  </si>
  <si>
    <t>2011. évi becsült állami normatíva</t>
  </si>
  <si>
    <t>Losonci Téri Általános Iskola igazgatójának határozott idejű kereset-kiegészítése 30e Ft/hó+járulékok 2015. VII.31-ig</t>
  </si>
  <si>
    <t>Privatizált háziorvosok rezsiköltség átvállalása, karbantartás</t>
  </si>
  <si>
    <t>2016. szeptember 15-ig kt. 166/2009.(05.06.) sz. határozat alapján, a megállapoáds a mai napig nem került aláírásra, jelenleg per alatt</t>
  </si>
  <si>
    <t xml:space="preserve"> hajléktalan személyek ellátása, utcai szociális munka kivásárlása, 2012. április 30.-ig</t>
  </si>
  <si>
    <t xml:space="preserve">2013.év </t>
  </si>
  <si>
    <t>384/2010.(IX.22.) sz. határozat</t>
  </si>
  <si>
    <t>268/2010.(VII.14.) és a 368/2010.(IX.22.) sz. határozat</t>
  </si>
  <si>
    <t>268/2010.(VII.14.) sz. határozat</t>
  </si>
  <si>
    <t>parkoló megváltás céltartalék visszapótlási kötelezettség</t>
  </si>
  <si>
    <t>Közbizt.és Köztiszt. Kft. 15 db térfigyelő kamera, 1db központi munkaheléy analógról digitális rendszerre való átállás fejlesztési támogatása</t>
  </si>
  <si>
    <t>105/2010.(III.31.) sz. határozat</t>
  </si>
  <si>
    <t>221/2010.(VI.16.) sz. határozat</t>
  </si>
  <si>
    <t>vagyongazdálkodási feladatok kiszervezése a hivatalból Kisfalu díjazása</t>
  </si>
  <si>
    <t>Hivataltól kiszervezett feladatok és egyéb létszámcsökkentésből eredő egyszerio többlet költségekre becsült összegben</t>
  </si>
  <si>
    <t>Egészségügyi Szolgálat létszámcsökknetés miatti egyszeri többlet költségekre</t>
  </si>
  <si>
    <t>229/2010.(VI.16.) sz. határozat</t>
  </si>
  <si>
    <t>gyermekorvosi ügyeletei ellátás határozatlan idejű szerződéssel</t>
  </si>
  <si>
    <t>175/2010.(V.19.) és a 203/2010.(VI.02.) sz. határozat</t>
  </si>
  <si>
    <t>házfelügyelői, takarítói, gyorsszolgálati feladatok ellátására 2013 évig</t>
  </si>
  <si>
    <t>274/2010.(VII.14.) sz. határozat</t>
  </si>
  <si>
    <t>Pénzügyi integrált rendszer beszerzése</t>
  </si>
  <si>
    <t>267/2010.(VII.14.) sz. határozat</t>
  </si>
  <si>
    <t>jegyző felmentési időre járó illetményei és járulékai becsült összegben 2011. április 30.-ig</t>
  </si>
  <si>
    <t>302/2010.(VII.14.) sz. határozat</t>
  </si>
  <si>
    <t>népkonyhai közétkeztetés határozatlan időtartamban, évenként inflációval emelt összegben</t>
  </si>
  <si>
    <t>352/2010(IX.07.) sz. határozat</t>
  </si>
  <si>
    <t>Idősügyi tanács működtetése</t>
  </si>
  <si>
    <t xml:space="preserve"> 354/2010.(IX.07.) sz. határozat</t>
  </si>
  <si>
    <t xml:space="preserve"> 454/2009.(11.04.) számú határozat alapján</t>
  </si>
  <si>
    <t>210/2009.(05.20.) számú határozat, forráshiány miatt 2010. évben nem valósult meg</t>
  </si>
  <si>
    <t>258/2009.(06.17.) és a 327/2009.(07.15.) számú határozata alapján a kft. éves támogatás konkrét összegéről évente dönt</t>
  </si>
  <si>
    <t>3. évre a  372/2009.(09.16.) sz. határozata alapján</t>
  </si>
  <si>
    <t>258/2009.(06.17.) sz. határozat alapján</t>
  </si>
  <si>
    <t>127/2009.(04.01.) sz. határozata alapján</t>
  </si>
  <si>
    <t>27/2009.(02.25.) sz. határozat alapján évenként 500CHF 2027-ig</t>
  </si>
  <si>
    <t>32/2009.(02.25.) sz. határozat 2010.-2014. március 31-ig évenként inflációval emelt összegben</t>
  </si>
  <si>
    <t xml:space="preserve">55/2009.(02.25.) sz. határozata alapján </t>
  </si>
  <si>
    <t>690/2208.(12.17.) sz. határozat évente 2400 e Ft</t>
  </si>
  <si>
    <t>560/2008.(10.15.) sz. határozat a mindenkori éves inflációval emelt összegben</t>
  </si>
  <si>
    <t>506/2008.(09.10.) sz. határozat+244/2010.(VI.30.) sz. határozat</t>
  </si>
  <si>
    <t>504/2008.(11.10.) számú határozat alapján</t>
  </si>
  <si>
    <t>285/2008.(05.15.) határozat alapján, kt.185/2010.(VI.02.) határozat alapján</t>
  </si>
  <si>
    <t>324/2006.(07.06.) döntés bérleti díj a mindenkori infláció összegével növelten, 15 éves futamidő</t>
  </si>
  <si>
    <t>418/2009.(10.07.)számú határozat határozatlan idő, tartós kötelezettségvállalás, 2010. évi módosításával</t>
  </si>
  <si>
    <t>347/2009.(09.02.) sz. és a 322/2010.(VII.14.) sz.határozat alapján</t>
  </si>
  <si>
    <t>354/2010.(IX.07.) sz. határozat</t>
  </si>
  <si>
    <t xml:space="preserve">Időspéntek Őszirózsa G. Szolg. Üzemanyg ktg.becsült összeg </t>
  </si>
  <si>
    <t xml:space="preserve">366/2010.(IX.22.) Józsefvárosi Közbiztopnsági Kht.-nál, egy év elteltével felülvizsgálni a költségek a lakókkal megoszthatóak-e </t>
  </si>
  <si>
    <t>Magdolna Negyed II. 16. db. Önk. bérház biztonsági kamerarendszer működtetése 10 évre</t>
  </si>
  <si>
    <t>szivacskézilabda oktatás( Vajda isk. és a Deák-diák isk.), amennyiben túlóra igénybevétele szükséges jelenleg nem ismert a költsége</t>
  </si>
  <si>
    <t>379/2010.(IX:22.) sz. határozat</t>
  </si>
  <si>
    <t>közfoglakoztatás önrésze</t>
  </si>
  <si>
    <t>381/2010.(IX.22.) sz. határozat</t>
  </si>
  <si>
    <t>vagyon, gépjármű biztosítás2013. évig</t>
  </si>
  <si>
    <t>410/2010.(X.20.) sz. határozat</t>
  </si>
  <si>
    <t xml:space="preserve">park. Fasor karbantartás </t>
  </si>
  <si>
    <t>431/2010.(XI.03.) sz. határozat</t>
  </si>
  <si>
    <t>útkarbantartás</t>
  </si>
  <si>
    <t>431/2010. (XI.,03.) sz. határozat</t>
  </si>
  <si>
    <t>lámpázás</t>
  </si>
  <si>
    <t>külső ellenőrzáési szakértői díjakra</t>
  </si>
  <si>
    <t>441/2010.(XI.03.) sz. határozat</t>
  </si>
  <si>
    <t>2010. évi eredeti</t>
  </si>
  <si>
    <t>2011.évi becsült</t>
  </si>
  <si>
    <t>2010. év</t>
  </si>
  <si>
    <t xml:space="preserve">2010/2007 évhez viszonyított </t>
  </si>
  <si>
    <t>feltételezzük, hogy a forrámegosztásnál az arányunk jelentősen nem csökken az előző évhez képest</t>
  </si>
  <si>
    <t xml:space="preserve"> az ügyiratok száma alapján, az ományiroda ügyiratok száma jelentősen csökkent, új elemként 2011. évben a gyámügy gondnokoltak száma belép a lakosságszám helyett magasabb összegű normatívával, az építésigazgatásnál a döntések száma jelentősen nőtt, </t>
  </si>
  <si>
    <t>Szociális ágazat mutatószám alapján feladat alapnormatívák normatívák és kötött felhasználású normatívák</t>
  </si>
  <si>
    <t xml:space="preserve">segélyekhez, közfoglalkoztatáshoz kapcsolódó állami támogatások </t>
  </si>
  <si>
    <t>Oktatási-nevelési feladatokhoz kapcsolódó normatívák és kötött felhasználású normatívák, központosított állami támogatások</t>
  </si>
  <si>
    <t>2011. évben központosított állami normatíva alá tartozók nélkül</t>
  </si>
  <si>
    <t>2010. évi október havi állapot alapján állami támogatás összege</t>
  </si>
  <si>
    <t xml:space="preserve"> -településüzemeltetési és igazgatási, kulturális, sport feladatok</t>
  </si>
  <si>
    <t>2010. évi elszámolás még nem ismert</t>
  </si>
  <si>
    <t>lezárva: 2010.nov.3.-i-i testületi ülésen hozott határozatokkal, mely tartalmazta az előre vállalt kötelezettségeket, így a költségvetés tervezésig még változhat.</t>
  </si>
  <si>
    <t>ez még hiányzik, valamint a projektek</t>
  </si>
  <si>
    <t>út és közterület felújítás, intézményi felújítása MFB</t>
  </si>
  <si>
    <t>út és közterület felújítás, intézményi felújítása célhitel</t>
  </si>
  <si>
    <t>Corvin Sétány Kft. tagi kölcsöne</t>
  </si>
  <si>
    <t>144/2009.( 04.22.)</t>
  </si>
  <si>
    <t>2010. évről feladattal terhelt pénzmaradványok nélkül</t>
  </si>
  <si>
    <t>Minisztérium</t>
  </si>
  <si>
    <t>visszafizetendő támogatás</t>
  </si>
  <si>
    <t>Kisfalu Kft. bontás és épületfelújítások, útfelújítás, óvóhelyfelújítás nélkül</t>
  </si>
  <si>
    <t>megjegyzés</t>
  </si>
  <si>
    <t>rendőrség, tűzoltóság támogatásával kalkulálva</t>
  </si>
  <si>
    <t>Kft.-ék támogatása</t>
  </si>
  <si>
    <t>iparűzési adó, szja helybenmaradt részének csökkenésével, helyi adóink emelkedésével kalkiulálva</t>
  </si>
  <si>
    <t>szociális segélyekhez kötött állami támogatás emelkedésével számolva, a jogosultak körének bővülése, a mindenköri legkisebb öregségi nyugdíj emelkedése miatt</t>
  </si>
  <si>
    <t>létszámcsökkentéssel, valamint a minimálbér emelés miatti emelkedéssel  kalkulálva</t>
  </si>
  <si>
    <t>legkisebb öregségi nyugdíj összegének emelkedésével és a segélyettek látszámának emelkedésével számolva</t>
  </si>
  <si>
    <t>parkoló megváltás céltartalék visszapótlási kötelezettség teljesítésével kalkulálva</t>
  </si>
  <si>
    <t>piac rekonstrukciós kiadásával, valamint a Polgármesteri Hivatal működtetéséhez szükséges beszerzésekkel együtt, intézményi beruházások, nagyértékű eszközök beszerzése nélkül,</t>
  </si>
  <si>
    <t>térfigyelő, gépjármű, társasházi tám,</t>
  </si>
  <si>
    <t>Corvin sétány Kft. tagi kölcsönével együtt, amelyet a kt. 2009. évben fogadott el, de 2010. évi költségvetésből évközben forráshiány miatt törölve lett</t>
  </si>
  <si>
    <t>összes várható hiány</t>
  </si>
  <si>
    <t>sportszervezetek, civil szervezetek támogatása nélkül</t>
  </si>
  <si>
    <t>intézményi felújítások, nagyértékű eszközök beszerzése nélkül</t>
  </si>
  <si>
    <t>új bölcsőde működési költségei nélkül</t>
  </si>
  <si>
    <t>2011. évben befejezendő beruházások megvalósulása utáni költözési, eszközbeszerzési költségek nélkül</t>
  </si>
  <si>
    <t>piac rekonsrtukciójához kapcsolodó bevétellel, Orczy úti iskolaépület értékesítésével együtt</t>
  </si>
  <si>
    <t>2011. évi átszervezések többletköltségei nélkül</t>
  </si>
  <si>
    <t>2011. évi várható kiadásai között nem szereplő kiadást érintő  feladatok</t>
  </si>
  <si>
    <t>sportpályák, felújítása, új sportpályák beruházása nélkül</t>
  </si>
  <si>
    <t>2010.            12. 31.     eng. álláshelyek</t>
  </si>
  <si>
    <t>Józsefvárosi Közterület-felügylet összesen</t>
  </si>
  <si>
    <t>2010. évi módosítás     /fő</t>
  </si>
  <si>
    <t>2010.07.01-től  pedagógus álláshely</t>
  </si>
  <si>
    <t>2010.07.01.-től pedagógus -1fő, nevelő -1,5fő,technikai -2,25fő álláshely megszüntetése</t>
  </si>
  <si>
    <t>2010.07.01.-től pedagógus álláshely</t>
  </si>
  <si>
    <t>2010.07.01.-től technikai álláshely</t>
  </si>
  <si>
    <t>2010.09.06.-tól pedagógus álláshely</t>
  </si>
  <si>
    <t>2010.09.01.-től pedagógus álláshely</t>
  </si>
  <si>
    <t>kt.333/2009.(VII.15.) határozat alapján pedagógus -1,5 álláshely és 3 nev.segítő álláshely megszüntetés - időpont nincs meghatározva a költségvetés tervezése időpontjáig - (03.31; 04.30.)</t>
  </si>
  <si>
    <t>Józsefvárosi Közterület Felügyelet felügyelők</t>
  </si>
  <si>
    <t>Józsefvárosi Közterület Felügyelet kerületőrség</t>
  </si>
  <si>
    <t xml:space="preserve">Általános Iskola, Losonci tér </t>
  </si>
  <si>
    <t xml:space="preserve">Józsefvárosi Zeneiskola, Nap u. </t>
  </si>
  <si>
    <t>Általános Iskolák és egyéb intézm. összesen</t>
  </si>
  <si>
    <t>Józsefvárosi Roma Szolgálat, Déri Miksa u.</t>
  </si>
  <si>
    <t>Közművelődési és egyéb intézm. összesen</t>
  </si>
  <si>
    <t>pályázati forrás eu belvárosa 322453 e Ft</t>
  </si>
  <si>
    <t>2010.07.01.-től pedagógus álláshely és nevelő munkát segítő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</si>
</sst>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3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0"/>
    </font>
    <font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MS Sans Serif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8"/>
      <color indexed="10"/>
      <name val="Times New Roman"/>
      <family val="1"/>
    </font>
    <font>
      <u val="single"/>
      <sz val="8"/>
      <name val="Times New Roman"/>
      <family val="1"/>
    </font>
    <font>
      <sz val="8"/>
      <name val="MS Sans Serif"/>
      <family val="0"/>
    </font>
    <font>
      <b/>
      <i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horizontal="justify" vertical="center" wrapText="1"/>
    </xf>
    <xf numFmtId="3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0" xfId="56" applyFont="1" applyBorder="1" applyAlignment="1">
      <alignment horizontal="center"/>
      <protection/>
    </xf>
    <xf numFmtId="0" fontId="1" fillId="0" borderId="10" xfId="56" applyFont="1" applyBorder="1" applyAlignment="1">
      <alignment vertical="center" wrapText="1"/>
      <protection/>
    </xf>
    <xf numFmtId="0" fontId="2" fillId="0" borderId="10" xfId="56" applyFont="1" applyBorder="1">
      <alignment/>
      <protection/>
    </xf>
    <xf numFmtId="0" fontId="2" fillId="0" borderId="10" xfId="56" applyFont="1" applyBorder="1" applyAlignment="1">
      <alignment vertical="center" wrapText="1"/>
      <protection/>
    </xf>
    <xf numFmtId="3" fontId="2" fillId="0" borderId="10" xfId="56" applyNumberFormat="1" applyFont="1" applyBorder="1">
      <alignment/>
      <protection/>
    </xf>
    <xf numFmtId="3" fontId="1" fillId="0" borderId="10" xfId="56" applyNumberFormat="1" applyFont="1" applyBorder="1">
      <alignment/>
      <protection/>
    </xf>
    <xf numFmtId="0" fontId="1" fillId="0" borderId="10" xfId="56" applyFont="1" applyFill="1" applyBorder="1" applyAlignment="1">
      <alignment vertical="center" wrapText="1"/>
      <protection/>
    </xf>
    <xf numFmtId="3" fontId="4" fillId="0" borderId="10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6" fillId="0" borderId="13" xfId="0" applyFont="1" applyBorder="1" applyAlignment="1">
      <alignment vertical="center" wrapText="1"/>
    </xf>
    <xf numFmtId="3" fontId="6" fillId="0" borderId="13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2" fillId="0" borderId="10" xfId="59" applyFont="1" applyBorder="1" applyAlignment="1">
      <alignment vertical="center" wrapText="1"/>
      <protection/>
    </xf>
    <xf numFmtId="0" fontId="2" fillId="0" borderId="10" xfId="59" applyFont="1" applyBorder="1" applyAlignment="1">
      <alignment horizontal="center"/>
      <protection/>
    </xf>
    <xf numFmtId="3" fontId="2" fillId="0" borderId="10" xfId="59" applyNumberFormat="1" applyFont="1" applyFill="1" applyBorder="1">
      <alignment/>
      <protection/>
    </xf>
    <xf numFmtId="3" fontId="2" fillId="0" borderId="10" xfId="59" applyNumberFormat="1" applyFont="1" applyBorder="1" applyAlignment="1">
      <alignment horizontal="center"/>
      <protection/>
    </xf>
    <xf numFmtId="3" fontId="2" fillId="0" borderId="10" xfId="59" applyNumberFormat="1" applyFont="1" applyBorder="1">
      <alignment/>
      <protection/>
    </xf>
    <xf numFmtId="3" fontId="2" fillId="0" borderId="14" xfId="59" applyNumberFormat="1" applyFont="1" applyBorder="1">
      <alignment/>
      <protection/>
    </xf>
    <xf numFmtId="3" fontId="2" fillId="0" borderId="15" xfId="59" applyNumberFormat="1" applyFont="1" applyBorder="1">
      <alignment/>
      <protection/>
    </xf>
    <xf numFmtId="3" fontId="2" fillId="0" borderId="13" xfId="59" applyNumberFormat="1" applyFont="1" applyBorder="1">
      <alignment/>
      <protection/>
    </xf>
    <xf numFmtId="3" fontId="2" fillId="0" borderId="16" xfId="59" applyNumberFormat="1" applyFont="1" applyBorder="1">
      <alignment/>
      <protection/>
    </xf>
    <xf numFmtId="0" fontId="2" fillId="0" borderId="10" xfId="59" applyFont="1" applyBorder="1">
      <alignment/>
      <protection/>
    </xf>
    <xf numFmtId="0" fontId="2" fillId="0" borderId="0" xfId="59" applyFont="1" applyBorder="1">
      <alignment/>
      <protection/>
    </xf>
    <xf numFmtId="3" fontId="2" fillId="0" borderId="17" xfId="59" applyNumberFormat="1" applyFont="1" applyBorder="1">
      <alignment/>
      <protection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56" applyFont="1" applyBorder="1" applyAlignment="1">
      <alignment vertical="center" wrapText="1"/>
      <protection/>
    </xf>
    <xf numFmtId="3" fontId="3" fillId="0" borderId="10" xfId="56" applyNumberFormat="1" applyFont="1" applyBorder="1">
      <alignment/>
      <protection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vertical="center" wrapText="1"/>
    </xf>
    <xf numFmtId="2" fontId="1" fillId="0" borderId="10" xfId="60" applyNumberFormat="1" applyFont="1" applyBorder="1" applyAlignment="1">
      <alignment horizontal="center" vertical="center" wrapText="1"/>
      <protection/>
    </xf>
    <xf numFmtId="2" fontId="1" fillId="0" borderId="10" xfId="60" applyNumberFormat="1" applyFont="1" applyBorder="1" applyAlignment="1">
      <alignment vertical="center" wrapText="1"/>
      <protection/>
    </xf>
    <xf numFmtId="0" fontId="1" fillId="0" borderId="18" xfId="60" applyFont="1" applyBorder="1" applyAlignment="1">
      <alignment vertical="center" wrapText="1"/>
      <protection/>
    </xf>
    <xf numFmtId="2" fontId="2" fillId="0" borderId="19" xfId="60" applyNumberFormat="1" applyFont="1" applyBorder="1">
      <alignment/>
      <protection/>
    </xf>
    <xf numFmtId="2" fontId="1" fillId="22" borderId="19" xfId="60" applyNumberFormat="1" applyFont="1" applyFill="1" applyBorder="1">
      <alignment/>
      <protection/>
    </xf>
    <xf numFmtId="2" fontId="1" fillId="0" borderId="20" xfId="60" applyNumberFormat="1" applyFont="1" applyBorder="1" applyAlignment="1">
      <alignment vertical="center" wrapText="1"/>
      <protection/>
    </xf>
    <xf numFmtId="0" fontId="2" fillId="0" borderId="21" xfId="60" applyFont="1" applyBorder="1" applyAlignment="1">
      <alignment vertical="center" wrapText="1"/>
      <protection/>
    </xf>
    <xf numFmtId="2" fontId="2" fillId="0" borderId="13" xfId="60" applyNumberFormat="1" applyFont="1" applyBorder="1">
      <alignment/>
      <protection/>
    </xf>
    <xf numFmtId="2" fontId="1" fillId="22" borderId="13" xfId="60" applyNumberFormat="1" applyFont="1" applyFill="1" applyBorder="1">
      <alignment/>
      <protection/>
    </xf>
    <xf numFmtId="2" fontId="2" fillId="0" borderId="22" xfId="60" applyNumberFormat="1" applyFont="1" applyBorder="1" applyAlignment="1">
      <alignment vertical="center" wrapText="1"/>
      <protection/>
    </xf>
    <xf numFmtId="0" fontId="2" fillId="0" borderId="23" xfId="60" applyFont="1" applyBorder="1" applyAlignment="1">
      <alignment vertical="center" wrapText="1"/>
      <protection/>
    </xf>
    <xf numFmtId="2" fontId="2" fillId="22" borderId="24" xfId="60" applyNumberFormat="1" applyFont="1" applyFill="1" applyBorder="1">
      <alignment/>
      <protection/>
    </xf>
    <xf numFmtId="2" fontId="2" fillId="0" borderId="25" xfId="60" applyNumberFormat="1" applyFont="1" applyBorder="1" applyAlignment="1">
      <alignment vertical="center" wrapText="1"/>
      <protection/>
    </xf>
    <xf numFmtId="2" fontId="2" fillId="0" borderId="26" xfId="60" applyNumberFormat="1" applyFont="1" applyBorder="1" applyAlignment="1">
      <alignment vertical="center" wrapText="1"/>
      <protection/>
    </xf>
    <xf numFmtId="0" fontId="2" fillId="0" borderId="27" xfId="60" applyFont="1" applyBorder="1" applyAlignment="1">
      <alignment vertical="center" wrapText="1"/>
      <protection/>
    </xf>
    <xf numFmtId="2" fontId="2" fillId="0" borderId="28" xfId="60" applyNumberFormat="1" applyFont="1" applyBorder="1">
      <alignment/>
      <protection/>
    </xf>
    <xf numFmtId="2" fontId="1" fillId="22" borderId="29" xfId="60" applyNumberFormat="1" applyFont="1" applyFill="1" applyBorder="1">
      <alignment/>
      <protection/>
    </xf>
    <xf numFmtId="2" fontId="2" fillId="0" borderId="30" xfId="60" applyNumberFormat="1" applyFont="1" applyBorder="1" applyAlignment="1">
      <alignment vertical="center" wrapText="1"/>
      <protection/>
    </xf>
    <xf numFmtId="0" fontId="2" fillId="0" borderId="31" xfId="60" applyFont="1" applyBorder="1" applyAlignment="1">
      <alignment vertical="center" wrapText="1"/>
      <protection/>
    </xf>
    <xf numFmtId="2" fontId="2" fillId="22" borderId="32" xfId="60" applyNumberFormat="1" applyFont="1" applyFill="1" applyBorder="1">
      <alignment/>
      <protection/>
    </xf>
    <xf numFmtId="0" fontId="1" fillId="0" borderId="14" xfId="60" applyFont="1" applyBorder="1" applyAlignment="1">
      <alignment vertical="center" wrapText="1"/>
      <protection/>
    </xf>
    <xf numFmtId="2" fontId="1" fillId="0" borderId="33" xfId="60" applyNumberFormat="1" applyFont="1" applyBorder="1">
      <alignment/>
      <protection/>
    </xf>
    <xf numFmtId="2" fontId="1" fillId="22" borderId="34" xfId="60" applyNumberFormat="1" applyFont="1" applyFill="1" applyBorder="1">
      <alignment/>
      <protection/>
    </xf>
    <xf numFmtId="2" fontId="1" fillId="0" borderId="14" xfId="60" applyNumberFormat="1" applyFont="1" applyBorder="1" applyAlignment="1">
      <alignment wrapText="1"/>
      <protection/>
    </xf>
    <xf numFmtId="0" fontId="2" fillId="0" borderId="35" xfId="60" applyFont="1" applyBorder="1" applyAlignment="1">
      <alignment vertical="center" wrapText="1"/>
      <protection/>
    </xf>
    <xf numFmtId="2" fontId="2" fillId="0" borderId="36" xfId="60" applyNumberFormat="1" applyFont="1" applyBorder="1">
      <alignment/>
      <protection/>
    </xf>
    <xf numFmtId="2" fontId="1" fillId="22" borderId="36" xfId="60" applyNumberFormat="1" applyFont="1" applyFill="1" applyBorder="1">
      <alignment/>
      <protection/>
    </xf>
    <xf numFmtId="2" fontId="2" fillId="0" borderId="20" xfId="60" applyNumberFormat="1" applyFont="1" applyBorder="1" applyAlignment="1">
      <alignment vertical="center" wrapText="1"/>
      <protection/>
    </xf>
    <xf numFmtId="0" fontId="1" fillId="0" borderId="21" xfId="60" applyFont="1" applyBorder="1" applyAlignment="1">
      <alignment vertical="center" wrapText="1"/>
      <protection/>
    </xf>
    <xf numFmtId="2" fontId="1" fillId="22" borderId="28" xfId="60" applyNumberFormat="1" applyFont="1" applyFill="1" applyBorder="1">
      <alignment/>
      <protection/>
    </xf>
    <xf numFmtId="2" fontId="2" fillId="0" borderId="28" xfId="60" applyNumberFormat="1" applyFont="1" applyBorder="1" applyAlignment="1">
      <alignment vertical="center" wrapText="1"/>
      <protection/>
    </xf>
    <xf numFmtId="2" fontId="1" fillId="22" borderId="33" xfId="60" applyNumberFormat="1" applyFont="1" applyFill="1" applyBorder="1">
      <alignment/>
      <protection/>
    </xf>
    <xf numFmtId="2" fontId="1" fillId="0" borderId="33" xfId="60" applyNumberFormat="1" applyFont="1" applyBorder="1" applyAlignment="1">
      <alignment vertical="center" wrapText="1"/>
      <protection/>
    </xf>
    <xf numFmtId="2" fontId="2" fillId="22" borderId="37" xfId="60" applyNumberFormat="1" applyFont="1" applyFill="1" applyBorder="1">
      <alignment/>
      <protection/>
    </xf>
    <xf numFmtId="2" fontId="2" fillId="22" borderId="38" xfId="60" applyNumberFormat="1" applyFont="1" applyFill="1" applyBorder="1">
      <alignment/>
      <protection/>
    </xf>
    <xf numFmtId="2" fontId="2" fillId="0" borderId="15" xfId="60" applyNumberFormat="1" applyFont="1" applyBorder="1" applyAlignment="1">
      <alignment vertical="center" wrapText="1"/>
      <protection/>
    </xf>
    <xf numFmtId="2" fontId="1" fillId="22" borderId="32" xfId="60" applyNumberFormat="1" applyFont="1" applyFill="1" applyBorder="1">
      <alignment/>
      <protection/>
    </xf>
    <xf numFmtId="2" fontId="1" fillId="0" borderId="19" xfId="60" applyNumberFormat="1" applyFont="1" applyBorder="1">
      <alignment/>
      <protection/>
    </xf>
    <xf numFmtId="2" fontId="2" fillId="0" borderId="39" xfId="60" applyNumberFormat="1" applyFont="1" applyBorder="1" applyAlignment="1">
      <alignment vertical="center" wrapText="1"/>
      <protection/>
    </xf>
    <xf numFmtId="2" fontId="1" fillId="0" borderId="13" xfId="60" applyNumberFormat="1" applyFont="1" applyBorder="1">
      <alignment/>
      <protection/>
    </xf>
    <xf numFmtId="2" fontId="1" fillId="0" borderId="34" xfId="60" applyNumberFormat="1" applyFont="1" applyBorder="1">
      <alignment/>
      <protection/>
    </xf>
    <xf numFmtId="2" fontId="1" fillId="0" borderId="25" xfId="60" applyNumberFormat="1" applyFont="1" applyBorder="1" applyAlignment="1">
      <alignment wrapText="1"/>
      <protection/>
    </xf>
    <xf numFmtId="2" fontId="1" fillId="22" borderId="24" xfId="60" applyNumberFormat="1" applyFont="1" applyFill="1" applyBorder="1">
      <alignment/>
      <protection/>
    </xf>
    <xf numFmtId="2" fontId="2" fillId="0" borderId="30" xfId="60" applyNumberFormat="1" applyFont="1" applyBorder="1">
      <alignment/>
      <protection/>
    </xf>
    <xf numFmtId="2" fontId="1" fillId="22" borderId="30" xfId="60" applyNumberFormat="1" applyFont="1" applyFill="1" applyBorder="1">
      <alignment/>
      <protection/>
    </xf>
    <xf numFmtId="0" fontId="1" fillId="0" borderId="40" xfId="60" applyFont="1" applyBorder="1" applyAlignment="1">
      <alignment vertical="center" wrapText="1"/>
      <protection/>
    </xf>
    <xf numFmtId="2" fontId="1" fillId="0" borderId="37" xfId="60" applyNumberFormat="1" applyFont="1" applyBorder="1">
      <alignment/>
      <protection/>
    </xf>
    <xf numFmtId="2" fontId="2" fillId="0" borderId="33" xfId="60" applyNumberFormat="1" applyFont="1" applyBorder="1" applyAlignment="1">
      <alignment vertical="center" wrapText="1"/>
      <protection/>
    </xf>
    <xf numFmtId="0" fontId="2" fillId="0" borderId="18" xfId="60" applyFont="1" applyBorder="1" applyAlignment="1">
      <alignment vertical="center" wrapText="1"/>
      <protection/>
    </xf>
    <xf numFmtId="0" fontId="30" fillId="0" borderId="31" xfId="60" applyFont="1" applyBorder="1" applyAlignment="1">
      <alignment vertical="center" wrapText="1"/>
      <protection/>
    </xf>
    <xf numFmtId="0" fontId="1" fillId="0" borderId="31" xfId="60" applyFont="1" applyBorder="1" applyAlignment="1">
      <alignment vertical="center" wrapText="1"/>
      <protection/>
    </xf>
    <xf numFmtId="2" fontId="2" fillId="0" borderId="37" xfId="60" applyNumberFormat="1" applyFont="1" applyBorder="1">
      <alignment/>
      <protection/>
    </xf>
    <xf numFmtId="0" fontId="31" fillId="0" borderId="0" xfId="60" applyFont="1">
      <alignment/>
      <protection/>
    </xf>
    <xf numFmtId="0" fontId="5" fillId="0" borderId="0" xfId="0" applyFont="1" applyAlignment="1">
      <alignment/>
    </xf>
    <xf numFmtId="0" fontId="2" fillId="0" borderId="41" xfId="60" applyFont="1" applyBorder="1" applyAlignment="1">
      <alignment vertical="center" wrapText="1"/>
      <protection/>
    </xf>
    <xf numFmtId="0" fontId="2" fillId="22" borderId="42" xfId="60" applyFont="1" applyFill="1" applyBorder="1">
      <alignment/>
      <protection/>
    </xf>
    <xf numFmtId="0" fontId="2" fillId="0" borderId="16" xfId="60" applyFont="1" applyBorder="1" applyAlignment="1">
      <alignment vertical="center" wrapText="1"/>
      <protection/>
    </xf>
    <xf numFmtId="2" fontId="1" fillId="22" borderId="10" xfId="60" applyNumberFormat="1" applyFont="1" applyFill="1" applyBorder="1">
      <alignment/>
      <protection/>
    </xf>
    <xf numFmtId="0" fontId="2" fillId="0" borderId="0" xfId="60" applyFont="1">
      <alignment/>
      <protection/>
    </xf>
    <xf numFmtId="2" fontId="2" fillId="0" borderId="0" xfId="60" applyNumberFormat="1" applyFont="1">
      <alignment/>
      <protection/>
    </xf>
    <xf numFmtId="0" fontId="2" fillId="0" borderId="43" xfId="60" applyFont="1" applyBorder="1" applyAlignment="1">
      <alignment vertical="center" wrapText="1"/>
      <protection/>
    </xf>
    <xf numFmtId="0" fontId="2" fillId="22" borderId="38" xfId="60" applyFont="1" applyFill="1" applyBorder="1">
      <alignment/>
      <protection/>
    </xf>
    <xf numFmtId="0" fontId="2" fillId="22" borderId="24" xfId="60" applyFont="1" applyFill="1" applyBorder="1">
      <alignment/>
      <protection/>
    </xf>
    <xf numFmtId="4" fontId="2" fillId="0" borderId="16" xfId="60" applyNumberFormat="1" applyFont="1" applyBorder="1" applyAlignment="1">
      <alignment vertical="center" wrapText="1"/>
      <protection/>
    </xf>
    <xf numFmtId="2" fontId="2" fillId="0" borderId="23" xfId="60" applyNumberFormat="1" applyFont="1" applyBorder="1" applyAlignment="1">
      <alignment vertical="center" wrapText="1"/>
      <protection/>
    </xf>
    <xf numFmtId="0" fontId="30" fillId="0" borderId="23" xfId="60" applyFont="1" applyBorder="1" applyAlignment="1">
      <alignment vertical="center" wrapText="1"/>
      <protection/>
    </xf>
    <xf numFmtId="0" fontId="2" fillId="0" borderId="44" xfId="60" applyFont="1" applyBorder="1" applyAlignment="1">
      <alignment vertical="center" wrapText="1"/>
      <protection/>
    </xf>
    <xf numFmtId="0" fontId="1" fillId="0" borderId="16" xfId="60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32" fillId="0" borderId="14" xfId="60" applyFont="1" applyBorder="1" applyAlignment="1">
      <alignment vertical="center" wrapText="1"/>
      <protection/>
    </xf>
    <xf numFmtId="2" fontId="32" fillId="0" borderId="33" xfId="60" applyNumberFormat="1" applyFont="1" applyBorder="1">
      <alignment/>
      <protection/>
    </xf>
    <xf numFmtId="2" fontId="32" fillId="22" borderId="33" xfId="60" applyNumberFormat="1" applyFont="1" applyFill="1" applyBorder="1">
      <alignment/>
      <protection/>
    </xf>
    <xf numFmtId="2" fontId="1" fillId="22" borderId="17" xfId="60" applyNumberFormat="1" applyFont="1" applyFill="1" applyBorder="1">
      <alignment/>
      <protection/>
    </xf>
    <xf numFmtId="0" fontId="2" fillId="0" borderId="0" xfId="60" applyFont="1" applyAlignment="1">
      <alignment vertical="center" wrapText="1"/>
      <protection/>
    </xf>
    <xf numFmtId="2" fontId="2" fillId="0" borderId="0" xfId="60" applyNumberFormat="1" applyFont="1" applyAlignment="1">
      <alignment vertical="center" wrapText="1"/>
      <protection/>
    </xf>
    <xf numFmtId="0" fontId="2" fillId="0" borderId="0" xfId="60" applyFont="1" applyBorder="1" applyAlignment="1">
      <alignment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0" xfId="60" applyFont="1" applyBorder="1" applyAlignment="1">
      <alignment horizontal="center" vertical="center" wrapText="1"/>
      <protection/>
    </xf>
    <xf numFmtId="2" fontId="1" fillId="22" borderId="45" xfId="60" applyNumberFormat="1" applyFont="1" applyFill="1" applyBorder="1" applyAlignment="1">
      <alignment horizontal="center" vertical="center" wrapText="1"/>
      <protection/>
    </xf>
    <xf numFmtId="2" fontId="1" fillId="22" borderId="17" xfId="60" applyNumberFormat="1" applyFont="1" applyFill="1" applyBorder="1" applyAlignment="1">
      <alignment horizontal="center" vertical="center" wrapText="1"/>
      <protection/>
    </xf>
    <xf numFmtId="2" fontId="1" fillId="0" borderId="45" xfId="60" applyNumberFormat="1" applyFont="1" applyBorder="1" applyAlignment="1">
      <alignment horizontal="center" vertical="center" wrapText="1"/>
      <protection/>
    </xf>
    <xf numFmtId="2" fontId="1" fillId="0" borderId="17" xfId="60" applyNumberFormat="1" applyFont="1" applyBorder="1" applyAlignment="1">
      <alignment horizontal="center" vertical="center" wrapText="1"/>
      <protection/>
    </xf>
    <xf numFmtId="0" fontId="1" fillId="0" borderId="45" xfId="60" applyFont="1" applyFill="1" applyBorder="1" applyAlignment="1">
      <alignment horizontal="center" vertical="center" wrapText="1"/>
      <protection/>
    </xf>
    <xf numFmtId="0" fontId="1" fillId="0" borderId="17" xfId="60" applyFont="1" applyFill="1" applyBorder="1" applyAlignment="1">
      <alignment horizontal="center" vertical="center" wrapText="1"/>
      <protection/>
    </xf>
    <xf numFmtId="2" fontId="1" fillId="0" borderId="46" xfId="60" applyNumberFormat="1" applyFont="1" applyBorder="1" applyAlignment="1">
      <alignment horizontal="center" vertical="center"/>
      <protection/>
    </xf>
    <xf numFmtId="2" fontId="1" fillId="0" borderId="47" xfId="60" applyNumberFormat="1" applyFont="1" applyBorder="1" applyAlignment="1">
      <alignment horizontal="center" vertical="center"/>
      <protection/>
    </xf>
    <xf numFmtId="2" fontId="1" fillId="0" borderId="16" xfId="60" applyNumberFormat="1" applyFont="1" applyBorder="1" applyAlignment="1">
      <alignment horizontal="center" vertical="center"/>
      <protection/>
    </xf>
    <xf numFmtId="2" fontId="1" fillId="0" borderId="10" xfId="60" applyNumberFormat="1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1" fillId="0" borderId="10" xfId="56" applyFont="1" applyBorder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2 2" xfId="57"/>
    <cellStyle name="Normál 3" xfId="58"/>
    <cellStyle name="Normál_hitel" xfId="59"/>
    <cellStyle name="Normál_létszá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workbookViewId="0" topLeftCell="A1">
      <pane ySplit="2" topLeftCell="BM21" activePane="bottomLeft" state="frozen"/>
      <selection pane="topLeft" activeCell="A1" sqref="A1"/>
      <selection pane="bottomLeft" activeCell="D24" sqref="D24:D28"/>
    </sheetView>
  </sheetViews>
  <sheetFormatPr defaultColWidth="9.140625" defaultRowHeight="12.75"/>
  <cols>
    <col min="1" max="1" width="13.57421875" style="18" customWidth="1"/>
    <col min="2" max="2" width="17.7109375" style="18" customWidth="1"/>
    <col min="3" max="3" width="9.140625" style="19" customWidth="1"/>
    <col min="4" max="4" width="9.140625" style="20" customWidth="1"/>
    <col min="5" max="5" width="9.140625" style="21" customWidth="1"/>
    <col min="6" max="9" width="9.140625" style="20" customWidth="1"/>
    <col min="10" max="16384" width="9.140625" style="1" customWidth="1"/>
  </cols>
  <sheetData>
    <row r="1" spans="1:39" ht="49.5" customHeight="1" thickBot="1">
      <c r="A1" s="173" t="s">
        <v>92</v>
      </c>
      <c r="B1" s="173" t="s">
        <v>93</v>
      </c>
      <c r="C1" s="173" t="s">
        <v>94</v>
      </c>
      <c r="D1" s="176" t="s">
        <v>95</v>
      </c>
      <c r="E1" s="176" t="s">
        <v>96</v>
      </c>
      <c r="F1" s="176" t="s">
        <v>97</v>
      </c>
      <c r="G1" s="178"/>
      <c r="H1" s="176" t="s">
        <v>98</v>
      </c>
      <c r="I1" s="178"/>
      <c r="J1" s="180" t="s">
        <v>212</v>
      </c>
      <c r="K1" s="180"/>
      <c r="L1" s="180" t="s">
        <v>213</v>
      </c>
      <c r="M1" s="180"/>
      <c r="N1" s="180" t="s">
        <v>214</v>
      </c>
      <c r="O1" s="180"/>
      <c r="P1" s="180" t="s">
        <v>215</v>
      </c>
      <c r="Q1" s="180"/>
      <c r="R1" s="180" t="s">
        <v>216</v>
      </c>
      <c r="S1" s="180"/>
      <c r="T1" s="180" t="s">
        <v>217</v>
      </c>
      <c r="U1" s="180"/>
      <c r="V1" s="180" t="s">
        <v>218</v>
      </c>
      <c r="W1" s="180"/>
      <c r="X1" s="180" t="s">
        <v>219</v>
      </c>
      <c r="Y1" s="180"/>
      <c r="Z1" s="180" t="s">
        <v>220</v>
      </c>
      <c r="AA1" s="180"/>
      <c r="AB1" s="180" t="s">
        <v>221</v>
      </c>
      <c r="AC1" s="180"/>
      <c r="AD1" s="180" t="s">
        <v>222</v>
      </c>
      <c r="AE1" s="180"/>
      <c r="AF1" s="180" t="s">
        <v>223</v>
      </c>
      <c r="AG1" s="180"/>
      <c r="AH1" s="180" t="s">
        <v>224</v>
      </c>
      <c r="AI1" s="180"/>
      <c r="AJ1" s="180" t="s">
        <v>225</v>
      </c>
      <c r="AK1" s="180"/>
      <c r="AL1" s="180" t="s">
        <v>226</v>
      </c>
      <c r="AM1" s="180"/>
    </row>
    <row r="2" spans="1:39" ht="15" customHeight="1" thickBot="1">
      <c r="A2" s="174"/>
      <c r="B2" s="174"/>
      <c r="C2" s="175"/>
      <c r="D2" s="177"/>
      <c r="E2" s="179"/>
      <c r="F2" s="5" t="s">
        <v>99</v>
      </c>
      <c r="G2" s="5" t="s">
        <v>100</v>
      </c>
      <c r="H2" s="5" t="s">
        <v>99</v>
      </c>
      <c r="I2" s="5" t="s">
        <v>100</v>
      </c>
      <c r="J2" s="6" t="s">
        <v>99</v>
      </c>
      <c r="K2" s="6" t="s">
        <v>101</v>
      </c>
      <c r="L2" s="7" t="s">
        <v>99</v>
      </c>
      <c r="M2" s="7" t="s">
        <v>101</v>
      </c>
      <c r="N2" s="7" t="s">
        <v>99</v>
      </c>
      <c r="O2" s="7" t="s">
        <v>101</v>
      </c>
      <c r="P2" s="7" t="s">
        <v>99</v>
      </c>
      <c r="Q2" s="7" t="s">
        <v>101</v>
      </c>
      <c r="R2" s="7" t="s">
        <v>99</v>
      </c>
      <c r="S2" s="7" t="s">
        <v>101</v>
      </c>
      <c r="T2" s="7" t="s">
        <v>99</v>
      </c>
      <c r="U2" s="7" t="s">
        <v>101</v>
      </c>
      <c r="V2" s="7" t="s">
        <v>99</v>
      </c>
      <c r="W2" s="7" t="s">
        <v>101</v>
      </c>
      <c r="X2" s="7" t="s">
        <v>99</v>
      </c>
      <c r="Y2" s="7" t="s">
        <v>101</v>
      </c>
      <c r="Z2" s="7" t="s">
        <v>99</v>
      </c>
      <c r="AA2" s="7" t="s">
        <v>101</v>
      </c>
      <c r="AB2" s="7" t="s">
        <v>99</v>
      </c>
      <c r="AC2" s="7" t="s">
        <v>101</v>
      </c>
      <c r="AD2" s="7" t="s">
        <v>99</v>
      </c>
      <c r="AE2" s="7" t="s">
        <v>101</v>
      </c>
      <c r="AF2" s="7" t="s">
        <v>99</v>
      </c>
      <c r="AG2" s="7" t="s">
        <v>101</v>
      </c>
      <c r="AH2" s="7" t="s">
        <v>99</v>
      </c>
      <c r="AI2" s="7" t="s">
        <v>101</v>
      </c>
      <c r="AJ2" s="7" t="s">
        <v>99</v>
      </c>
      <c r="AK2" s="7" t="s">
        <v>101</v>
      </c>
      <c r="AL2" s="7" t="s">
        <v>99</v>
      </c>
      <c r="AM2" s="7" t="s">
        <v>101</v>
      </c>
    </row>
    <row r="3" spans="1:39" ht="39.75" customHeight="1" thickBot="1">
      <c r="A3" s="8" t="s">
        <v>130</v>
      </c>
      <c r="B3" s="8" t="s">
        <v>102</v>
      </c>
      <c r="C3" s="3" t="s">
        <v>103</v>
      </c>
      <c r="D3" s="9">
        <v>108733</v>
      </c>
      <c r="E3" s="4">
        <v>2012</v>
      </c>
      <c r="F3" s="9">
        <v>10152</v>
      </c>
      <c r="G3" s="9">
        <v>350</v>
      </c>
      <c r="H3" s="9">
        <v>4401</v>
      </c>
      <c r="I3" s="9">
        <v>132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ht="39.75" customHeight="1" thickBot="1">
      <c r="A4" s="8" t="s">
        <v>130</v>
      </c>
      <c r="B4" s="8" t="s">
        <v>127</v>
      </c>
      <c r="C4" s="3">
        <v>2007</v>
      </c>
      <c r="D4" s="9">
        <v>130000</v>
      </c>
      <c r="E4" s="4">
        <v>2027</v>
      </c>
      <c r="F4" s="9">
        <v>7222</v>
      </c>
      <c r="G4" s="9">
        <v>6587</v>
      </c>
      <c r="H4" s="9">
        <v>7222</v>
      </c>
      <c r="I4" s="9">
        <v>6180</v>
      </c>
      <c r="J4" s="10">
        <v>7222</v>
      </c>
      <c r="K4" s="10">
        <v>5771</v>
      </c>
      <c r="L4" s="10">
        <v>7222</v>
      </c>
      <c r="M4" s="10">
        <v>5362</v>
      </c>
      <c r="N4" s="10">
        <v>7222</v>
      </c>
      <c r="O4" s="10">
        <v>4954</v>
      </c>
      <c r="P4" s="10">
        <v>7222</v>
      </c>
      <c r="Q4" s="10">
        <v>4545</v>
      </c>
      <c r="R4" s="10">
        <v>7222</v>
      </c>
      <c r="S4" s="10">
        <v>4136</v>
      </c>
      <c r="T4" s="10">
        <v>7222</v>
      </c>
      <c r="U4" s="10">
        <v>3728</v>
      </c>
      <c r="V4" s="10">
        <v>7222</v>
      </c>
      <c r="W4" s="10">
        <v>3320</v>
      </c>
      <c r="X4" s="10">
        <v>7222</v>
      </c>
      <c r="Y4" s="10">
        <v>2912</v>
      </c>
      <c r="Z4" s="10">
        <v>7222</v>
      </c>
      <c r="AA4" s="10">
        <v>2503</v>
      </c>
      <c r="AB4" s="10">
        <v>7222</v>
      </c>
      <c r="AC4" s="10">
        <v>2094</v>
      </c>
      <c r="AD4" s="10">
        <v>7222</v>
      </c>
      <c r="AE4" s="10">
        <v>1686</v>
      </c>
      <c r="AF4" s="10">
        <v>7222</v>
      </c>
      <c r="AG4" s="10">
        <v>1278</v>
      </c>
      <c r="AH4" s="10">
        <v>7222</v>
      </c>
      <c r="AI4" s="10">
        <v>869</v>
      </c>
      <c r="AJ4" s="10">
        <v>7222</v>
      </c>
      <c r="AK4" s="10">
        <v>462</v>
      </c>
      <c r="AL4" s="10">
        <v>3611</v>
      </c>
      <c r="AM4" s="10">
        <v>77</v>
      </c>
    </row>
    <row r="5" spans="1:39" ht="105" customHeight="1" thickBot="1">
      <c r="A5" s="8" t="s">
        <v>128</v>
      </c>
      <c r="B5" s="8" t="s">
        <v>333</v>
      </c>
      <c r="C5" s="3">
        <v>2007</v>
      </c>
      <c r="D5" s="9">
        <v>250939</v>
      </c>
      <c r="E5" s="4">
        <v>2026</v>
      </c>
      <c r="F5" s="9">
        <v>14547</v>
      </c>
      <c r="G5" s="9">
        <v>7051</v>
      </c>
      <c r="H5" s="9">
        <v>14547</v>
      </c>
      <c r="I5" s="9">
        <v>6599</v>
      </c>
      <c r="J5" s="10">
        <v>14547</v>
      </c>
      <c r="K5" s="10">
        <v>6148</v>
      </c>
      <c r="L5" s="10">
        <v>14547</v>
      </c>
      <c r="M5" s="10">
        <v>5698</v>
      </c>
      <c r="N5" s="10">
        <v>14547</v>
      </c>
      <c r="O5" s="10">
        <v>5245</v>
      </c>
      <c r="P5" s="10">
        <v>14547</v>
      </c>
      <c r="Q5" s="10">
        <v>4794</v>
      </c>
      <c r="R5" s="10">
        <v>14547</v>
      </c>
      <c r="S5" s="10">
        <v>4343</v>
      </c>
      <c r="T5" s="10">
        <v>14547</v>
      </c>
      <c r="U5" s="10">
        <v>3892</v>
      </c>
      <c r="V5" s="10">
        <v>14547</v>
      </c>
      <c r="W5" s="10">
        <v>3440</v>
      </c>
      <c r="X5" s="10">
        <v>14547</v>
      </c>
      <c r="Y5" s="10">
        <v>2988</v>
      </c>
      <c r="Z5" s="10">
        <v>14547</v>
      </c>
      <c r="AA5" s="10">
        <v>2538</v>
      </c>
      <c r="AB5" s="10">
        <v>14547</v>
      </c>
      <c r="AC5" s="10">
        <v>2085</v>
      </c>
      <c r="AD5" s="10">
        <v>14547</v>
      </c>
      <c r="AE5" s="10">
        <v>1635</v>
      </c>
      <c r="AF5" s="10">
        <v>14547</v>
      </c>
      <c r="AG5" s="10">
        <v>1183</v>
      </c>
      <c r="AH5" s="10">
        <v>14547</v>
      </c>
      <c r="AI5" s="10">
        <v>732</v>
      </c>
      <c r="AJ5" s="10">
        <v>14547</v>
      </c>
      <c r="AK5" s="10">
        <v>280</v>
      </c>
      <c r="AL5" s="10"/>
      <c r="AM5" s="10"/>
    </row>
    <row r="6" spans="1:39" ht="105" customHeight="1" thickBot="1">
      <c r="A6" s="8" t="s">
        <v>128</v>
      </c>
      <c r="B6" s="8" t="s">
        <v>334</v>
      </c>
      <c r="C6" s="3">
        <v>2007</v>
      </c>
      <c r="D6" s="9">
        <v>14604</v>
      </c>
      <c r="E6" s="4">
        <v>2026</v>
      </c>
      <c r="F6" s="9">
        <v>846</v>
      </c>
      <c r="G6" s="9">
        <v>744</v>
      </c>
      <c r="H6" s="9">
        <v>847</v>
      </c>
      <c r="I6" s="9">
        <v>698</v>
      </c>
      <c r="J6" s="10">
        <v>846</v>
      </c>
      <c r="K6" s="10">
        <v>650</v>
      </c>
      <c r="L6" s="10">
        <v>847</v>
      </c>
      <c r="M6" s="10">
        <v>602</v>
      </c>
      <c r="N6" s="10">
        <v>846</v>
      </c>
      <c r="O6" s="10">
        <v>554</v>
      </c>
      <c r="P6" s="10">
        <v>847</v>
      </c>
      <c r="Q6" s="10">
        <v>506</v>
      </c>
      <c r="R6" s="10">
        <v>846</v>
      </c>
      <c r="S6" s="10">
        <v>459</v>
      </c>
      <c r="T6" s="10">
        <v>847</v>
      </c>
      <c r="U6" s="10">
        <v>411</v>
      </c>
      <c r="V6" s="10">
        <v>846</v>
      </c>
      <c r="W6" s="10">
        <v>363</v>
      </c>
      <c r="X6" s="10">
        <v>847</v>
      </c>
      <c r="Y6" s="10">
        <v>315</v>
      </c>
      <c r="Z6" s="10">
        <v>846</v>
      </c>
      <c r="AA6" s="10">
        <v>268</v>
      </c>
      <c r="AB6" s="10">
        <v>847</v>
      </c>
      <c r="AC6" s="10">
        <v>221</v>
      </c>
      <c r="AD6" s="10">
        <v>846</v>
      </c>
      <c r="AE6" s="10">
        <v>173</v>
      </c>
      <c r="AF6" s="10">
        <v>847</v>
      </c>
      <c r="AG6" s="10">
        <v>125</v>
      </c>
      <c r="AH6" s="10">
        <v>847</v>
      </c>
      <c r="AI6" s="10">
        <v>78</v>
      </c>
      <c r="AJ6" s="10">
        <v>847</v>
      </c>
      <c r="AK6" s="10">
        <v>30</v>
      </c>
      <c r="AL6" s="10"/>
      <c r="AM6" s="10"/>
    </row>
    <row r="7" spans="1:39" ht="105" customHeight="1" thickBot="1">
      <c r="A7" s="8" t="s">
        <v>128</v>
      </c>
      <c r="B7" s="8" t="s">
        <v>129</v>
      </c>
      <c r="C7" s="3">
        <v>2007</v>
      </c>
      <c r="D7" s="9">
        <v>28800</v>
      </c>
      <c r="E7" s="4">
        <v>2021</v>
      </c>
      <c r="F7" s="9">
        <v>2351</v>
      </c>
      <c r="G7" s="9">
        <v>650</v>
      </c>
      <c r="H7" s="9">
        <v>2351</v>
      </c>
      <c r="I7" s="9">
        <v>587</v>
      </c>
      <c r="J7" s="10">
        <v>2351</v>
      </c>
      <c r="K7" s="10">
        <v>526</v>
      </c>
      <c r="L7" s="10">
        <v>2351</v>
      </c>
      <c r="M7" s="10">
        <v>465</v>
      </c>
      <c r="N7" s="10">
        <v>2351</v>
      </c>
      <c r="O7" s="10">
        <v>404</v>
      </c>
      <c r="P7" s="10">
        <v>2351</v>
      </c>
      <c r="Q7" s="10">
        <v>344</v>
      </c>
      <c r="R7" s="10">
        <v>2351</v>
      </c>
      <c r="S7" s="10">
        <v>282</v>
      </c>
      <c r="T7" s="10">
        <v>2351</v>
      </c>
      <c r="U7" s="10">
        <v>221</v>
      </c>
      <c r="V7" s="10">
        <v>2351</v>
      </c>
      <c r="W7" s="10">
        <v>161</v>
      </c>
      <c r="X7" s="10">
        <v>2351</v>
      </c>
      <c r="Y7" s="10">
        <v>99</v>
      </c>
      <c r="Z7" s="10">
        <v>2351</v>
      </c>
      <c r="AA7" s="10">
        <v>39</v>
      </c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30" customHeight="1" thickBot="1">
      <c r="A8" s="8" t="s">
        <v>104</v>
      </c>
      <c r="B8" s="8" t="s">
        <v>105</v>
      </c>
      <c r="C8" s="3">
        <v>2005</v>
      </c>
      <c r="D8" s="9">
        <v>89</v>
      </c>
      <c r="E8" s="4">
        <v>2011</v>
      </c>
      <c r="F8" s="9">
        <v>133</v>
      </c>
      <c r="G8" s="9"/>
      <c r="H8" s="9"/>
      <c r="I8" s="9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</row>
    <row r="9" spans="1:39" ht="34.5" customHeight="1" thickBot="1">
      <c r="A9" s="8" t="s">
        <v>104</v>
      </c>
      <c r="B9" s="8" t="s">
        <v>106</v>
      </c>
      <c r="C9" s="3">
        <v>2005</v>
      </c>
      <c r="D9" s="9">
        <v>2415</v>
      </c>
      <c r="E9" s="4">
        <v>2011</v>
      </c>
      <c r="F9" s="9">
        <v>362</v>
      </c>
      <c r="G9" s="9"/>
      <c r="H9" s="9"/>
      <c r="I9" s="9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39.75" customHeight="1" thickBot="1">
      <c r="A10" s="8" t="s">
        <v>107</v>
      </c>
      <c r="B10" s="8" t="s">
        <v>108</v>
      </c>
      <c r="C10" s="3">
        <v>2005</v>
      </c>
      <c r="D10" s="9">
        <v>1392</v>
      </c>
      <c r="E10" s="4">
        <v>2011</v>
      </c>
      <c r="F10" s="9">
        <v>210</v>
      </c>
      <c r="G10" s="9"/>
      <c r="H10" s="9"/>
      <c r="I10" s="9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ht="39.75" customHeight="1" thickBot="1">
      <c r="A11" s="8" t="s">
        <v>338</v>
      </c>
      <c r="B11" s="8" t="s">
        <v>339</v>
      </c>
      <c r="C11" s="3">
        <v>2010</v>
      </c>
      <c r="D11" s="9">
        <v>1500</v>
      </c>
      <c r="E11" s="4">
        <v>2011</v>
      </c>
      <c r="F11" s="9">
        <v>1500</v>
      </c>
      <c r="G11" s="9"/>
      <c r="H11" s="9"/>
      <c r="I11" s="9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</row>
    <row r="12" spans="1:55" s="14" customFormat="1" ht="19.5" customHeight="1" thickBot="1">
      <c r="A12" s="2" t="s">
        <v>109</v>
      </c>
      <c r="B12" s="12" t="s">
        <v>131</v>
      </c>
      <c r="C12" s="3">
        <v>2004</v>
      </c>
      <c r="D12" s="9">
        <v>2342757</v>
      </c>
      <c r="E12" s="4">
        <v>2024</v>
      </c>
      <c r="F12" s="9">
        <v>88513</v>
      </c>
      <c r="G12" s="9">
        <v>147269</v>
      </c>
      <c r="H12" s="9">
        <v>177026</v>
      </c>
      <c r="I12" s="9">
        <v>138930</v>
      </c>
      <c r="J12" s="10">
        <v>177026</v>
      </c>
      <c r="K12" s="10">
        <v>128844</v>
      </c>
      <c r="L12" s="10">
        <v>177026</v>
      </c>
      <c r="M12" s="10">
        <v>115692</v>
      </c>
      <c r="N12" s="10">
        <v>177026</v>
      </c>
      <c r="O12" s="10">
        <v>106406</v>
      </c>
      <c r="P12" s="10">
        <v>177026</v>
      </c>
      <c r="Q12" s="10">
        <v>93618</v>
      </c>
      <c r="R12" s="10">
        <v>177026</v>
      </c>
      <c r="S12" s="10">
        <v>83966</v>
      </c>
      <c r="T12" s="10">
        <v>177026</v>
      </c>
      <c r="U12" s="10">
        <v>71544</v>
      </c>
      <c r="V12" s="10">
        <v>177026</v>
      </c>
      <c r="W12" s="10">
        <v>61528</v>
      </c>
      <c r="X12" s="10">
        <v>177026</v>
      </c>
      <c r="Y12" s="10">
        <v>49474</v>
      </c>
      <c r="Z12" s="10">
        <v>177026</v>
      </c>
      <c r="AA12" s="10">
        <v>39088</v>
      </c>
      <c r="AB12" s="10">
        <v>177026</v>
      </c>
      <c r="AC12" s="10">
        <v>27400</v>
      </c>
      <c r="AD12" s="10">
        <v>177026</v>
      </c>
      <c r="AE12" s="10">
        <v>16650</v>
      </c>
      <c r="AF12" s="10">
        <v>177026</v>
      </c>
      <c r="AG12" s="10">
        <v>2382</v>
      </c>
      <c r="AH12" s="9"/>
      <c r="AI12" s="10"/>
      <c r="AJ12" s="10"/>
      <c r="AK12" s="10"/>
      <c r="AL12" s="10"/>
      <c r="AM12" s="10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s="14" customFormat="1" ht="19.5" customHeight="1" thickBot="1">
      <c r="A13" s="2" t="s">
        <v>109</v>
      </c>
      <c r="B13" s="12" t="s">
        <v>110</v>
      </c>
      <c r="C13" s="3">
        <v>2006</v>
      </c>
      <c r="D13" s="9">
        <v>400000</v>
      </c>
      <c r="E13" s="4">
        <v>2026</v>
      </c>
      <c r="F13" s="9"/>
      <c r="G13" s="9">
        <v>5409</v>
      </c>
      <c r="H13" s="9">
        <v>35567</v>
      </c>
      <c r="I13" s="9">
        <v>5319</v>
      </c>
      <c r="J13" s="10">
        <v>35567</v>
      </c>
      <c r="K13" s="10">
        <v>4958</v>
      </c>
      <c r="L13" s="10">
        <v>35567</v>
      </c>
      <c r="M13" s="10">
        <v>4598</v>
      </c>
      <c r="N13" s="10">
        <v>35567</v>
      </c>
      <c r="O13" s="10">
        <v>4238</v>
      </c>
      <c r="P13" s="10">
        <v>35567</v>
      </c>
      <c r="Q13" s="10">
        <v>3877</v>
      </c>
      <c r="R13" s="10">
        <v>35567</v>
      </c>
      <c r="S13" s="10">
        <v>3516</v>
      </c>
      <c r="T13" s="10">
        <v>35567</v>
      </c>
      <c r="U13" s="10">
        <v>3155</v>
      </c>
      <c r="V13" s="10">
        <v>35567</v>
      </c>
      <c r="W13" s="10">
        <v>2795</v>
      </c>
      <c r="X13" s="10">
        <v>35567</v>
      </c>
      <c r="Y13" s="10">
        <v>2435</v>
      </c>
      <c r="Z13" s="10">
        <v>35567</v>
      </c>
      <c r="AA13" s="10">
        <v>2074</v>
      </c>
      <c r="AB13" s="10">
        <v>35567</v>
      </c>
      <c r="AC13" s="10">
        <v>1713</v>
      </c>
      <c r="AD13" s="10">
        <v>35567</v>
      </c>
      <c r="AE13" s="10">
        <v>1352</v>
      </c>
      <c r="AF13" s="10">
        <v>35567</v>
      </c>
      <c r="AG13" s="10">
        <v>992</v>
      </c>
      <c r="AH13" s="10">
        <v>35567</v>
      </c>
      <c r="AI13" s="10">
        <v>632</v>
      </c>
      <c r="AJ13" s="10">
        <v>35567</v>
      </c>
      <c r="AK13" s="10">
        <v>271</v>
      </c>
      <c r="AL13" s="10"/>
      <c r="AM13" s="10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s="14" customFormat="1" ht="21.75" thickBot="1">
      <c r="A14" s="2"/>
      <c r="B14" s="12" t="s">
        <v>111</v>
      </c>
      <c r="C14" s="3"/>
      <c r="D14" s="9"/>
      <c r="E14" s="4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s="15" customFormat="1" ht="23.25" thickBot="1">
      <c r="A15" s="2" t="s">
        <v>112</v>
      </c>
      <c r="B15" s="2" t="s">
        <v>113</v>
      </c>
      <c r="C15" s="3">
        <v>2004</v>
      </c>
      <c r="D15" s="9">
        <v>104353</v>
      </c>
      <c r="E15" s="4">
        <v>2010</v>
      </c>
      <c r="F15" s="9">
        <v>34942</v>
      </c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s="15" customFormat="1" ht="23.25" thickBot="1">
      <c r="A16" s="2" t="s">
        <v>112</v>
      </c>
      <c r="B16" s="2" t="s">
        <v>114</v>
      </c>
      <c r="C16" s="3">
        <v>2004</v>
      </c>
      <c r="D16" s="16">
        <v>61322</v>
      </c>
      <c r="E16" s="4">
        <v>2010</v>
      </c>
      <c r="F16" s="9">
        <v>23619</v>
      </c>
      <c r="G16" s="9"/>
      <c r="H16" s="9"/>
      <c r="I16" s="9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s="15" customFormat="1" ht="23.25" thickBot="1">
      <c r="A17" s="2" t="s">
        <v>112</v>
      </c>
      <c r="B17" s="2" t="s">
        <v>115</v>
      </c>
      <c r="C17" s="3">
        <v>2004</v>
      </c>
      <c r="D17" s="16">
        <v>37800</v>
      </c>
      <c r="E17" s="4">
        <v>2010</v>
      </c>
      <c r="F17" s="9">
        <v>15120</v>
      </c>
      <c r="G17" s="9"/>
      <c r="H17" s="9"/>
      <c r="I17" s="9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s="15" customFormat="1" ht="12" thickBot="1">
      <c r="A18" s="2" t="s">
        <v>112</v>
      </c>
      <c r="B18" s="2" t="s">
        <v>116</v>
      </c>
      <c r="C18" s="3">
        <v>2004</v>
      </c>
      <c r="D18" s="16">
        <v>11188</v>
      </c>
      <c r="E18" s="4">
        <v>2010</v>
      </c>
      <c r="F18" s="9">
        <v>4476</v>
      </c>
      <c r="G18" s="9"/>
      <c r="H18" s="9"/>
      <c r="I18" s="9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s="15" customFormat="1" ht="12" thickBot="1">
      <c r="A19" s="2" t="s">
        <v>112</v>
      </c>
      <c r="B19" s="2" t="s">
        <v>117</v>
      </c>
      <c r="C19" s="3">
        <v>2005</v>
      </c>
      <c r="D19" s="16">
        <v>21954</v>
      </c>
      <c r="E19" s="4">
        <v>2012</v>
      </c>
      <c r="F19" s="9">
        <v>13191</v>
      </c>
      <c r="G19" s="9"/>
      <c r="H19" s="9"/>
      <c r="I19" s="9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s="15" customFormat="1" ht="12" thickBot="1">
      <c r="A20" s="2" t="s">
        <v>112</v>
      </c>
      <c r="B20" s="2" t="s">
        <v>118</v>
      </c>
      <c r="C20" s="3">
        <v>2005</v>
      </c>
      <c r="D20" s="16">
        <v>31874</v>
      </c>
      <c r="E20" s="4">
        <v>2012</v>
      </c>
      <c r="F20" s="9">
        <v>23906</v>
      </c>
      <c r="G20" s="9"/>
      <c r="H20" s="9"/>
      <c r="I20" s="9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s="15" customFormat="1" ht="23.25" thickBot="1">
      <c r="A21" s="2" t="s">
        <v>112</v>
      </c>
      <c r="B21" s="2" t="s">
        <v>119</v>
      </c>
      <c r="C21" s="3">
        <v>2005</v>
      </c>
      <c r="D21" s="16">
        <v>7000</v>
      </c>
      <c r="E21" s="4">
        <v>2011</v>
      </c>
      <c r="F21" s="9">
        <v>3150</v>
      </c>
      <c r="G21" s="9"/>
      <c r="H21" s="9"/>
      <c r="I21" s="9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5" customFormat="1" ht="23.25" thickBot="1">
      <c r="A22" s="2" t="s">
        <v>112</v>
      </c>
      <c r="B22" s="2" t="s">
        <v>120</v>
      </c>
      <c r="C22" s="3">
        <v>2005</v>
      </c>
      <c r="D22" s="16">
        <v>121500</v>
      </c>
      <c r="E22" s="4">
        <v>2011</v>
      </c>
      <c r="F22" s="9">
        <v>60750</v>
      </c>
      <c r="G22" s="9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</row>
    <row r="23" spans="1:55" s="15" customFormat="1" ht="23.25" thickBot="1">
      <c r="A23" s="2" t="s">
        <v>112</v>
      </c>
      <c r="B23" s="2" t="s">
        <v>121</v>
      </c>
      <c r="C23" s="3">
        <v>2005</v>
      </c>
      <c r="D23" s="16">
        <v>68652</v>
      </c>
      <c r="E23" s="4">
        <v>2012</v>
      </c>
      <c r="F23" s="9">
        <f>11489*2+11488+11486</f>
        <v>45952</v>
      </c>
      <c r="G23" s="9"/>
      <c r="I23" s="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</row>
    <row r="24" spans="1:57" s="15" customFormat="1" ht="12" thickBot="1">
      <c r="A24" s="72" t="s">
        <v>87</v>
      </c>
      <c r="B24" s="72" t="s">
        <v>88</v>
      </c>
      <c r="C24" s="73">
        <v>2009</v>
      </c>
      <c r="D24" s="74">
        <v>2563000</v>
      </c>
      <c r="E24" s="75">
        <v>2019</v>
      </c>
      <c r="F24" s="76"/>
      <c r="G24" s="77">
        <v>129929</v>
      </c>
      <c r="H24" s="78">
        <v>88379</v>
      </c>
      <c r="I24" s="79">
        <v>129929</v>
      </c>
      <c r="J24" s="80">
        <v>353517</v>
      </c>
      <c r="K24" s="76">
        <v>118686</v>
      </c>
      <c r="L24" s="76">
        <v>353517</v>
      </c>
      <c r="M24" s="76">
        <v>100764</v>
      </c>
      <c r="N24" s="76">
        <v>353517</v>
      </c>
      <c r="O24" s="76">
        <v>82843</v>
      </c>
      <c r="P24" s="76">
        <v>353518</v>
      </c>
      <c r="Q24" s="76">
        <v>64922</v>
      </c>
      <c r="R24" s="76">
        <v>353517</v>
      </c>
      <c r="S24" s="76">
        <v>47001</v>
      </c>
      <c r="T24" s="76">
        <v>353517</v>
      </c>
      <c r="U24" s="76">
        <v>29080</v>
      </c>
      <c r="V24" s="76">
        <v>353518</v>
      </c>
      <c r="W24" s="76">
        <v>11158</v>
      </c>
      <c r="X24" s="76"/>
      <c r="Y24" s="76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</row>
    <row r="25" spans="1:57" s="15" customFormat="1" ht="23.25" thickBot="1">
      <c r="A25" s="72" t="s">
        <v>87</v>
      </c>
      <c r="B25" s="72" t="s">
        <v>89</v>
      </c>
      <c r="C25" s="73">
        <v>2009</v>
      </c>
      <c r="D25" s="74">
        <v>1120000</v>
      </c>
      <c r="E25" s="75">
        <v>2019</v>
      </c>
      <c r="F25" s="76"/>
      <c r="G25" s="76">
        <v>45422</v>
      </c>
      <c r="H25" s="76">
        <v>38621</v>
      </c>
      <c r="I25" s="83">
        <v>45422</v>
      </c>
      <c r="J25" s="76">
        <v>154483</v>
      </c>
      <c r="K25" s="76">
        <v>41492</v>
      </c>
      <c r="L25" s="76">
        <v>154483</v>
      </c>
      <c r="M25" s="76">
        <v>35226</v>
      </c>
      <c r="N25" s="76">
        <v>154482</v>
      </c>
      <c r="O25" s="76">
        <v>28960</v>
      </c>
      <c r="P25" s="76">
        <v>154483</v>
      </c>
      <c r="Q25" s="76">
        <v>22695</v>
      </c>
      <c r="R25" s="76">
        <v>154482</v>
      </c>
      <c r="S25" s="76">
        <v>16430</v>
      </c>
      <c r="T25" s="76">
        <v>154483</v>
      </c>
      <c r="U25" s="76">
        <v>10166</v>
      </c>
      <c r="V25" s="76">
        <v>154483</v>
      </c>
      <c r="W25" s="76">
        <v>3900</v>
      </c>
      <c r="X25" s="76"/>
      <c r="Y25" s="76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</row>
    <row r="26" spans="1:57" s="15" customFormat="1" ht="23.25" thickBot="1">
      <c r="A26" s="72" t="s">
        <v>87</v>
      </c>
      <c r="B26" s="72" t="s">
        <v>90</v>
      </c>
      <c r="C26" s="73">
        <v>2009</v>
      </c>
      <c r="D26" s="74">
        <v>750000</v>
      </c>
      <c r="E26" s="75">
        <v>2019</v>
      </c>
      <c r="F26" s="76"/>
      <c r="G26" s="76">
        <v>30417</v>
      </c>
      <c r="H26" s="76">
        <v>25862</v>
      </c>
      <c r="I26" s="76">
        <v>30417</v>
      </c>
      <c r="J26" s="76">
        <v>103448</v>
      </c>
      <c r="K26" s="76">
        <v>27784</v>
      </c>
      <c r="L26" s="76">
        <v>103448</v>
      </c>
      <c r="M26" s="76">
        <v>23589</v>
      </c>
      <c r="N26" s="76">
        <v>103448</v>
      </c>
      <c r="O26" s="76">
        <v>19393</v>
      </c>
      <c r="P26" s="76">
        <v>103448</v>
      </c>
      <c r="Q26" s="76">
        <v>15198</v>
      </c>
      <c r="R26" s="76">
        <v>103448</v>
      </c>
      <c r="S26" s="76">
        <v>11002</v>
      </c>
      <c r="T26" s="76">
        <v>103448</v>
      </c>
      <c r="U26" s="76">
        <v>6807</v>
      </c>
      <c r="V26" s="76">
        <v>103448</v>
      </c>
      <c r="W26" s="76">
        <v>2613</v>
      </c>
      <c r="X26" s="76"/>
      <c r="Y26" s="76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</row>
    <row r="27" spans="1:57" s="15" customFormat="1" ht="12" thickBot="1">
      <c r="A27" s="72" t="s">
        <v>87</v>
      </c>
      <c r="B27" s="72" t="s">
        <v>91</v>
      </c>
      <c r="C27" s="73">
        <v>2009</v>
      </c>
      <c r="D27" s="74">
        <v>60000</v>
      </c>
      <c r="E27" s="75">
        <v>2019</v>
      </c>
      <c r="F27" s="76"/>
      <c r="G27" s="76">
        <v>2433</v>
      </c>
      <c r="H27" s="76">
        <v>2069</v>
      </c>
      <c r="I27" s="76">
        <v>2433</v>
      </c>
      <c r="J27" s="76">
        <v>8276</v>
      </c>
      <c r="K27" s="76">
        <v>2223</v>
      </c>
      <c r="L27" s="76">
        <v>8276</v>
      </c>
      <c r="M27" s="76">
        <v>1887</v>
      </c>
      <c r="N27" s="76">
        <v>8276</v>
      </c>
      <c r="O27" s="76">
        <v>1552</v>
      </c>
      <c r="P27" s="76">
        <v>8276</v>
      </c>
      <c r="Q27" s="76">
        <v>1216</v>
      </c>
      <c r="R27" s="76">
        <v>8276</v>
      </c>
      <c r="S27" s="76">
        <v>879</v>
      </c>
      <c r="T27" s="76">
        <v>8275</v>
      </c>
      <c r="U27" s="76">
        <v>545</v>
      </c>
      <c r="V27" s="76">
        <v>8276</v>
      </c>
      <c r="W27" s="76">
        <v>209</v>
      </c>
      <c r="X27" s="76"/>
      <c r="Y27" s="76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</row>
    <row r="28" spans="1:57" s="17" customFormat="1" ht="12" thickBot="1">
      <c r="A28" s="72" t="s">
        <v>109</v>
      </c>
      <c r="B28" s="72" t="s">
        <v>91</v>
      </c>
      <c r="C28" s="73">
        <v>2009</v>
      </c>
      <c r="D28" s="74">
        <v>40000</v>
      </c>
      <c r="E28" s="75">
        <v>2019</v>
      </c>
      <c r="F28" s="76"/>
      <c r="G28" s="76">
        <v>1622</v>
      </c>
      <c r="H28" s="76">
        <v>1380</v>
      </c>
      <c r="I28" s="76">
        <v>1622</v>
      </c>
      <c r="J28" s="76">
        <v>5520</v>
      </c>
      <c r="K28" s="76">
        <v>1482</v>
      </c>
      <c r="L28" s="76">
        <v>5520</v>
      </c>
      <c r="M28" s="76">
        <v>1258</v>
      </c>
      <c r="N28" s="76">
        <v>5520</v>
      </c>
      <c r="O28" s="76">
        <v>1035</v>
      </c>
      <c r="P28" s="76">
        <v>5520</v>
      </c>
      <c r="Q28" s="76">
        <v>810</v>
      </c>
      <c r="R28" s="76">
        <v>5520</v>
      </c>
      <c r="S28" s="76">
        <v>586</v>
      </c>
      <c r="T28" s="76">
        <v>5520</v>
      </c>
      <c r="U28" s="76">
        <v>361</v>
      </c>
      <c r="V28" s="76">
        <v>5520</v>
      </c>
      <c r="W28" s="76">
        <v>139</v>
      </c>
      <c r="X28" s="76"/>
      <c r="Y28" s="76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</row>
    <row r="29" spans="1:55" s="15" customFormat="1" ht="90.75" thickBot="1">
      <c r="A29" s="2" t="s">
        <v>178</v>
      </c>
      <c r="B29" s="2" t="s">
        <v>179</v>
      </c>
      <c r="C29" s="3"/>
      <c r="D29" s="16"/>
      <c r="E29" s="4"/>
      <c r="F29" s="9">
        <v>77600</v>
      </c>
      <c r="G29" s="9"/>
      <c r="H29" s="9"/>
      <c r="I29" s="9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</row>
    <row r="30" spans="1:55" s="15" customFormat="1" ht="57" thickBot="1">
      <c r="A30" s="2" t="s">
        <v>130</v>
      </c>
      <c r="B30" s="2" t="s">
        <v>72</v>
      </c>
      <c r="C30" s="3">
        <v>2010</v>
      </c>
      <c r="D30" s="16">
        <v>1000000</v>
      </c>
      <c r="E30" s="4">
        <v>2020</v>
      </c>
      <c r="F30" s="9"/>
      <c r="G30" s="9">
        <v>91250</v>
      </c>
      <c r="H30" s="9"/>
      <c r="I30" s="9">
        <v>91250</v>
      </c>
      <c r="J30" s="10">
        <v>187500</v>
      </c>
      <c r="K30" s="10">
        <v>86938</v>
      </c>
      <c r="L30" s="10">
        <v>250000</v>
      </c>
      <c r="M30" s="10">
        <v>65532</v>
      </c>
      <c r="N30" s="10">
        <v>131500</v>
      </c>
      <c r="O30" s="10">
        <v>45444</v>
      </c>
      <c r="P30" s="10">
        <v>92000</v>
      </c>
      <c r="Q30" s="10">
        <v>36161</v>
      </c>
      <c r="R30" s="10">
        <v>92000</v>
      </c>
      <c r="S30" s="10">
        <v>27766</v>
      </c>
      <c r="T30" s="10">
        <v>92000</v>
      </c>
      <c r="U30" s="10">
        <v>19373</v>
      </c>
      <c r="V30" s="10">
        <v>92000</v>
      </c>
      <c r="W30" s="10">
        <v>10976</v>
      </c>
      <c r="X30" s="10">
        <v>63000</v>
      </c>
      <c r="Y30" s="10">
        <v>2719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</row>
    <row r="31" spans="1:55" s="15" customFormat="1" ht="12" thickBot="1">
      <c r="A31" s="12" t="s">
        <v>73</v>
      </c>
      <c r="B31" s="2" t="s">
        <v>74</v>
      </c>
      <c r="C31" s="3">
        <v>2008</v>
      </c>
      <c r="D31" s="16">
        <v>2770757</v>
      </c>
      <c r="E31" s="4">
        <v>2027</v>
      </c>
      <c r="F31" s="9">
        <v>180082</v>
      </c>
      <c r="G31" s="9">
        <v>84745</v>
      </c>
      <c r="H31" s="9">
        <v>180082</v>
      </c>
      <c r="I31" s="9">
        <v>84745</v>
      </c>
      <c r="J31" s="9">
        <v>180082</v>
      </c>
      <c r="K31" s="9">
        <v>84745</v>
      </c>
      <c r="L31" s="9">
        <v>180082</v>
      </c>
      <c r="M31" s="9">
        <v>84745</v>
      </c>
      <c r="N31" s="9">
        <v>180082</v>
      </c>
      <c r="O31" s="9">
        <v>84745</v>
      </c>
      <c r="P31" s="9">
        <v>180082</v>
      </c>
      <c r="Q31" s="9">
        <v>84745</v>
      </c>
      <c r="R31" s="9">
        <v>180082</v>
      </c>
      <c r="S31" s="9">
        <v>84745</v>
      </c>
      <c r="T31" s="9">
        <v>180082</v>
      </c>
      <c r="U31" s="9">
        <v>84745</v>
      </c>
      <c r="V31" s="9">
        <v>180082</v>
      </c>
      <c r="W31" s="9">
        <v>84745</v>
      </c>
      <c r="X31" s="9">
        <v>180082</v>
      </c>
      <c r="Y31" s="9">
        <v>84745</v>
      </c>
      <c r="Z31" s="9">
        <v>180082</v>
      </c>
      <c r="AA31" s="9">
        <v>84745</v>
      </c>
      <c r="AB31" s="9">
        <v>180082</v>
      </c>
      <c r="AC31" s="9">
        <v>84745</v>
      </c>
      <c r="AD31" s="9">
        <v>180082</v>
      </c>
      <c r="AE31" s="9">
        <v>84745</v>
      </c>
      <c r="AF31" s="9">
        <v>180082</v>
      </c>
      <c r="AG31" s="9">
        <v>84745</v>
      </c>
      <c r="AH31" s="9">
        <v>180082</v>
      </c>
      <c r="AI31" s="9">
        <v>84745</v>
      </c>
      <c r="AJ31" s="9">
        <v>180082</v>
      </c>
      <c r="AK31" s="9">
        <v>84745</v>
      </c>
      <c r="AL31" s="9">
        <v>180082</v>
      </c>
      <c r="AM31" s="9">
        <v>84745</v>
      </c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</row>
    <row r="32" spans="1:55" s="15" customFormat="1" ht="12" thickBot="1">
      <c r="A32" s="2"/>
      <c r="B32" s="12" t="s">
        <v>122</v>
      </c>
      <c r="C32" s="7"/>
      <c r="D32" s="11">
        <f>SUM(D3:D31)</f>
        <v>12050629</v>
      </c>
      <c r="E32" s="5"/>
      <c r="F32" s="11">
        <f>SUM(F3:F31)</f>
        <v>608624</v>
      </c>
      <c r="G32" s="11">
        <f aca="true" t="shared" si="0" ref="G32:AM32">SUM(G3:G31)</f>
        <v>553878</v>
      </c>
      <c r="H32" s="11">
        <f t="shared" si="0"/>
        <v>578354</v>
      </c>
      <c r="I32" s="11">
        <f t="shared" si="0"/>
        <v>544263</v>
      </c>
      <c r="J32" s="11">
        <f t="shared" si="0"/>
        <v>1230385</v>
      </c>
      <c r="K32" s="11">
        <f t="shared" si="0"/>
        <v>510247</v>
      </c>
      <c r="L32" s="11">
        <f t="shared" si="0"/>
        <v>1292886</v>
      </c>
      <c r="M32" s="11">
        <f t="shared" si="0"/>
        <v>445418</v>
      </c>
      <c r="N32" s="11">
        <f t="shared" si="0"/>
        <v>1174384</v>
      </c>
      <c r="O32" s="11">
        <f t="shared" si="0"/>
        <v>385773</v>
      </c>
      <c r="P32" s="11">
        <f t="shared" si="0"/>
        <v>1134887</v>
      </c>
      <c r="Q32" s="11">
        <f t="shared" si="0"/>
        <v>333431</v>
      </c>
      <c r="R32" s="11">
        <f t="shared" si="0"/>
        <v>1134884</v>
      </c>
      <c r="S32" s="11">
        <f t="shared" si="0"/>
        <v>285111</v>
      </c>
      <c r="T32" s="11">
        <f t="shared" si="0"/>
        <v>1134885</v>
      </c>
      <c r="U32" s="11">
        <f t="shared" si="0"/>
        <v>234028</v>
      </c>
      <c r="V32" s="11">
        <f t="shared" si="0"/>
        <v>1134886</v>
      </c>
      <c r="W32" s="11">
        <f t="shared" si="0"/>
        <v>185347</v>
      </c>
      <c r="X32" s="11">
        <f t="shared" si="0"/>
        <v>480642</v>
      </c>
      <c r="Y32" s="11">
        <f t="shared" si="0"/>
        <v>145687</v>
      </c>
      <c r="Z32" s="11">
        <f t="shared" si="0"/>
        <v>417641</v>
      </c>
      <c r="AA32" s="11">
        <f t="shared" si="0"/>
        <v>131255</v>
      </c>
      <c r="AB32" s="11">
        <f t="shared" si="0"/>
        <v>415291</v>
      </c>
      <c r="AC32" s="11">
        <f t="shared" si="0"/>
        <v>118258</v>
      </c>
      <c r="AD32" s="11">
        <f t="shared" si="0"/>
        <v>415290</v>
      </c>
      <c r="AE32" s="11">
        <f t="shared" si="0"/>
        <v>106241</v>
      </c>
      <c r="AF32" s="11">
        <f t="shared" si="0"/>
        <v>415291</v>
      </c>
      <c r="AG32" s="11">
        <f t="shared" si="0"/>
        <v>90705</v>
      </c>
      <c r="AH32" s="11">
        <f t="shared" si="0"/>
        <v>238265</v>
      </c>
      <c r="AI32" s="11">
        <f t="shared" si="0"/>
        <v>87056</v>
      </c>
      <c r="AJ32" s="11">
        <f t="shared" si="0"/>
        <v>238265</v>
      </c>
      <c r="AK32" s="11">
        <f t="shared" si="0"/>
        <v>85788</v>
      </c>
      <c r="AL32" s="11">
        <f t="shared" si="0"/>
        <v>183693</v>
      </c>
      <c r="AM32" s="11">
        <f t="shared" si="0"/>
        <v>84822</v>
      </c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</row>
    <row r="34" spans="1:38" s="25" customFormat="1" ht="22.5" customHeight="1">
      <c r="A34" s="172" t="s">
        <v>123</v>
      </c>
      <c r="B34" s="172"/>
      <c r="C34" s="22"/>
      <c r="D34" s="23"/>
      <c r="E34" s="24"/>
      <c r="F34" s="23">
        <f>F32+G32</f>
        <v>1162502</v>
      </c>
      <c r="G34" s="23"/>
      <c r="H34" s="23">
        <f>H32+I32</f>
        <v>1122617</v>
      </c>
      <c r="I34" s="23"/>
      <c r="J34" s="23">
        <f>J32+K32</f>
        <v>1740632</v>
      </c>
      <c r="L34" s="23">
        <f>L32+M32</f>
        <v>1738304</v>
      </c>
      <c r="N34" s="23">
        <f>N32+O32</f>
        <v>1560157</v>
      </c>
      <c r="P34" s="23">
        <f>P32+Q32</f>
        <v>1468318</v>
      </c>
      <c r="R34" s="23">
        <f>R32+S32</f>
        <v>1419995</v>
      </c>
      <c r="T34" s="23">
        <f>T32+U32</f>
        <v>1368913</v>
      </c>
      <c r="V34" s="23">
        <f>V32+W32</f>
        <v>1320233</v>
      </c>
      <c r="X34" s="23">
        <f>X32+Y32</f>
        <v>626329</v>
      </c>
      <c r="Z34" s="23">
        <f>Z32+AA32</f>
        <v>548896</v>
      </c>
      <c r="AB34" s="23">
        <f>AB32+AC32</f>
        <v>533549</v>
      </c>
      <c r="AD34" s="23">
        <f>AD32+AE32</f>
        <v>521531</v>
      </c>
      <c r="AF34" s="23">
        <f>AF32+AG32</f>
        <v>505996</v>
      </c>
      <c r="AH34" s="23">
        <f>AH32+AI32</f>
        <v>325321</v>
      </c>
      <c r="AJ34" s="23">
        <f>AJ32+AK32</f>
        <v>324053</v>
      </c>
      <c r="AL34" s="23">
        <f>AL32+AM32</f>
        <v>268515</v>
      </c>
    </row>
    <row r="35" spans="2:26" ht="51" customHeight="1">
      <c r="B35" s="18" t="s">
        <v>82</v>
      </c>
      <c r="F35" s="20">
        <v>20661</v>
      </c>
      <c r="H35" s="20">
        <v>21384</v>
      </c>
      <c r="J35" s="1">
        <v>22026</v>
      </c>
      <c r="L35" s="1">
        <v>22686</v>
      </c>
      <c r="N35" s="1">
        <v>23367</v>
      </c>
      <c r="P35" s="1">
        <v>24068</v>
      </c>
      <c r="R35" s="1">
        <v>24790</v>
      </c>
      <c r="T35" s="1">
        <v>25534</v>
      </c>
      <c r="V35" s="1">
        <v>26300</v>
      </c>
      <c r="X35" s="1">
        <v>27089</v>
      </c>
      <c r="Z35" s="1">
        <v>27901</v>
      </c>
    </row>
    <row r="36" spans="2:28" ht="58.5" customHeight="1">
      <c r="B36" s="18" t="s">
        <v>83</v>
      </c>
      <c r="F36" s="20">
        <v>265139</v>
      </c>
      <c r="H36" s="20">
        <v>274420</v>
      </c>
      <c r="J36" s="1">
        <v>282653</v>
      </c>
      <c r="L36" s="1">
        <v>291133</v>
      </c>
      <c r="N36" s="1">
        <v>299867</v>
      </c>
      <c r="P36" s="1">
        <v>308863</v>
      </c>
      <c r="R36" s="1">
        <v>318128</v>
      </c>
      <c r="T36" s="1">
        <v>327672</v>
      </c>
      <c r="V36" s="1">
        <v>337502</v>
      </c>
      <c r="X36" s="1">
        <v>347628</v>
      </c>
      <c r="Z36" s="1">
        <v>358056</v>
      </c>
      <c r="AB36" s="1">
        <v>368798</v>
      </c>
    </row>
    <row r="37" spans="1:39" s="25" customFormat="1" ht="51" customHeight="1">
      <c r="A37" s="89"/>
      <c r="B37" s="89" t="s">
        <v>84</v>
      </c>
      <c r="C37" s="22"/>
      <c r="D37" s="23"/>
      <c r="E37" s="24"/>
      <c r="F37" s="23">
        <f>SUM(F34:F36)</f>
        <v>1448302</v>
      </c>
      <c r="G37" s="23">
        <f aca="true" t="shared" si="1" ref="G37:AM37">SUM(G34:G36)</f>
        <v>0</v>
      </c>
      <c r="H37" s="23">
        <f t="shared" si="1"/>
        <v>1418421</v>
      </c>
      <c r="I37" s="23">
        <f t="shared" si="1"/>
        <v>0</v>
      </c>
      <c r="J37" s="23">
        <f t="shared" si="1"/>
        <v>2045311</v>
      </c>
      <c r="K37" s="23">
        <f t="shared" si="1"/>
        <v>0</v>
      </c>
      <c r="L37" s="23">
        <f t="shared" si="1"/>
        <v>2052123</v>
      </c>
      <c r="M37" s="23">
        <f t="shared" si="1"/>
        <v>0</v>
      </c>
      <c r="N37" s="23">
        <f t="shared" si="1"/>
        <v>1883391</v>
      </c>
      <c r="O37" s="23">
        <f t="shared" si="1"/>
        <v>0</v>
      </c>
      <c r="P37" s="23">
        <f t="shared" si="1"/>
        <v>1801249</v>
      </c>
      <c r="Q37" s="23">
        <f t="shared" si="1"/>
        <v>0</v>
      </c>
      <c r="R37" s="23">
        <f t="shared" si="1"/>
        <v>1762913</v>
      </c>
      <c r="S37" s="23">
        <f t="shared" si="1"/>
        <v>0</v>
      </c>
      <c r="T37" s="23">
        <f t="shared" si="1"/>
        <v>1722119</v>
      </c>
      <c r="U37" s="23">
        <f t="shared" si="1"/>
        <v>0</v>
      </c>
      <c r="V37" s="23">
        <f t="shared" si="1"/>
        <v>1684035</v>
      </c>
      <c r="W37" s="23">
        <f t="shared" si="1"/>
        <v>0</v>
      </c>
      <c r="X37" s="23">
        <f t="shared" si="1"/>
        <v>1001046</v>
      </c>
      <c r="Y37" s="23">
        <f t="shared" si="1"/>
        <v>0</v>
      </c>
      <c r="Z37" s="23">
        <f t="shared" si="1"/>
        <v>934853</v>
      </c>
      <c r="AA37" s="23">
        <f t="shared" si="1"/>
        <v>0</v>
      </c>
      <c r="AB37" s="23">
        <f t="shared" si="1"/>
        <v>902347</v>
      </c>
      <c r="AC37" s="23">
        <f t="shared" si="1"/>
        <v>0</v>
      </c>
      <c r="AD37" s="23">
        <f t="shared" si="1"/>
        <v>521531</v>
      </c>
      <c r="AE37" s="23">
        <f t="shared" si="1"/>
        <v>0</v>
      </c>
      <c r="AF37" s="23">
        <f t="shared" si="1"/>
        <v>505996</v>
      </c>
      <c r="AG37" s="23">
        <f t="shared" si="1"/>
        <v>0</v>
      </c>
      <c r="AH37" s="23">
        <f t="shared" si="1"/>
        <v>325321</v>
      </c>
      <c r="AI37" s="23">
        <f t="shared" si="1"/>
        <v>0</v>
      </c>
      <c r="AJ37" s="23">
        <f t="shared" si="1"/>
        <v>324053</v>
      </c>
      <c r="AK37" s="23">
        <f t="shared" si="1"/>
        <v>0</v>
      </c>
      <c r="AL37" s="23">
        <f t="shared" si="1"/>
        <v>268515</v>
      </c>
      <c r="AM37" s="23">
        <f t="shared" si="1"/>
        <v>0</v>
      </c>
    </row>
    <row r="38" spans="2:5" ht="32.25" customHeight="1">
      <c r="B38" s="172"/>
      <c r="C38" s="172"/>
      <c r="D38" s="172"/>
      <c r="E38" s="172"/>
    </row>
    <row r="39" spans="2:6" ht="31.5" customHeight="1">
      <c r="B39" s="172" t="s">
        <v>124</v>
      </c>
      <c r="C39" s="172"/>
      <c r="D39" s="172"/>
      <c r="E39" s="172"/>
      <c r="F39" s="172"/>
    </row>
  </sheetData>
  <sheetProtection/>
  <mergeCells count="25">
    <mergeCell ref="X1:Y1"/>
    <mergeCell ref="AH1:AI1"/>
    <mergeCell ref="AJ1:AK1"/>
    <mergeCell ref="J1:K1"/>
    <mergeCell ref="L1:M1"/>
    <mergeCell ref="N1:O1"/>
    <mergeCell ref="P1:Q1"/>
    <mergeCell ref="H1:I1"/>
    <mergeCell ref="E1:E2"/>
    <mergeCell ref="AL1:AM1"/>
    <mergeCell ref="Z1:AA1"/>
    <mergeCell ref="AB1:AC1"/>
    <mergeCell ref="AD1:AE1"/>
    <mergeCell ref="AF1:AG1"/>
    <mergeCell ref="R1:S1"/>
    <mergeCell ref="T1:U1"/>
    <mergeCell ref="V1:W1"/>
    <mergeCell ref="B39:F39"/>
    <mergeCell ref="A1:A2"/>
    <mergeCell ref="B1:B2"/>
    <mergeCell ref="C1:C2"/>
    <mergeCell ref="D1:D2"/>
    <mergeCell ref="B38:E38"/>
    <mergeCell ref="A34:B34"/>
    <mergeCell ref="F1:G1"/>
  </mergeCells>
  <printOptions/>
  <pageMargins left="0.3937007874015748" right="0.3937007874015748" top="0.5" bottom="0.32" header="0.17" footer="0.17"/>
  <pageSetup horizontalDpi="600" verticalDpi="600" orientation="landscape" paperSize="9" scale="90" r:id="rId1"/>
  <headerFooter alignWithMargins="0">
    <oddHeader>&amp;C&amp;"Arial,Félkövér"2011. évi költségvetési koncepció 
hitel, kamat, kölcsönök, kezességvállalás, adósságszolgálat
&amp;R
5/2. számú melléklet 
e Ft</oddHead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B7">
      <selection activeCell="F12" sqref="F12"/>
    </sheetView>
  </sheetViews>
  <sheetFormatPr defaultColWidth="9.140625" defaultRowHeight="12.75"/>
  <cols>
    <col min="1" max="1" width="49.421875" style="29" customWidth="1"/>
    <col min="2" max="2" width="11.140625" style="35" customWidth="1"/>
    <col min="3" max="4" width="11.421875" style="35" customWidth="1"/>
    <col min="5" max="6" width="9.00390625" style="53" customWidth="1"/>
    <col min="7" max="7" width="47.00390625" style="29" customWidth="1"/>
    <col min="8" max="8" width="9.140625" style="33" customWidth="1"/>
    <col min="9" max="10" width="9.140625" style="39" customWidth="1"/>
    <col min="11" max="16384" width="9.140625" style="33" customWidth="1"/>
  </cols>
  <sheetData>
    <row r="1" spans="1:7" s="50" customFormat="1" ht="149.25" customHeight="1">
      <c r="A1" s="26" t="s">
        <v>209</v>
      </c>
      <c r="B1" s="27" t="s">
        <v>253</v>
      </c>
      <c r="C1" s="27" t="s">
        <v>328</v>
      </c>
      <c r="D1" s="27" t="s">
        <v>255</v>
      </c>
      <c r="E1" s="56" t="s">
        <v>210</v>
      </c>
      <c r="F1" s="56" t="s">
        <v>254</v>
      </c>
      <c r="G1" s="26" t="s">
        <v>211</v>
      </c>
    </row>
    <row r="2" spans="1:10" s="38" customFormat="1" ht="12.75">
      <c r="A2" s="36" t="s">
        <v>227</v>
      </c>
      <c r="B2" s="37">
        <f>SUM(B3:B6)</f>
        <v>719562</v>
      </c>
      <c r="C2" s="37">
        <f>SUM(C3:C6)</f>
        <v>623754</v>
      </c>
      <c r="D2" s="37">
        <f>SUM(D3:D6)</f>
        <v>597791</v>
      </c>
      <c r="E2" s="57">
        <f>C2/B2*100</f>
        <v>86.6852335170562</v>
      </c>
      <c r="F2" s="57">
        <f>D2/C2*100</f>
        <v>95.83762188298593</v>
      </c>
      <c r="G2" s="36"/>
      <c r="I2" s="52"/>
      <c r="J2" s="52"/>
    </row>
    <row r="3" spans="1:7" ht="88.5" customHeight="1">
      <c r="A3" s="28" t="s">
        <v>329</v>
      </c>
      <c r="B3" s="34">
        <f>58365+77372</f>
        <v>135737</v>
      </c>
      <c r="C3" s="34">
        <v>69081</v>
      </c>
      <c r="D3" s="34">
        <v>89258</v>
      </c>
      <c r="E3" s="58">
        <f aca="true" t="shared" si="0" ref="E3:E10">C3/B3*100</f>
        <v>50.89327154718316</v>
      </c>
      <c r="F3" s="58">
        <f>D3/C3*100</f>
        <v>129.20774163662946</v>
      </c>
      <c r="G3" s="28" t="s">
        <v>322</v>
      </c>
    </row>
    <row r="4" spans="1:7" ht="63.75">
      <c r="A4" s="28" t="s">
        <v>228</v>
      </c>
      <c r="B4" s="34">
        <v>89230</v>
      </c>
      <c r="C4" s="34">
        <v>65856</v>
      </c>
      <c r="D4" s="34">
        <v>69411</v>
      </c>
      <c r="E4" s="58">
        <f t="shared" si="0"/>
        <v>73.80477417908776</v>
      </c>
      <c r="F4" s="58">
        <f>D4/C4*100</f>
        <v>105.3981413994169</v>
      </c>
      <c r="G4" s="28" t="s">
        <v>323</v>
      </c>
    </row>
    <row r="5" spans="1:7" ht="12.75">
      <c r="A5" s="28" t="s">
        <v>229</v>
      </c>
      <c r="B5" s="34">
        <v>446587</v>
      </c>
      <c r="C5" s="34">
        <v>448087</v>
      </c>
      <c r="D5" s="34">
        <v>398700</v>
      </c>
      <c r="E5" s="58">
        <f t="shared" si="0"/>
        <v>100.33588080262076</v>
      </c>
      <c r="F5" s="58">
        <f aca="true" t="shared" si="1" ref="F5:F10">D5/C5*100</f>
        <v>88.9782564546617</v>
      </c>
      <c r="G5" s="28" t="s">
        <v>231</v>
      </c>
    </row>
    <row r="6" spans="1:7" ht="12.75">
      <c r="A6" s="28" t="s">
        <v>230</v>
      </c>
      <c r="B6" s="34">
        <v>48008</v>
      </c>
      <c r="C6" s="34">
        <v>40730</v>
      </c>
      <c r="D6" s="34">
        <v>40422</v>
      </c>
      <c r="E6" s="58">
        <f t="shared" si="0"/>
        <v>84.84002666222297</v>
      </c>
      <c r="F6" s="58">
        <f t="shared" si="1"/>
        <v>99.24380063835011</v>
      </c>
      <c r="G6" s="28"/>
    </row>
    <row r="7" spans="1:7" ht="24.75" customHeight="1">
      <c r="A7" s="36" t="s">
        <v>324</v>
      </c>
      <c r="B7" s="37">
        <v>341768</v>
      </c>
      <c r="C7" s="37">
        <v>313468</v>
      </c>
      <c r="D7" s="37">
        <v>282578</v>
      </c>
      <c r="E7" s="57">
        <f t="shared" si="0"/>
        <v>91.71952903724164</v>
      </c>
      <c r="F7" s="57">
        <f t="shared" si="1"/>
        <v>90.1457246034683</v>
      </c>
      <c r="G7" s="28" t="s">
        <v>325</v>
      </c>
    </row>
    <row r="8" spans="1:10" s="38" customFormat="1" ht="36.75" customHeight="1">
      <c r="A8" s="36" t="s">
        <v>326</v>
      </c>
      <c r="B8" s="37">
        <f>1411272-(11257+9677)</f>
        <v>1390338</v>
      </c>
      <c r="C8" s="37">
        <f>1250907-(11930+13411)</f>
        <v>1225566</v>
      </c>
      <c r="D8" s="37">
        <v>1132302</v>
      </c>
      <c r="E8" s="57">
        <f t="shared" si="0"/>
        <v>88.14878108776428</v>
      </c>
      <c r="F8" s="57">
        <f t="shared" si="1"/>
        <v>92.39012831622287</v>
      </c>
      <c r="G8" s="28" t="s">
        <v>327</v>
      </c>
      <c r="I8" s="52"/>
      <c r="J8" s="52"/>
    </row>
    <row r="9" spans="1:10" s="38" customFormat="1" ht="42" customHeight="1">
      <c r="A9" s="36" t="s">
        <v>232</v>
      </c>
      <c r="B9" s="37">
        <f>229550-17250</f>
        <v>212300</v>
      </c>
      <c r="C9" s="37">
        <v>111700</v>
      </c>
      <c r="D9" s="37">
        <v>129100</v>
      </c>
      <c r="E9" s="57">
        <f t="shared" si="0"/>
        <v>52.61422515308526</v>
      </c>
      <c r="F9" s="57">
        <f t="shared" si="1"/>
        <v>115.57743957027753</v>
      </c>
      <c r="G9" s="28" t="s">
        <v>126</v>
      </c>
      <c r="I9" s="52"/>
      <c r="J9" s="52"/>
    </row>
    <row r="10" spans="1:10" s="54" customFormat="1" ht="15.75">
      <c r="A10" s="59" t="s">
        <v>125</v>
      </c>
      <c r="B10" s="60">
        <f>B9+B8+B7+B2</f>
        <v>2663968</v>
      </c>
      <c r="C10" s="60">
        <f>C9+C8+C7+C2</f>
        <v>2274488</v>
      </c>
      <c r="D10" s="60">
        <f>D9+D8+D7+D2</f>
        <v>2141771</v>
      </c>
      <c r="E10" s="61">
        <f t="shared" si="0"/>
        <v>85.37970426071185</v>
      </c>
      <c r="F10" s="57">
        <f t="shared" si="1"/>
        <v>94.16497251249511</v>
      </c>
      <c r="G10" s="62" t="s">
        <v>330</v>
      </c>
      <c r="I10" s="55"/>
      <c r="J10" s="55"/>
    </row>
    <row r="11" ht="38.25">
      <c r="A11" s="51" t="s">
        <v>233</v>
      </c>
    </row>
    <row r="21" spans="1:7" ht="31.5" customHeight="1">
      <c r="A21" s="181" t="s">
        <v>250</v>
      </c>
      <c r="B21" s="181"/>
      <c r="C21" s="181"/>
      <c r="D21" s="181"/>
      <c r="E21" s="181"/>
      <c r="F21" s="181"/>
      <c r="G21" s="181"/>
    </row>
    <row r="22" spans="1:10" s="38" customFormat="1" ht="12.75">
      <c r="A22" s="50" t="s">
        <v>235</v>
      </c>
      <c r="B22" s="68" t="s">
        <v>236</v>
      </c>
      <c r="C22" s="68" t="s">
        <v>237</v>
      </c>
      <c r="D22" s="68"/>
      <c r="E22" s="69" t="s">
        <v>249</v>
      </c>
      <c r="F22" s="69" t="s">
        <v>320</v>
      </c>
      <c r="G22" s="50" t="s">
        <v>321</v>
      </c>
      <c r="I22" s="52"/>
      <c r="J22" s="52"/>
    </row>
    <row r="23" spans="1:10" s="66" customFormat="1" ht="12.75">
      <c r="A23" s="64" t="s">
        <v>238</v>
      </c>
      <c r="B23" s="65">
        <v>73072</v>
      </c>
      <c r="C23" s="65">
        <v>72924</v>
      </c>
      <c r="D23" s="65"/>
      <c r="E23" s="65">
        <v>72179</v>
      </c>
      <c r="F23" s="65">
        <v>71633</v>
      </c>
      <c r="G23" s="71">
        <f>F23/B23*100</f>
        <v>98.03070943726735</v>
      </c>
      <c r="I23" s="67"/>
      <c r="J23" s="67"/>
    </row>
    <row r="24" spans="1:7" ht="12.75">
      <c r="A24" s="29" t="s">
        <v>239</v>
      </c>
      <c r="B24" s="35">
        <v>1684523</v>
      </c>
      <c r="C24" s="35">
        <v>1694005</v>
      </c>
      <c r="E24" s="35">
        <v>1695023</v>
      </c>
      <c r="F24" s="35">
        <v>1694942</v>
      </c>
      <c r="G24" s="71">
        <f>F24/B24*100</f>
        <v>100.61851337144105</v>
      </c>
    </row>
    <row r="25" spans="1:7" ht="12.75">
      <c r="A25" s="29" t="s">
        <v>240</v>
      </c>
      <c r="B25" s="63">
        <f>B23/B24*100</f>
        <v>4.337845194158821</v>
      </c>
      <c r="C25" s="63">
        <f>C23/C24*100</f>
        <v>4.304827907827899</v>
      </c>
      <c r="D25" s="63"/>
      <c r="E25" s="63">
        <f>E23/E24*100</f>
        <v>4.258290300485598</v>
      </c>
      <c r="F25" s="63">
        <f>F23/F24*100</f>
        <v>4.226280309296719</v>
      </c>
      <c r="G25" s="71"/>
    </row>
    <row r="26" spans="1:10" s="66" customFormat="1" ht="12.75">
      <c r="A26" s="64" t="s">
        <v>241</v>
      </c>
      <c r="B26" s="65">
        <v>8148</v>
      </c>
      <c r="C26" s="65">
        <v>7849</v>
      </c>
      <c r="D26" s="65"/>
      <c r="E26" s="65">
        <v>7519</v>
      </c>
      <c r="F26" s="65">
        <v>7378</v>
      </c>
      <c r="G26" s="71">
        <f aca="true" t="shared" si="2" ref="G26:G34">F26/B26*100</f>
        <v>90.54982817869416</v>
      </c>
      <c r="I26" s="67"/>
      <c r="J26" s="67"/>
    </row>
    <row r="27" spans="1:7" ht="12.75">
      <c r="A27" s="29" t="s">
        <v>242</v>
      </c>
      <c r="B27" s="63">
        <f>B26/B23*100</f>
        <v>11.150645938252682</v>
      </c>
      <c r="C27" s="63">
        <f>C26/C23*100</f>
        <v>10.763260380670287</v>
      </c>
      <c r="D27" s="63"/>
      <c r="E27" s="63">
        <f>E26/E23*100</f>
        <v>10.417157344934122</v>
      </c>
      <c r="F27" s="63">
        <f>F26/F23*100</f>
        <v>10.299722195077688</v>
      </c>
      <c r="G27" s="71"/>
    </row>
    <row r="28" spans="1:10" s="66" customFormat="1" ht="12.75">
      <c r="A28" s="64" t="s">
        <v>243</v>
      </c>
      <c r="B28" s="65">
        <v>2894</v>
      </c>
      <c r="C28" s="65">
        <v>2858</v>
      </c>
      <c r="D28" s="65"/>
      <c r="E28" s="65">
        <v>2704</v>
      </c>
      <c r="F28" s="65">
        <v>2607</v>
      </c>
      <c r="G28" s="71">
        <f t="shared" si="2"/>
        <v>90.08293020041465</v>
      </c>
      <c r="I28" s="67"/>
      <c r="J28" s="67"/>
    </row>
    <row r="29" spans="1:7" ht="12.75">
      <c r="A29" s="29" t="s">
        <v>242</v>
      </c>
      <c r="B29" s="53">
        <f>B28/B23*100</f>
        <v>3.9604773374206257</v>
      </c>
      <c r="C29" s="53">
        <f>C28/C23*100</f>
        <v>3.919148702759037</v>
      </c>
      <c r="D29" s="53"/>
      <c r="E29" s="53">
        <f>E28/E23*100</f>
        <v>3.746241981739841</v>
      </c>
      <c r="F29" s="53">
        <f>F28/F23*100</f>
        <v>3.6393840827551545</v>
      </c>
      <c r="G29" s="71"/>
    </row>
    <row r="30" spans="1:10" s="66" customFormat="1" ht="12.75">
      <c r="A30" s="64" t="s">
        <v>244</v>
      </c>
      <c r="B30" s="65">
        <v>46016</v>
      </c>
      <c r="C30" s="65">
        <v>46369</v>
      </c>
      <c r="D30" s="65"/>
      <c r="E30" s="65">
        <v>46242</v>
      </c>
      <c r="F30" s="65">
        <v>46112</v>
      </c>
      <c r="G30" s="71">
        <f t="shared" si="2"/>
        <v>100.2086230876217</v>
      </c>
      <c r="I30" s="67"/>
      <c r="J30" s="67"/>
    </row>
    <row r="31" spans="1:7" ht="12.75">
      <c r="A31" s="29" t="s">
        <v>242</v>
      </c>
      <c r="B31" s="63">
        <f>B30/B23*100</f>
        <v>62.97350558353405</v>
      </c>
      <c r="C31" s="63">
        <f>C30/C23*100</f>
        <v>63.5853765564149</v>
      </c>
      <c r="D31" s="63"/>
      <c r="E31" s="63">
        <f>E30/E23*100</f>
        <v>64.06572548802284</v>
      </c>
      <c r="F31" s="63">
        <f>F30/F23*100</f>
        <v>64.37256571691819</v>
      </c>
      <c r="G31" s="71"/>
    </row>
    <row r="32" spans="1:10" s="66" customFormat="1" ht="12.75">
      <c r="A32" s="64" t="s">
        <v>245</v>
      </c>
      <c r="B32" s="65">
        <v>16014</v>
      </c>
      <c r="C32" s="65">
        <v>15848</v>
      </c>
      <c r="D32" s="65"/>
      <c r="E32" s="65">
        <v>15715</v>
      </c>
      <c r="F32" s="65">
        <v>15536</v>
      </c>
      <c r="G32" s="71">
        <f t="shared" si="2"/>
        <v>97.01511177719495</v>
      </c>
      <c r="I32" s="67"/>
      <c r="J32" s="67"/>
    </row>
    <row r="33" spans="1:7" ht="12.75">
      <c r="A33" s="29" t="s">
        <v>242</v>
      </c>
      <c r="B33" s="63">
        <f>B32/B23*100</f>
        <v>21.91537114079264</v>
      </c>
      <c r="C33" s="63">
        <f>C32/C23*100</f>
        <v>21.73221436015578</v>
      </c>
      <c r="D33" s="63"/>
      <c r="E33" s="63">
        <f>E32/E23*100</f>
        <v>21.77226062982308</v>
      </c>
      <c r="F33" s="63">
        <f>F32/F23*100</f>
        <v>21.688328005248977</v>
      </c>
      <c r="G33" s="71"/>
    </row>
    <row r="34" spans="1:10" s="66" customFormat="1" ht="25.5">
      <c r="A34" s="64" t="s">
        <v>246</v>
      </c>
      <c r="B34" s="65">
        <f>B26+B28+B32</f>
        <v>27056</v>
      </c>
      <c r="C34" s="65">
        <f>C26+C28+C32</f>
        <v>26555</v>
      </c>
      <c r="D34" s="65"/>
      <c r="E34" s="65">
        <f>E26+E28+E32</f>
        <v>25938</v>
      </c>
      <c r="F34" s="65">
        <f>F26+F28+F32</f>
        <v>25521</v>
      </c>
      <c r="G34" s="71">
        <f t="shared" si="2"/>
        <v>94.3265819041987</v>
      </c>
      <c r="I34" s="67"/>
      <c r="J34" s="67"/>
    </row>
    <row r="35" spans="1:6" ht="12.75">
      <c r="A35" s="29" t="s">
        <v>242</v>
      </c>
      <c r="B35" s="63">
        <f>B34/B23*100</f>
        <v>37.02649441646595</v>
      </c>
      <c r="C35" s="63">
        <f>C34/C23*100</f>
        <v>36.4146234435851</v>
      </c>
      <c r="D35" s="63"/>
      <c r="E35" s="63">
        <f>E34/E23*100</f>
        <v>35.93565995649704</v>
      </c>
      <c r="F35" s="63">
        <f>F34/F23*100</f>
        <v>35.62743428308182</v>
      </c>
    </row>
    <row r="37" spans="1:3" ht="12.75">
      <c r="A37" s="29" t="s">
        <v>247</v>
      </c>
      <c r="B37" s="70" t="s">
        <v>248</v>
      </c>
      <c r="C37" s="70" t="s">
        <v>234</v>
      </c>
    </row>
    <row r="38" spans="2:3" ht="12.75">
      <c r="B38" s="35">
        <v>75565</v>
      </c>
      <c r="C38" s="35">
        <v>74362</v>
      </c>
    </row>
  </sheetData>
  <mergeCells count="1">
    <mergeCell ref="A21:G21"/>
  </mergeCells>
  <printOptions/>
  <pageMargins left="0.35433070866141736" right="0.3937007874015748" top="0.984251968503937" bottom="0.35433070866141736" header="0.15748031496062992" footer="0.15748031496062992"/>
  <pageSetup horizontalDpi="600" verticalDpi="600" orientation="landscape" paperSize="9" scale="90" r:id="rId1"/>
  <headerFooter alignWithMargins="0">
    <oddHeader>&amp;C&amp;"Times New Roman,Félkövér"Állami támogatások 2011. évi várható összege és összehasonlítása az előző évihez
társadalaom, szociálpolitikai juttatások állami támogatása nélkül&amp;R
4/2számú melléklet
e forintban
</oddHeader>
    <oddFooter>&amp;C&amp;"Times New Roman,Normál"&amp;F&amp;R
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B1">
      <selection activeCell="M6" sqref="M6"/>
    </sheetView>
  </sheetViews>
  <sheetFormatPr defaultColWidth="9.140625" defaultRowHeight="12.75"/>
  <cols>
    <col min="1" max="1" width="23.421875" style="149" customWidth="1"/>
    <col min="2" max="2" width="9.140625" style="149" customWidth="1"/>
    <col min="3" max="5" width="10.140625" style="149" customWidth="1"/>
    <col min="6" max="6" width="10.421875" style="149" customWidth="1"/>
    <col min="7" max="9" width="10.140625" style="149" customWidth="1"/>
    <col min="10" max="10" width="10.57421875" style="149" customWidth="1"/>
    <col min="11" max="11" width="10.28125" style="149" customWidth="1"/>
    <col min="12" max="12" width="8.421875" style="149" customWidth="1"/>
    <col min="13" max="13" width="9.140625" style="149" customWidth="1"/>
    <col min="14" max="14" width="10.140625" style="149" customWidth="1"/>
    <col min="15" max="16384" width="9.140625" style="149" customWidth="1"/>
  </cols>
  <sheetData>
    <row r="1" spans="1:16" ht="12" thickBot="1">
      <c r="A1" s="182" t="s">
        <v>11</v>
      </c>
      <c r="B1" s="192" t="s">
        <v>4</v>
      </c>
      <c r="C1" s="192"/>
      <c r="D1" s="192"/>
      <c r="E1" s="192" t="s">
        <v>5</v>
      </c>
      <c r="F1" s="192"/>
      <c r="G1" s="189" t="s">
        <v>65</v>
      </c>
      <c r="H1" s="190"/>
      <c r="I1" s="190"/>
      <c r="J1" s="191"/>
      <c r="K1" s="183" t="s">
        <v>6</v>
      </c>
      <c r="L1" s="185" t="s">
        <v>363</v>
      </c>
      <c r="M1" s="187" t="s">
        <v>56</v>
      </c>
      <c r="N1" s="183" t="s">
        <v>361</v>
      </c>
      <c r="O1" s="148"/>
      <c r="P1" s="148"/>
    </row>
    <row r="2" spans="1:16" ht="84.75" thickBot="1">
      <c r="A2" s="182"/>
      <c r="B2" s="96" t="s">
        <v>42</v>
      </c>
      <c r="C2" s="96" t="s">
        <v>43</v>
      </c>
      <c r="D2" s="96" t="s">
        <v>44</v>
      </c>
      <c r="E2" s="96" t="s">
        <v>3</v>
      </c>
      <c r="F2" s="96" t="s">
        <v>45</v>
      </c>
      <c r="G2" s="96" t="s">
        <v>10</v>
      </c>
      <c r="H2" s="96" t="s">
        <v>9</v>
      </c>
      <c r="I2" s="97" t="s">
        <v>7</v>
      </c>
      <c r="J2" s="96" t="s">
        <v>66</v>
      </c>
      <c r="K2" s="184"/>
      <c r="L2" s="186"/>
      <c r="M2" s="188"/>
      <c r="N2" s="184"/>
      <c r="O2" s="148"/>
      <c r="P2" s="148"/>
    </row>
    <row r="3" spans="1:16" ht="11.25">
      <c r="A3" s="98" t="s">
        <v>12</v>
      </c>
      <c r="B3" s="99"/>
      <c r="C3" s="99"/>
      <c r="D3" s="99"/>
      <c r="E3" s="99"/>
      <c r="F3" s="99"/>
      <c r="G3" s="99"/>
      <c r="H3" s="99"/>
      <c r="I3" s="99"/>
      <c r="J3" s="99"/>
      <c r="K3" s="100"/>
      <c r="L3" s="101"/>
      <c r="M3" s="150"/>
      <c r="N3" s="151"/>
      <c r="O3" s="148"/>
      <c r="P3" s="148"/>
    </row>
    <row r="4" spans="1:16" ht="45">
      <c r="A4" s="102" t="s">
        <v>13</v>
      </c>
      <c r="B4" s="103">
        <v>18</v>
      </c>
      <c r="C4" s="103">
        <v>2</v>
      </c>
      <c r="D4" s="103">
        <v>11.25</v>
      </c>
      <c r="E4" s="103">
        <v>0</v>
      </c>
      <c r="F4" s="103">
        <v>0</v>
      </c>
      <c r="G4" s="103">
        <v>0</v>
      </c>
      <c r="H4" s="103">
        <v>0</v>
      </c>
      <c r="I4" s="103">
        <v>0</v>
      </c>
      <c r="J4" s="103">
        <v>0</v>
      </c>
      <c r="K4" s="104">
        <v>31.25</v>
      </c>
      <c r="L4" s="105">
        <v>-0.25</v>
      </c>
      <c r="M4" s="106" t="s">
        <v>364</v>
      </c>
      <c r="N4" s="107">
        <v>31</v>
      </c>
      <c r="O4" s="148"/>
      <c r="P4" s="148"/>
    </row>
    <row r="5" spans="1:16" ht="22.5">
      <c r="A5" s="102" t="s">
        <v>14</v>
      </c>
      <c r="B5" s="103">
        <v>12</v>
      </c>
      <c r="C5" s="103">
        <v>1.5</v>
      </c>
      <c r="D5" s="103">
        <v>7</v>
      </c>
      <c r="E5" s="103">
        <v>0</v>
      </c>
      <c r="F5" s="103">
        <v>0</v>
      </c>
      <c r="G5" s="103">
        <v>0</v>
      </c>
      <c r="H5" s="103">
        <v>0</v>
      </c>
      <c r="I5" s="103">
        <v>0</v>
      </c>
      <c r="J5" s="103">
        <v>0</v>
      </c>
      <c r="K5" s="104">
        <v>20.5</v>
      </c>
      <c r="L5" s="108"/>
      <c r="M5" s="106"/>
      <c r="N5" s="107">
        <v>20.5</v>
      </c>
      <c r="O5" s="148"/>
      <c r="P5" s="148"/>
    </row>
    <row r="6" spans="1:16" ht="78.75">
      <c r="A6" s="102" t="s">
        <v>23</v>
      </c>
      <c r="B6" s="103">
        <v>12</v>
      </c>
      <c r="C6" s="103">
        <v>1.5</v>
      </c>
      <c r="D6" s="103">
        <v>7</v>
      </c>
      <c r="E6" s="103">
        <v>0</v>
      </c>
      <c r="F6" s="103">
        <v>0</v>
      </c>
      <c r="G6" s="103">
        <v>0</v>
      </c>
      <c r="H6" s="103">
        <v>0</v>
      </c>
      <c r="I6" s="103">
        <v>0</v>
      </c>
      <c r="J6" s="103">
        <v>0</v>
      </c>
      <c r="K6" s="104">
        <v>20.5</v>
      </c>
      <c r="L6" s="108">
        <v>-2.5</v>
      </c>
      <c r="M6" s="106" t="s">
        <v>379</v>
      </c>
      <c r="N6" s="107">
        <v>20</v>
      </c>
      <c r="O6" s="148"/>
      <c r="P6" s="148"/>
    </row>
    <row r="7" spans="1:16" ht="45">
      <c r="A7" s="102" t="s">
        <v>15</v>
      </c>
      <c r="B7" s="103">
        <v>10</v>
      </c>
      <c r="C7" s="103">
        <v>2</v>
      </c>
      <c r="D7" s="103">
        <v>5</v>
      </c>
      <c r="E7" s="103">
        <v>0</v>
      </c>
      <c r="F7" s="103">
        <v>0</v>
      </c>
      <c r="G7" s="103">
        <v>0</v>
      </c>
      <c r="H7" s="103">
        <v>0</v>
      </c>
      <c r="I7" s="103">
        <v>0</v>
      </c>
      <c r="J7" s="103">
        <v>0</v>
      </c>
      <c r="K7" s="104">
        <v>17</v>
      </c>
      <c r="L7" s="108"/>
      <c r="M7" s="106" t="s">
        <v>366</v>
      </c>
      <c r="N7" s="107">
        <v>15</v>
      </c>
      <c r="O7" s="148"/>
      <c r="P7" s="148"/>
    </row>
    <row r="8" spans="1:16" ht="22.5">
      <c r="A8" s="102" t="s">
        <v>16</v>
      </c>
      <c r="B8" s="103">
        <v>10</v>
      </c>
      <c r="C8" s="103">
        <v>2</v>
      </c>
      <c r="D8" s="103">
        <v>5</v>
      </c>
      <c r="E8" s="103">
        <v>0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4">
        <v>17</v>
      </c>
      <c r="L8" s="108"/>
      <c r="M8" s="106"/>
      <c r="N8" s="107">
        <v>17</v>
      </c>
      <c r="O8" s="148"/>
      <c r="P8" s="148"/>
    </row>
    <row r="9" spans="1:16" ht="22.5">
      <c r="A9" s="102" t="s">
        <v>17</v>
      </c>
      <c r="B9" s="103">
        <v>10</v>
      </c>
      <c r="C9" s="103">
        <v>2</v>
      </c>
      <c r="D9" s="103">
        <v>5</v>
      </c>
      <c r="E9" s="103">
        <v>0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4">
        <v>17</v>
      </c>
      <c r="L9" s="108"/>
      <c r="M9" s="106"/>
      <c r="N9" s="107">
        <v>17</v>
      </c>
      <c r="O9" s="148"/>
      <c r="P9" s="148"/>
    </row>
    <row r="10" spans="1:16" ht="22.5">
      <c r="A10" s="102" t="s">
        <v>18</v>
      </c>
      <c r="B10" s="103">
        <v>12</v>
      </c>
      <c r="C10" s="103">
        <v>1.5</v>
      </c>
      <c r="D10" s="103">
        <v>7</v>
      </c>
      <c r="E10" s="103">
        <v>0</v>
      </c>
      <c r="F10" s="103">
        <v>0</v>
      </c>
      <c r="G10" s="103">
        <v>0</v>
      </c>
      <c r="H10" s="103">
        <v>0</v>
      </c>
      <c r="I10" s="103">
        <v>0</v>
      </c>
      <c r="J10" s="103">
        <v>0</v>
      </c>
      <c r="K10" s="104">
        <v>20.5</v>
      </c>
      <c r="L10" s="108"/>
      <c r="M10" s="106"/>
      <c r="N10" s="107">
        <v>20.5</v>
      </c>
      <c r="O10" s="148"/>
      <c r="P10" s="148"/>
    </row>
    <row r="11" spans="1:16" ht="45">
      <c r="A11" s="102" t="s">
        <v>19</v>
      </c>
      <c r="B11" s="103">
        <v>12</v>
      </c>
      <c r="C11" s="103">
        <v>9.75</v>
      </c>
      <c r="D11" s="103">
        <v>8.75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4">
        <v>30.5</v>
      </c>
      <c r="L11" s="108">
        <v>-0.25</v>
      </c>
      <c r="M11" s="106" t="s">
        <v>367</v>
      </c>
      <c r="N11" s="107">
        <v>30.25</v>
      </c>
      <c r="O11" s="148"/>
      <c r="P11" s="148"/>
    </row>
    <row r="12" spans="1:16" ht="22.5">
      <c r="A12" s="102" t="s">
        <v>20</v>
      </c>
      <c r="B12" s="103">
        <v>10</v>
      </c>
      <c r="C12" s="103">
        <v>2.5</v>
      </c>
      <c r="D12" s="103">
        <v>5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4">
        <v>17.5</v>
      </c>
      <c r="L12" s="108"/>
      <c r="M12" s="106"/>
      <c r="N12" s="107">
        <v>17.5</v>
      </c>
      <c r="O12" s="148"/>
      <c r="P12" s="148"/>
    </row>
    <row r="13" spans="1:16" ht="22.5">
      <c r="A13" s="102" t="s">
        <v>21</v>
      </c>
      <c r="B13" s="103">
        <v>16</v>
      </c>
      <c r="C13" s="103">
        <v>2</v>
      </c>
      <c r="D13" s="103">
        <v>10.25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4">
        <v>28.25</v>
      </c>
      <c r="L13" s="108"/>
      <c r="M13" s="106"/>
      <c r="N13" s="107">
        <v>28.25</v>
      </c>
      <c r="O13" s="148"/>
      <c r="P13" s="148"/>
    </row>
    <row r="14" spans="1:16" ht="22.5">
      <c r="A14" s="102" t="s">
        <v>22</v>
      </c>
      <c r="B14" s="103">
        <v>14</v>
      </c>
      <c r="C14" s="103">
        <v>2</v>
      </c>
      <c r="D14" s="103">
        <v>8.25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4">
        <v>24.25</v>
      </c>
      <c r="L14" s="108"/>
      <c r="M14" s="106"/>
      <c r="N14" s="107">
        <v>24.25</v>
      </c>
      <c r="O14" s="148"/>
      <c r="P14" s="148"/>
    </row>
    <row r="15" spans="1:16" ht="213.75">
      <c r="A15" s="102" t="s">
        <v>67</v>
      </c>
      <c r="B15" s="103">
        <v>12.5</v>
      </c>
      <c r="C15" s="103">
        <v>2</v>
      </c>
      <c r="D15" s="103">
        <v>9.5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4">
        <v>24</v>
      </c>
      <c r="L15" s="109">
        <v>-4.5</v>
      </c>
      <c r="M15" s="106" t="s">
        <v>370</v>
      </c>
      <c r="N15" s="107">
        <v>19.5</v>
      </c>
      <c r="O15" s="148"/>
      <c r="P15" s="148"/>
    </row>
    <row r="16" spans="1:16" ht="23.25" thickBot="1">
      <c r="A16" s="110" t="s">
        <v>68</v>
      </c>
      <c r="B16" s="111">
        <v>15</v>
      </c>
      <c r="C16" s="111">
        <v>2</v>
      </c>
      <c r="D16" s="111">
        <v>9.5</v>
      </c>
      <c r="E16" s="111">
        <v>14</v>
      </c>
      <c r="F16" s="111">
        <v>11</v>
      </c>
      <c r="G16" s="103">
        <v>0</v>
      </c>
      <c r="H16" s="103">
        <v>0</v>
      </c>
      <c r="I16" s="103">
        <v>0</v>
      </c>
      <c r="J16" s="103">
        <v>0</v>
      </c>
      <c r="K16" s="112">
        <v>51.5</v>
      </c>
      <c r="L16" s="113"/>
      <c r="M16" s="114"/>
      <c r="N16" s="115">
        <v>51.5</v>
      </c>
      <c r="O16" s="148"/>
      <c r="P16" s="148"/>
    </row>
    <row r="17" spans="1:16" ht="12" thickBot="1">
      <c r="A17" s="116" t="s">
        <v>69</v>
      </c>
      <c r="B17" s="117">
        <v>163.5</v>
      </c>
      <c r="C17" s="117">
        <v>32.75</v>
      </c>
      <c r="D17" s="117">
        <v>98.5</v>
      </c>
      <c r="E17" s="117">
        <v>14</v>
      </c>
      <c r="F17" s="117">
        <v>11</v>
      </c>
      <c r="G17" s="117">
        <v>0</v>
      </c>
      <c r="H17" s="117">
        <v>0</v>
      </c>
      <c r="I17" s="117">
        <v>0</v>
      </c>
      <c r="J17" s="117">
        <v>0</v>
      </c>
      <c r="K17" s="118">
        <v>319.75</v>
      </c>
      <c r="L17" s="119">
        <v>-7.5</v>
      </c>
      <c r="M17" s="152"/>
      <c r="N17" s="153">
        <v>312.25</v>
      </c>
      <c r="O17" s="154"/>
      <c r="P17" s="155"/>
    </row>
    <row r="18" spans="1:16" ht="11.25">
      <c r="A18" s="120"/>
      <c r="B18" s="121"/>
      <c r="C18" s="121"/>
      <c r="D18" s="121"/>
      <c r="E18" s="121"/>
      <c r="F18" s="121"/>
      <c r="G18" s="121"/>
      <c r="H18" s="121"/>
      <c r="I18" s="121"/>
      <c r="J18" s="121"/>
      <c r="K18" s="122"/>
      <c r="L18" s="123"/>
      <c r="M18" s="156"/>
      <c r="N18" s="157"/>
      <c r="O18" s="154"/>
      <c r="P18" s="154"/>
    </row>
    <row r="19" spans="1:16" ht="21">
      <c r="A19" s="124" t="s">
        <v>70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4"/>
      <c r="L19" s="108"/>
      <c r="M19" s="106"/>
      <c r="N19" s="158"/>
      <c r="O19" s="154"/>
      <c r="P19" s="154"/>
    </row>
    <row r="20" spans="1:16" ht="33.75">
      <c r="A20" s="102" t="s">
        <v>71</v>
      </c>
      <c r="B20" s="103">
        <v>39</v>
      </c>
      <c r="C20" s="103">
        <v>12.5</v>
      </c>
      <c r="D20" s="103">
        <v>9.5</v>
      </c>
      <c r="E20" s="103">
        <v>0</v>
      </c>
      <c r="F20" s="103">
        <v>0</v>
      </c>
      <c r="G20" s="103">
        <v>0</v>
      </c>
      <c r="H20" s="103">
        <v>0</v>
      </c>
      <c r="I20" s="103">
        <v>0</v>
      </c>
      <c r="J20" s="103">
        <v>0</v>
      </c>
      <c r="K20" s="104">
        <v>61</v>
      </c>
      <c r="L20" s="108"/>
      <c r="M20" s="106"/>
      <c r="N20" s="107">
        <v>61</v>
      </c>
      <c r="O20" s="154"/>
      <c r="P20" s="154"/>
    </row>
    <row r="21" spans="1:16" ht="22.5">
      <c r="A21" s="102" t="s">
        <v>46</v>
      </c>
      <c r="B21" s="103">
        <v>22</v>
      </c>
      <c r="C21" s="103">
        <v>3</v>
      </c>
      <c r="D21" s="103">
        <v>2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4">
        <v>27</v>
      </c>
      <c r="L21" s="108"/>
      <c r="M21" s="106"/>
      <c r="N21" s="107">
        <v>27</v>
      </c>
      <c r="O21" s="154"/>
      <c r="P21" s="154"/>
    </row>
    <row r="22" spans="1:16" ht="45">
      <c r="A22" s="102" t="s">
        <v>373</v>
      </c>
      <c r="B22" s="103">
        <v>68</v>
      </c>
      <c r="C22" s="103">
        <v>19</v>
      </c>
      <c r="D22" s="103">
        <v>3.5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4">
        <v>90.5</v>
      </c>
      <c r="L22" s="108">
        <v>-1</v>
      </c>
      <c r="M22" s="106" t="s">
        <v>368</v>
      </c>
      <c r="N22" s="107">
        <v>89.5</v>
      </c>
      <c r="O22" s="154"/>
      <c r="P22" s="154"/>
    </row>
    <row r="23" spans="1:16" ht="45">
      <c r="A23" s="102" t="s">
        <v>2</v>
      </c>
      <c r="B23" s="103">
        <v>31</v>
      </c>
      <c r="C23" s="103">
        <v>13.5</v>
      </c>
      <c r="D23" s="103">
        <v>2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4">
        <v>46.5</v>
      </c>
      <c r="L23" s="108">
        <v>-1</v>
      </c>
      <c r="M23" s="106" t="s">
        <v>366</v>
      </c>
      <c r="N23" s="107">
        <v>45.5</v>
      </c>
      <c r="O23" s="154"/>
      <c r="P23" s="154"/>
    </row>
    <row r="24" spans="1:16" ht="45">
      <c r="A24" s="102" t="s">
        <v>24</v>
      </c>
      <c r="B24" s="103">
        <v>47</v>
      </c>
      <c r="C24" s="103">
        <v>21</v>
      </c>
      <c r="D24" s="103">
        <v>2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4">
        <v>70</v>
      </c>
      <c r="L24" s="108">
        <v>-3</v>
      </c>
      <c r="M24" s="106" t="s">
        <v>369</v>
      </c>
      <c r="N24" s="107">
        <v>67</v>
      </c>
      <c r="O24" s="154"/>
      <c r="P24" s="154"/>
    </row>
    <row r="25" spans="1:16" ht="101.25">
      <c r="A25" s="102" t="s">
        <v>64</v>
      </c>
      <c r="B25" s="103">
        <v>40</v>
      </c>
      <c r="C25" s="103">
        <v>17.5</v>
      </c>
      <c r="D25" s="103">
        <v>6</v>
      </c>
      <c r="E25" s="103">
        <v>0</v>
      </c>
      <c r="F25" s="103">
        <v>0</v>
      </c>
      <c r="G25" s="103">
        <v>2</v>
      </c>
      <c r="H25" s="103">
        <v>0</v>
      </c>
      <c r="I25" s="103">
        <v>0</v>
      </c>
      <c r="J25" s="103">
        <v>0</v>
      </c>
      <c r="K25" s="104">
        <v>65.5</v>
      </c>
      <c r="L25" s="108">
        <v>-4.75</v>
      </c>
      <c r="M25" s="106" t="s">
        <v>365</v>
      </c>
      <c r="N25" s="107">
        <v>60.75</v>
      </c>
      <c r="O25" s="154"/>
      <c r="P25" s="154"/>
    </row>
    <row r="26" spans="1:16" ht="45">
      <c r="A26" s="102" t="s">
        <v>25</v>
      </c>
      <c r="B26" s="103">
        <v>62</v>
      </c>
      <c r="C26" s="103">
        <v>24</v>
      </c>
      <c r="D26" s="103">
        <v>5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4">
        <v>91</v>
      </c>
      <c r="L26" s="108">
        <v>-2</v>
      </c>
      <c r="M26" s="106" t="s">
        <v>369</v>
      </c>
      <c r="N26" s="107">
        <v>89</v>
      </c>
      <c r="O26" s="154"/>
      <c r="P26" s="154"/>
    </row>
    <row r="27" spans="1:16" ht="45">
      <c r="A27" s="102" t="s">
        <v>52</v>
      </c>
      <c r="B27" s="103">
        <v>51</v>
      </c>
      <c r="C27" s="103">
        <v>17.5</v>
      </c>
      <c r="D27" s="103">
        <v>3.5</v>
      </c>
      <c r="E27" s="103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4">
        <v>72</v>
      </c>
      <c r="L27" s="108">
        <v>-2</v>
      </c>
      <c r="M27" s="106" t="s">
        <v>366</v>
      </c>
      <c r="N27" s="107">
        <v>70</v>
      </c>
      <c r="O27" s="154"/>
      <c r="P27" s="154"/>
    </row>
    <row r="28" spans="1:16" ht="11.25">
      <c r="A28" s="102" t="s">
        <v>374</v>
      </c>
      <c r="B28" s="103">
        <v>42</v>
      </c>
      <c r="C28" s="103">
        <v>7</v>
      </c>
      <c r="D28" s="103">
        <v>3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4">
        <v>52</v>
      </c>
      <c r="L28" s="108"/>
      <c r="M28" s="106"/>
      <c r="N28" s="107">
        <v>52</v>
      </c>
      <c r="O28" s="154"/>
      <c r="P28" s="154"/>
    </row>
    <row r="29" spans="1:16" ht="12" thickBot="1">
      <c r="A29" s="110" t="s">
        <v>8</v>
      </c>
      <c r="B29" s="111">
        <v>41</v>
      </c>
      <c r="C29" s="111">
        <v>16.5</v>
      </c>
      <c r="D29" s="111">
        <v>5</v>
      </c>
      <c r="E29" s="111">
        <v>0</v>
      </c>
      <c r="F29" s="111">
        <v>0</v>
      </c>
      <c r="G29" s="111">
        <v>0</v>
      </c>
      <c r="H29" s="103">
        <v>0</v>
      </c>
      <c r="I29" s="111">
        <v>0</v>
      </c>
      <c r="J29" s="111">
        <v>0</v>
      </c>
      <c r="K29" s="125">
        <v>62.5</v>
      </c>
      <c r="L29" s="126"/>
      <c r="M29" s="114"/>
      <c r="N29" s="115">
        <v>62.5</v>
      </c>
      <c r="O29" s="154"/>
      <c r="P29" s="154"/>
    </row>
    <row r="30" spans="1:16" ht="21.75" thickBot="1">
      <c r="A30" s="116" t="s">
        <v>375</v>
      </c>
      <c r="B30" s="117">
        <v>443</v>
      </c>
      <c r="C30" s="117">
        <v>151.5</v>
      </c>
      <c r="D30" s="117">
        <v>41.5</v>
      </c>
      <c r="E30" s="117">
        <v>0</v>
      </c>
      <c r="F30" s="117">
        <v>0</v>
      </c>
      <c r="G30" s="117">
        <v>2</v>
      </c>
      <c r="H30" s="117">
        <v>0</v>
      </c>
      <c r="I30" s="117">
        <v>0</v>
      </c>
      <c r="J30" s="117">
        <v>0</v>
      </c>
      <c r="K30" s="127">
        <v>638</v>
      </c>
      <c r="L30" s="128">
        <v>-13.75</v>
      </c>
      <c r="M30" s="159"/>
      <c r="N30" s="153">
        <v>624.25</v>
      </c>
      <c r="O30" s="154"/>
      <c r="P30" s="155"/>
    </row>
    <row r="31" spans="1:16" ht="23.25" thickBot="1">
      <c r="A31" s="110" t="s">
        <v>376</v>
      </c>
      <c r="B31" s="111">
        <v>0</v>
      </c>
      <c r="C31" s="111">
        <v>0</v>
      </c>
      <c r="D31" s="111">
        <v>0</v>
      </c>
      <c r="E31" s="111">
        <v>0</v>
      </c>
      <c r="F31" s="111">
        <v>0</v>
      </c>
      <c r="G31" s="111">
        <v>8</v>
      </c>
      <c r="H31" s="111">
        <v>0</v>
      </c>
      <c r="I31" s="111">
        <v>0</v>
      </c>
      <c r="J31" s="111">
        <v>0</v>
      </c>
      <c r="K31" s="129">
        <v>8</v>
      </c>
      <c r="L31" s="105"/>
      <c r="M31" s="114"/>
      <c r="N31" s="130">
        <v>8</v>
      </c>
      <c r="O31" s="154"/>
      <c r="P31" s="154"/>
    </row>
    <row r="32" spans="1:16" ht="21.75" thickBot="1">
      <c r="A32" s="116" t="s">
        <v>377</v>
      </c>
      <c r="B32" s="117">
        <v>0</v>
      </c>
      <c r="C32" s="117">
        <v>0</v>
      </c>
      <c r="D32" s="117">
        <v>0</v>
      </c>
      <c r="E32" s="117">
        <v>0</v>
      </c>
      <c r="F32" s="117">
        <v>0</v>
      </c>
      <c r="G32" s="117">
        <v>8</v>
      </c>
      <c r="H32" s="117">
        <v>0</v>
      </c>
      <c r="I32" s="117">
        <v>0</v>
      </c>
      <c r="J32" s="117">
        <v>0</v>
      </c>
      <c r="K32" s="127">
        <v>8</v>
      </c>
      <c r="L32" s="131"/>
      <c r="M32" s="152"/>
      <c r="N32" s="132">
        <v>8</v>
      </c>
      <c r="O32" s="154"/>
      <c r="P32" s="155"/>
    </row>
    <row r="33" spans="1:16" ht="21.75" thickBot="1">
      <c r="A33" s="116" t="s">
        <v>26</v>
      </c>
      <c r="B33" s="117">
        <v>606.5</v>
      </c>
      <c r="C33" s="117">
        <v>184.25</v>
      </c>
      <c r="D33" s="117">
        <v>140</v>
      </c>
      <c r="E33" s="117">
        <v>14</v>
      </c>
      <c r="F33" s="117">
        <v>11</v>
      </c>
      <c r="G33" s="117">
        <v>10</v>
      </c>
      <c r="H33" s="117">
        <v>0</v>
      </c>
      <c r="I33" s="117">
        <v>0</v>
      </c>
      <c r="J33" s="117">
        <v>0</v>
      </c>
      <c r="K33" s="127">
        <v>965.75</v>
      </c>
      <c r="L33" s="117">
        <v>-21.25</v>
      </c>
      <c r="M33" s="152"/>
      <c r="N33" s="153">
        <v>944.5</v>
      </c>
      <c r="O33" s="154"/>
      <c r="P33" s="154"/>
    </row>
    <row r="34" spans="1:16" ht="11.25">
      <c r="A34" s="98"/>
      <c r="B34" s="133"/>
      <c r="C34" s="133"/>
      <c r="D34" s="133"/>
      <c r="E34" s="133"/>
      <c r="F34" s="133"/>
      <c r="G34" s="133"/>
      <c r="H34" s="133"/>
      <c r="I34" s="133"/>
      <c r="J34" s="133"/>
      <c r="K34" s="100"/>
      <c r="L34" s="134"/>
      <c r="M34" s="150"/>
      <c r="N34" s="157"/>
      <c r="O34" s="154"/>
      <c r="P34" s="155"/>
    </row>
    <row r="35" spans="1:16" ht="11.25">
      <c r="A35" s="124" t="s">
        <v>27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04"/>
      <c r="L35" s="108"/>
      <c r="M35" s="106"/>
      <c r="N35" s="158"/>
      <c r="O35" s="154"/>
      <c r="P35" s="154"/>
    </row>
    <row r="36" spans="1:16" ht="22.5">
      <c r="A36" s="102" t="s">
        <v>28</v>
      </c>
      <c r="B36" s="135">
        <v>0</v>
      </c>
      <c r="C36" s="135">
        <v>0</v>
      </c>
      <c r="D36" s="135">
        <v>0</v>
      </c>
      <c r="E36" s="135">
        <v>9</v>
      </c>
      <c r="F36" s="135">
        <v>4</v>
      </c>
      <c r="G36" s="135">
        <v>0</v>
      </c>
      <c r="H36" s="135">
        <v>0</v>
      </c>
      <c r="I36" s="135">
        <v>0</v>
      </c>
      <c r="J36" s="135">
        <v>0</v>
      </c>
      <c r="K36" s="104">
        <v>13</v>
      </c>
      <c r="L36" s="108"/>
      <c r="M36" s="106"/>
      <c r="N36" s="107">
        <v>13</v>
      </c>
      <c r="O36" s="154"/>
      <c r="P36" s="154"/>
    </row>
    <row r="37" spans="1:16" ht="21">
      <c r="A37" s="124" t="s">
        <v>29</v>
      </c>
      <c r="B37" s="135">
        <v>0</v>
      </c>
      <c r="C37" s="135">
        <v>0</v>
      </c>
      <c r="D37" s="135">
        <v>0</v>
      </c>
      <c r="E37" s="135">
        <v>79</v>
      </c>
      <c r="F37" s="135">
        <v>13</v>
      </c>
      <c r="G37" s="135">
        <v>0</v>
      </c>
      <c r="H37" s="135">
        <v>0</v>
      </c>
      <c r="I37" s="135">
        <v>0</v>
      </c>
      <c r="J37" s="135">
        <v>0</v>
      </c>
      <c r="K37" s="104">
        <v>92</v>
      </c>
      <c r="L37" s="108"/>
      <c r="M37" s="106"/>
      <c r="N37" s="107">
        <v>92</v>
      </c>
      <c r="O37" s="154"/>
      <c r="P37" s="154"/>
    </row>
    <row r="38" spans="1:16" ht="22.5">
      <c r="A38" s="102" t="s">
        <v>30</v>
      </c>
      <c r="B38" s="103">
        <v>0</v>
      </c>
      <c r="C38" s="103">
        <v>0</v>
      </c>
      <c r="D38" s="135">
        <v>0</v>
      </c>
      <c r="E38" s="103">
        <v>5</v>
      </c>
      <c r="F38" s="103">
        <v>2</v>
      </c>
      <c r="G38" s="135">
        <v>0</v>
      </c>
      <c r="H38" s="135">
        <v>0</v>
      </c>
      <c r="I38" s="135">
        <v>0</v>
      </c>
      <c r="J38" s="135">
        <v>0</v>
      </c>
      <c r="K38" s="104">
        <v>7</v>
      </c>
      <c r="L38" s="108"/>
      <c r="M38" s="160"/>
      <c r="N38" s="107">
        <v>7</v>
      </c>
      <c r="O38" s="154"/>
      <c r="P38" s="154"/>
    </row>
    <row r="39" spans="1:16" ht="11.25">
      <c r="A39" s="102" t="s">
        <v>31</v>
      </c>
      <c r="B39" s="103">
        <v>0</v>
      </c>
      <c r="C39" s="103">
        <v>0</v>
      </c>
      <c r="D39" s="135">
        <v>0</v>
      </c>
      <c r="E39" s="103">
        <v>2</v>
      </c>
      <c r="F39" s="103">
        <v>2</v>
      </c>
      <c r="G39" s="135">
        <v>0</v>
      </c>
      <c r="H39" s="135">
        <v>0</v>
      </c>
      <c r="I39" s="135">
        <v>0</v>
      </c>
      <c r="J39" s="135">
        <v>0</v>
      </c>
      <c r="K39" s="104">
        <v>4</v>
      </c>
      <c r="L39" s="108"/>
      <c r="M39" s="106"/>
      <c r="N39" s="107">
        <v>4</v>
      </c>
      <c r="O39" s="154"/>
      <c r="P39" s="154"/>
    </row>
    <row r="40" spans="1:16" ht="11.25">
      <c r="A40" s="102" t="s">
        <v>32</v>
      </c>
      <c r="B40" s="103">
        <v>0</v>
      </c>
      <c r="C40" s="103">
        <v>0</v>
      </c>
      <c r="D40" s="135">
        <v>0</v>
      </c>
      <c r="E40" s="103">
        <v>8</v>
      </c>
      <c r="F40" s="103">
        <v>6</v>
      </c>
      <c r="G40" s="135">
        <v>0</v>
      </c>
      <c r="H40" s="135">
        <v>0</v>
      </c>
      <c r="I40" s="135">
        <v>0</v>
      </c>
      <c r="J40" s="135">
        <v>0</v>
      </c>
      <c r="K40" s="104">
        <v>14</v>
      </c>
      <c r="L40" s="108"/>
      <c r="M40" s="106"/>
      <c r="N40" s="107">
        <v>14</v>
      </c>
      <c r="O40" s="154"/>
      <c r="P40" s="154"/>
    </row>
    <row r="41" spans="1:16" ht="11.25">
      <c r="A41" s="102" t="s">
        <v>33</v>
      </c>
      <c r="B41" s="103">
        <v>0</v>
      </c>
      <c r="C41" s="103">
        <v>0</v>
      </c>
      <c r="D41" s="135">
        <v>0</v>
      </c>
      <c r="E41" s="103">
        <v>12</v>
      </c>
      <c r="F41" s="103">
        <v>3</v>
      </c>
      <c r="G41" s="135">
        <v>0</v>
      </c>
      <c r="H41" s="135">
        <v>0</v>
      </c>
      <c r="I41" s="135">
        <v>0</v>
      </c>
      <c r="J41" s="135">
        <v>0</v>
      </c>
      <c r="K41" s="104">
        <v>15</v>
      </c>
      <c r="L41" s="108"/>
      <c r="M41" s="106"/>
      <c r="N41" s="107">
        <v>15</v>
      </c>
      <c r="O41" s="154"/>
      <c r="P41" s="154"/>
    </row>
    <row r="42" spans="1:16" ht="11.25">
      <c r="A42" s="102" t="s">
        <v>34</v>
      </c>
      <c r="B42" s="103">
        <v>0</v>
      </c>
      <c r="C42" s="103">
        <v>0</v>
      </c>
      <c r="D42" s="135">
        <v>0</v>
      </c>
      <c r="E42" s="103">
        <v>52</v>
      </c>
      <c r="F42" s="103">
        <v>0</v>
      </c>
      <c r="G42" s="135">
        <v>0</v>
      </c>
      <c r="H42" s="135">
        <v>0</v>
      </c>
      <c r="I42" s="135">
        <v>0</v>
      </c>
      <c r="J42" s="135">
        <v>0</v>
      </c>
      <c r="K42" s="104">
        <v>52</v>
      </c>
      <c r="L42" s="108"/>
      <c r="M42" s="106"/>
      <c r="N42" s="107">
        <v>52</v>
      </c>
      <c r="O42" s="154"/>
      <c r="P42" s="154"/>
    </row>
    <row r="43" spans="1:16" ht="31.5">
      <c r="A43" s="124" t="s">
        <v>35</v>
      </c>
      <c r="B43" s="135">
        <v>0</v>
      </c>
      <c r="C43" s="135">
        <v>0</v>
      </c>
      <c r="D43" s="135">
        <v>0</v>
      </c>
      <c r="E43" s="135">
        <v>88</v>
      </c>
      <c r="F43" s="135">
        <v>44</v>
      </c>
      <c r="G43" s="135">
        <v>0</v>
      </c>
      <c r="H43" s="135">
        <v>0</v>
      </c>
      <c r="I43" s="135">
        <v>0</v>
      </c>
      <c r="J43" s="135">
        <v>0</v>
      </c>
      <c r="K43" s="104">
        <v>132</v>
      </c>
      <c r="L43" s="108"/>
      <c r="M43" s="106"/>
      <c r="N43" s="107">
        <v>132</v>
      </c>
      <c r="O43" s="154"/>
      <c r="P43" s="154"/>
    </row>
    <row r="44" spans="1:16" ht="21">
      <c r="A44" s="124" t="s">
        <v>36</v>
      </c>
      <c r="B44" s="135">
        <v>0</v>
      </c>
      <c r="C44" s="135">
        <v>0</v>
      </c>
      <c r="D44" s="135">
        <v>0</v>
      </c>
      <c r="E44" s="135">
        <v>31</v>
      </c>
      <c r="F44" s="135">
        <v>3</v>
      </c>
      <c r="G44" s="135">
        <v>0</v>
      </c>
      <c r="H44" s="135">
        <v>0</v>
      </c>
      <c r="I44" s="135">
        <v>0</v>
      </c>
      <c r="J44" s="135">
        <v>0</v>
      </c>
      <c r="K44" s="104">
        <v>34</v>
      </c>
      <c r="L44" s="108"/>
      <c r="M44" s="106"/>
      <c r="N44" s="107">
        <v>34</v>
      </c>
      <c r="O44" s="154"/>
      <c r="P44" s="154"/>
    </row>
    <row r="45" spans="1:16" ht="21">
      <c r="A45" s="124" t="s">
        <v>37</v>
      </c>
      <c r="B45" s="135">
        <v>0</v>
      </c>
      <c r="C45" s="135">
        <v>0</v>
      </c>
      <c r="D45" s="135">
        <v>0</v>
      </c>
      <c r="E45" s="135">
        <v>27</v>
      </c>
      <c r="F45" s="135">
        <v>3</v>
      </c>
      <c r="G45" s="135">
        <v>0</v>
      </c>
      <c r="H45" s="135">
        <v>0</v>
      </c>
      <c r="I45" s="135">
        <v>0</v>
      </c>
      <c r="J45" s="135">
        <v>0</v>
      </c>
      <c r="K45" s="104">
        <v>30</v>
      </c>
      <c r="L45" s="108"/>
      <c r="M45" s="106"/>
      <c r="N45" s="107">
        <v>30</v>
      </c>
      <c r="O45" s="154"/>
      <c r="P45" s="154"/>
    </row>
    <row r="46" spans="1:16" ht="11.25">
      <c r="A46" s="102" t="s">
        <v>38</v>
      </c>
      <c r="B46" s="103">
        <v>0</v>
      </c>
      <c r="C46" s="103">
        <v>0</v>
      </c>
      <c r="D46" s="135">
        <v>0</v>
      </c>
      <c r="E46" s="103">
        <v>14</v>
      </c>
      <c r="F46" s="103">
        <v>1</v>
      </c>
      <c r="G46" s="135">
        <v>0</v>
      </c>
      <c r="H46" s="135">
        <v>0</v>
      </c>
      <c r="I46" s="135">
        <v>0</v>
      </c>
      <c r="J46" s="135">
        <v>0</v>
      </c>
      <c r="K46" s="104">
        <v>15</v>
      </c>
      <c r="L46" s="108"/>
      <c r="M46" s="106"/>
      <c r="N46" s="107">
        <v>15</v>
      </c>
      <c r="O46" s="154"/>
      <c r="P46" s="154"/>
    </row>
    <row r="47" spans="1:16" ht="12" thickBot="1">
      <c r="A47" s="102" t="s">
        <v>39</v>
      </c>
      <c r="B47" s="103">
        <v>0</v>
      </c>
      <c r="C47" s="103">
        <v>0</v>
      </c>
      <c r="D47" s="135">
        <v>0</v>
      </c>
      <c r="E47" s="103">
        <v>13</v>
      </c>
      <c r="F47" s="103">
        <v>2</v>
      </c>
      <c r="G47" s="135">
        <v>0</v>
      </c>
      <c r="H47" s="135">
        <v>0</v>
      </c>
      <c r="I47" s="135">
        <v>0</v>
      </c>
      <c r="J47" s="135">
        <v>0</v>
      </c>
      <c r="K47" s="104">
        <v>15</v>
      </c>
      <c r="L47" s="108"/>
      <c r="M47" s="106"/>
      <c r="N47" s="115">
        <v>15</v>
      </c>
      <c r="O47" s="154"/>
      <c r="P47" s="154"/>
    </row>
    <row r="48" spans="1:16" ht="21.75" thickBot="1">
      <c r="A48" s="116" t="s">
        <v>40</v>
      </c>
      <c r="B48" s="136">
        <v>0</v>
      </c>
      <c r="C48" s="136">
        <v>0</v>
      </c>
      <c r="D48" s="136">
        <v>0</v>
      </c>
      <c r="E48" s="136">
        <v>234</v>
      </c>
      <c r="F48" s="136">
        <v>67</v>
      </c>
      <c r="G48" s="136">
        <v>0</v>
      </c>
      <c r="H48" s="136">
        <v>0</v>
      </c>
      <c r="I48" s="136">
        <v>0</v>
      </c>
      <c r="J48" s="136">
        <v>0</v>
      </c>
      <c r="K48" s="118">
        <v>301</v>
      </c>
      <c r="L48" s="131"/>
      <c r="M48" s="152"/>
      <c r="N48" s="153">
        <v>301</v>
      </c>
      <c r="O48" s="154"/>
      <c r="P48" s="154"/>
    </row>
    <row r="49" spans="1:16" ht="11.25">
      <c r="A49" s="98"/>
      <c r="B49" s="133"/>
      <c r="C49" s="133"/>
      <c r="D49" s="133"/>
      <c r="E49" s="133"/>
      <c r="F49" s="133"/>
      <c r="G49" s="133"/>
      <c r="H49" s="133"/>
      <c r="I49" s="133"/>
      <c r="J49" s="133"/>
      <c r="K49" s="100"/>
      <c r="L49" s="134"/>
      <c r="M49" s="150"/>
      <c r="N49" s="157"/>
      <c r="O49" s="154"/>
      <c r="P49" s="154"/>
    </row>
    <row r="50" spans="1:16" ht="157.5">
      <c r="A50" s="124" t="s">
        <v>0</v>
      </c>
      <c r="B50" s="103">
        <v>0</v>
      </c>
      <c r="C50" s="103">
        <v>0</v>
      </c>
      <c r="D50" s="103">
        <v>0</v>
      </c>
      <c r="E50" s="103">
        <v>204</v>
      </c>
      <c r="F50" s="103">
        <v>92</v>
      </c>
      <c r="G50" s="103">
        <v>0</v>
      </c>
      <c r="H50" s="103"/>
      <c r="I50" s="103">
        <v>0</v>
      </c>
      <c r="J50" s="103">
        <v>0</v>
      </c>
      <c r="K50" s="104">
        <v>296</v>
      </c>
      <c r="L50" s="137">
        <v>-6</v>
      </c>
      <c r="M50" s="161" t="s">
        <v>49</v>
      </c>
      <c r="N50" s="138">
        <v>290</v>
      </c>
      <c r="O50" s="154"/>
      <c r="P50" s="154"/>
    </row>
    <row r="51" spans="1:16" ht="11.25">
      <c r="A51" s="124" t="s">
        <v>41</v>
      </c>
      <c r="B51" s="103">
        <v>0</v>
      </c>
      <c r="C51" s="103">
        <v>0</v>
      </c>
      <c r="D51" s="103">
        <v>0</v>
      </c>
      <c r="E51" s="103">
        <v>0</v>
      </c>
      <c r="F51" s="103">
        <v>0</v>
      </c>
      <c r="G51" s="103">
        <v>0</v>
      </c>
      <c r="H51" s="103">
        <v>11</v>
      </c>
      <c r="I51" s="103">
        <v>0</v>
      </c>
      <c r="J51" s="103">
        <v>0</v>
      </c>
      <c r="K51" s="104">
        <v>11</v>
      </c>
      <c r="L51" s="108"/>
      <c r="M51" s="106"/>
      <c r="N51" s="138">
        <v>11</v>
      </c>
      <c r="O51" s="154"/>
      <c r="P51" s="154"/>
    </row>
    <row r="52" spans="1:16" ht="22.5">
      <c r="A52" s="102" t="s">
        <v>371</v>
      </c>
      <c r="B52" s="103">
        <v>0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03">
        <v>45</v>
      </c>
      <c r="J52" s="103"/>
      <c r="K52" s="104">
        <v>45</v>
      </c>
      <c r="L52" s="108"/>
      <c r="M52" s="106"/>
      <c r="N52" s="107">
        <v>45</v>
      </c>
      <c r="O52" s="154"/>
      <c r="P52" s="154"/>
    </row>
    <row r="53" spans="1:16" ht="22.5">
      <c r="A53" s="102" t="s">
        <v>372</v>
      </c>
      <c r="B53" s="111">
        <v>0</v>
      </c>
      <c r="C53" s="111">
        <v>0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1">
        <v>21</v>
      </c>
      <c r="K53" s="104">
        <v>21</v>
      </c>
      <c r="L53" s="109"/>
      <c r="M53" s="114"/>
      <c r="N53" s="107">
        <v>21</v>
      </c>
      <c r="O53" s="154"/>
      <c r="P53" s="154"/>
    </row>
    <row r="54" spans="1:16" ht="22.5">
      <c r="A54" s="102" t="s">
        <v>53</v>
      </c>
      <c r="B54" s="111">
        <v>0</v>
      </c>
      <c r="C54" s="111">
        <v>0</v>
      </c>
      <c r="D54" s="111">
        <v>0</v>
      </c>
      <c r="E54" s="111">
        <v>0</v>
      </c>
      <c r="F54" s="111">
        <v>0</v>
      </c>
      <c r="G54" s="111">
        <v>0</v>
      </c>
      <c r="H54" s="111">
        <v>0</v>
      </c>
      <c r="I54" s="111">
        <v>0</v>
      </c>
      <c r="J54" s="111">
        <v>8</v>
      </c>
      <c r="K54" s="104">
        <v>8</v>
      </c>
      <c r="L54" s="109"/>
      <c r="M54" s="114"/>
      <c r="N54" s="107">
        <v>8</v>
      </c>
      <c r="O54" s="154"/>
      <c r="P54" s="154"/>
    </row>
    <row r="55" spans="1:16" ht="23.25" thickBot="1">
      <c r="A55" s="102" t="s">
        <v>54</v>
      </c>
      <c r="B55" s="111">
        <v>0</v>
      </c>
      <c r="C55" s="111">
        <v>0</v>
      </c>
      <c r="D55" s="111">
        <v>0</v>
      </c>
      <c r="E55" s="111">
        <v>0</v>
      </c>
      <c r="F55" s="111">
        <v>0</v>
      </c>
      <c r="G55" s="139">
        <v>0</v>
      </c>
      <c r="H55" s="139">
        <v>0</v>
      </c>
      <c r="I55" s="139">
        <v>0</v>
      </c>
      <c r="J55" s="139">
        <v>33</v>
      </c>
      <c r="K55" s="140">
        <v>33</v>
      </c>
      <c r="L55" s="113"/>
      <c r="M55" s="162"/>
      <c r="N55" s="115">
        <v>33</v>
      </c>
      <c r="O55" s="154"/>
      <c r="P55" s="154"/>
    </row>
    <row r="56" spans="1:16" ht="21.75" thickBot="1">
      <c r="A56" s="141" t="s">
        <v>362</v>
      </c>
      <c r="B56" s="142"/>
      <c r="C56" s="142">
        <v>0</v>
      </c>
      <c r="D56" s="142">
        <v>0</v>
      </c>
      <c r="E56" s="142">
        <v>0</v>
      </c>
      <c r="F56" s="142">
        <v>0</v>
      </c>
      <c r="G56" s="117">
        <v>0</v>
      </c>
      <c r="H56" s="117">
        <v>0</v>
      </c>
      <c r="I56" s="117">
        <v>45</v>
      </c>
      <c r="J56" s="117">
        <v>62</v>
      </c>
      <c r="K56" s="127">
        <v>107</v>
      </c>
      <c r="L56" s="143"/>
      <c r="M56" s="163"/>
      <c r="N56" s="153">
        <v>107</v>
      </c>
      <c r="O56" s="164"/>
      <c r="P56" s="164"/>
    </row>
    <row r="57" spans="1:16" ht="12" thickBot="1">
      <c r="A57" s="116" t="s">
        <v>1</v>
      </c>
      <c r="B57" s="117">
        <v>606.5</v>
      </c>
      <c r="C57" s="117">
        <v>184.25</v>
      </c>
      <c r="D57" s="117">
        <v>140</v>
      </c>
      <c r="E57" s="117">
        <v>452</v>
      </c>
      <c r="F57" s="117">
        <v>170</v>
      </c>
      <c r="G57" s="117">
        <v>10</v>
      </c>
      <c r="H57" s="117">
        <v>11</v>
      </c>
      <c r="I57" s="117">
        <v>45</v>
      </c>
      <c r="J57" s="117">
        <v>62</v>
      </c>
      <c r="K57" s="127">
        <v>1680.75</v>
      </c>
      <c r="L57" s="117">
        <v>-27.25</v>
      </c>
      <c r="M57" s="152"/>
      <c r="N57" s="153">
        <v>1653.5</v>
      </c>
      <c r="O57" s="154"/>
      <c r="P57" s="155"/>
    </row>
    <row r="58" spans="1:16" ht="11.25">
      <c r="A58" s="144"/>
      <c r="B58" s="99"/>
      <c r="C58" s="99"/>
      <c r="D58" s="99"/>
      <c r="E58" s="99"/>
      <c r="F58" s="99"/>
      <c r="G58" s="99"/>
      <c r="H58" s="99"/>
      <c r="I58" s="99"/>
      <c r="J58" s="99"/>
      <c r="K58" s="100"/>
      <c r="L58" s="134"/>
      <c r="M58" s="150"/>
      <c r="N58" s="157"/>
      <c r="O58" s="154"/>
      <c r="P58" s="154"/>
    </row>
    <row r="59" spans="1:16" ht="11.25">
      <c r="A59" s="124" t="s">
        <v>51</v>
      </c>
      <c r="B59" s="135"/>
      <c r="C59" s="135"/>
      <c r="D59" s="135"/>
      <c r="E59" s="103"/>
      <c r="F59" s="103"/>
      <c r="G59" s="103"/>
      <c r="H59" s="103"/>
      <c r="I59" s="103"/>
      <c r="J59" s="103"/>
      <c r="K59" s="104"/>
      <c r="L59" s="108"/>
      <c r="M59" s="106"/>
      <c r="N59" s="158"/>
      <c r="O59" s="154"/>
      <c r="P59" s="154"/>
    </row>
    <row r="60" spans="1:16" ht="11.25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4"/>
      <c r="L60" s="108"/>
      <c r="M60" s="106"/>
      <c r="N60" s="158"/>
      <c r="O60" s="154"/>
      <c r="P60" s="154"/>
    </row>
    <row r="61" spans="1:16" ht="11.25">
      <c r="A61" s="102" t="s">
        <v>57</v>
      </c>
      <c r="B61" s="103">
        <v>0</v>
      </c>
      <c r="C61" s="103">
        <v>0</v>
      </c>
      <c r="D61" s="103">
        <v>0</v>
      </c>
      <c r="E61" s="103">
        <v>0</v>
      </c>
      <c r="F61" s="103">
        <v>0</v>
      </c>
      <c r="G61" s="103">
        <v>0</v>
      </c>
      <c r="H61" s="103">
        <v>0</v>
      </c>
      <c r="I61" s="103">
        <v>1</v>
      </c>
      <c r="J61" s="103">
        <v>0</v>
      </c>
      <c r="K61" s="104">
        <v>1</v>
      </c>
      <c r="L61" s="108"/>
      <c r="M61" s="106"/>
      <c r="N61" s="107">
        <v>1</v>
      </c>
      <c r="O61" s="154"/>
      <c r="P61" s="155"/>
    </row>
    <row r="62" spans="1:16" ht="11.25">
      <c r="A62" s="102" t="s">
        <v>58</v>
      </c>
      <c r="B62" s="103">
        <v>0</v>
      </c>
      <c r="C62" s="103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v>0</v>
      </c>
      <c r="I62" s="103">
        <v>0</v>
      </c>
      <c r="J62" s="103">
        <v>9</v>
      </c>
      <c r="K62" s="104">
        <v>9</v>
      </c>
      <c r="L62" s="108"/>
      <c r="M62" s="106"/>
      <c r="N62" s="107">
        <v>9</v>
      </c>
      <c r="O62" s="154"/>
      <c r="P62" s="154"/>
    </row>
    <row r="63" spans="1:16" ht="45.75" thickBot="1">
      <c r="A63" s="110" t="s">
        <v>59</v>
      </c>
      <c r="B63" s="111">
        <v>0</v>
      </c>
      <c r="C63" s="111">
        <v>0</v>
      </c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248</v>
      </c>
      <c r="J63" s="111">
        <v>0</v>
      </c>
      <c r="K63" s="104">
        <v>248</v>
      </c>
      <c r="L63" s="109">
        <v>-2</v>
      </c>
      <c r="M63" s="145" t="s">
        <v>47</v>
      </c>
      <c r="N63" s="115">
        <v>246</v>
      </c>
      <c r="O63" s="154"/>
      <c r="P63" s="154"/>
    </row>
    <row r="64" spans="1:16" ht="95.25" thickBot="1">
      <c r="A64" s="116" t="s">
        <v>60</v>
      </c>
      <c r="B64" s="117">
        <v>0</v>
      </c>
      <c r="C64" s="117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249</v>
      </c>
      <c r="J64" s="117">
        <v>9</v>
      </c>
      <c r="K64" s="127">
        <v>258</v>
      </c>
      <c r="L64" s="117">
        <v>-2</v>
      </c>
      <c r="M64" s="146" t="s">
        <v>55</v>
      </c>
      <c r="N64" s="153">
        <v>256</v>
      </c>
      <c r="O64" s="154"/>
      <c r="P64" s="154"/>
    </row>
    <row r="65" spans="1:16" ht="12" thickBot="1">
      <c r="A65" s="144" t="s">
        <v>61</v>
      </c>
      <c r="B65" s="99"/>
      <c r="C65" s="99">
        <v>0</v>
      </c>
      <c r="D65" s="99"/>
      <c r="E65" s="99">
        <v>0</v>
      </c>
      <c r="F65" s="99">
        <v>0</v>
      </c>
      <c r="G65" s="147"/>
      <c r="H65" s="147"/>
      <c r="I65" s="147">
        <v>4</v>
      </c>
      <c r="J65" s="147"/>
      <c r="K65" s="127">
        <v>4</v>
      </c>
      <c r="L65" s="131">
        <v>-1</v>
      </c>
      <c r="M65" s="152"/>
      <c r="N65" s="153">
        <v>3</v>
      </c>
      <c r="O65" s="154"/>
      <c r="P65" s="154"/>
    </row>
    <row r="66" spans="1:16" ht="12" thickBot="1">
      <c r="A66" s="116" t="s">
        <v>62</v>
      </c>
      <c r="B66" s="117">
        <v>0</v>
      </c>
      <c r="C66" s="117">
        <v>0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  <c r="I66" s="117">
        <v>253</v>
      </c>
      <c r="J66" s="117">
        <v>9</v>
      </c>
      <c r="K66" s="127">
        <v>262</v>
      </c>
      <c r="L66" s="117">
        <v>-3</v>
      </c>
      <c r="M66" s="152"/>
      <c r="N66" s="153">
        <v>259</v>
      </c>
      <c r="O66" s="154"/>
      <c r="P66" s="154"/>
    </row>
    <row r="67" spans="1:16" ht="53.25" thickBot="1">
      <c r="A67" s="165" t="s">
        <v>63</v>
      </c>
      <c r="B67" s="166">
        <v>606.5</v>
      </c>
      <c r="C67" s="166">
        <v>184.25</v>
      </c>
      <c r="D67" s="166">
        <v>140</v>
      </c>
      <c r="E67" s="166">
        <v>452</v>
      </c>
      <c r="F67" s="166">
        <v>170</v>
      </c>
      <c r="G67" s="166">
        <v>10</v>
      </c>
      <c r="H67" s="166">
        <v>11</v>
      </c>
      <c r="I67" s="166">
        <v>298</v>
      </c>
      <c r="J67" s="166">
        <v>71</v>
      </c>
      <c r="K67" s="167">
        <v>1942.75</v>
      </c>
      <c r="L67" s="166">
        <v>-30.25</v>
      </c>
      <c r="M67" s="163" t="s">
        <v>50</v>
      </c>
      <c r="N67" s="168">
        <v>1912.5</v>
      </c>
      <c r="O67" s="164"/>
      <c r="P67" s="164"/>
    </row>
    <row r="68" spans="1:16" ht="11.25">
      <c r="A68" s="169" t="s">
        <v>48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70"/>
      <c r="M68" s="171"/>
      <c r="N68" s="154"/>
      <c r="O68" s="154"/>
      <c r="P68" s="154"/>
    </row>
    <row r="69" spans="1:16" ht="11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</row>
    <row r="70" spans="1:16" ht="11.25">
      <c r="A70" s="169"/>
      <c r="B70" s="155"/>
      <c r="C70" s="155"/>
      <c r="D70" s="155"/>
      <c r="E70" s="155"/>
      <c r="F70" s="155"/>
      <c r="G70" s="155"/>
      <c r="H70" s="155"/>
      <c r="I70" s="155"/>
      <c r="J70" s="155"/>
      <c r="K70" s="155"/>
      <c r="L70" s="170"/>
      <c r="M70" s="169"/>
      <c r="N70" s="154"/>
      <c r="O70" s="154"/>
      <c r="P70" s="155"/>
    </row>
    <row r="71" spans="1:16" ht="11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</row>
    <row r="72" spans="1:16" ht="11.25">
      <c r="A72" s="169"/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70"/>
      <c r="M72" s="169"/>
      <c r="N72" s="154"/>
      <c r="O72" s="154"/>
      <c r="P72" s="155"/>
    </row>
    <row r="73" spans="1:16" ht="11.25">
      <c r="A73" s="169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70"/>
      <c r="M73" s="169"/>
      <c r="N73" s="154"/>
      <c r="O73" s="154"/>
      <c r="P73" s="155"/>
    </row>
  </sheetData>
  <sheetProtection/>
  <mergeCells count="8">
    <mergeCell ref="A1:A2"/>
    <mergeCell ref="K1:K2"/>
    <mergeCell ref="L1:L2"/>
    <mergeCell ref="N1:N2"/>
    <mergeCell ref="M1:M2"/>
    <mergeCell ref="G1:J1"/>
    <mergeCell ref="E1:F1"/>
    <mergeCell ref="B1:D1"/>
  </mergeCells>
  <printOptions/>
  <pageMargins left="0.21" right="0.24" top="0.44" bottom="0.31" header="0.17" footer="0.17"/>
  <pageSetup horizontalDpi="600" verticalDpi="600" orientation="landscape" paperSize="9" scale="95" r:id="rId1"/>
  <headerFooter alignWithMargins="0">
    <oddHeader>&amp;C&amp;"Arial,Félkövér"2011. évi költségvetési koncepció 
Józsefvárosi Önkormányzat költségvetési szerveinek engedélyzett alkalmazotti létszámai ( közcélú, közfoglalkoztatott nélkül)&amp;R
4/3.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workbookViewId="0" topLeftCell="A37">
      <selection activeCell="C49" sqref="C49"/>
    </sheetView>
  </sheetViews>
  <sheetFormatPr defaultColWidth="9.140625" defaultRowHeight="12.75"/>
  <cols>
    <col min="1" max="1" width="46.140625" style="41" customWidth="1"/>
    <col min="2" max="2" width="16.7109375" style="40" customWidth="1"/>
    <col min="3" max="3" width="17.00390625" style="40" customWidth="1"/>
    <col min="4" max="4" width="22.140625" style="90" customWidth="1"/>
    <col min="5" max="16384" width="9.140625" style="40" customWidth="1"/>
  </cols>
  <sheetData>
    <row r="1" spans="1:4" ht="13.5" thickBot="1">
      <c r="A1" s="193" t="s">
        <v>132</v>
      </c>
      <c r="B1" s="195" t="s">
        <v>133</v>
      </c>
      <c r="C1" s="196"/>
      <c r="D1" s="91"/>
    </row>
    <row r="2" spans="1:4" ht="13.5" thickBot="1">
      <c r="A2" s="194"/>
      <c r="B2" s="42" t="s">
        <v>318</v>
      </c>
      <c r="C2" s="42" t="s">
        <v>319</v>
      </c>
      <c r="D2" s="92" t="s">
        <v>341</v>
      </c>
    </row>
    <row r="3" spans="1:4" ht="13.5" thickBot="1">
      <c r="A3" s="43" t="s">
        <v>134</v>
      </c>
      <c r="B3" s="44"/>
      <c r="C3" s="44"/>
      <c r="D3" s="91"/>
    </row>
    <row r="4" spans="1:4" ht="34.5" thickBot="1">
      <c r="A4" s="45" t="s">
        <v>135</v>
      </c>
      <c r="B4" s="46">
        <v>4934849</v>
      </c>
      <c r="C4" s="46">
        <v>4834800</v>
      </c>
      <c r="D4" s="91" t="s">
        <v>346</v>
      </c>
    </row>
    <row r="5" spans="1:4" ht="13.5" thickBot="1">
      <c r="A5" s="45" t="s">
        <v>136</v>
      </c>
      <c r="B5" s="46">
        <v>1260630</v>
      </c>
      <c r="C5" s="46">
        <v>1235417</v>
      </c>
      <c r="D5" s="91"/>
    </row>
    <row r="6" spans="1:4" ht="13.5" thickBot="1">
      <c r="A6" s="45" t="s">
        <v>137</v>
      </c>
      <c r="B6" s="46">
        <f>7041449-(442308+238727+84200+137326)</f>
        <v>6138888</v>
      </c>
      <c r="C6" s="46">
        <v>6050000</v>
      </c>
      <c r="D6" s="91"/>
    </row>
    <row r="7" spans="1:4" ht="13.5" thickBot="1">
      <c r="A7" s="45" t="s">
        <v>168</v>
      </c>
      <c r="B7" s="46">
        <v>461674</v>
      </c>
      <c r="C7" s="46">
        <f>hitel!G32</f>
        <v>553878</v>
      </c>
      <c r="D7" s="91"/>
    </row>
    <row r="8" spans="1:4" ht="23.25" thickBot="1">
      <c r="A8" s="45" t="s">
        <v>138</v>
      </c>
      <c r="B8" s="46">
        <f>224937-(211637+11000)</f>
        <v>2300</v>
      </c>
      <c r="C8" s="46">
        <f>2300+10000+2000</f>
        <v>14300</v>
      </c>
      <c r="D8" s="91" t="s">
        <v>342</v>
      </c>
    </row>
    <row r="9" spans="1:4" ht="13.5" thickBot="1">
      <c r="A9" s="45" t="s">
        <v>139</v>
      </c>
      <c r="B9" s="46">
        <v>719884</v>
      </c>
      <c r="C9" s="46">
        <f>338336+129200+77000+88000+176000+73600</f>
        <v>882136</v>
      </c>
      <c r="D9" s="91" t="s">
        <v>343</v>
      </c>
    </row>
    <row r="10" spans="1:4" ht="45.75" thickBot="1">
      <c r="A10" s="45" t="s">
        <v>140</v>
      </c>
      <c r="B10" s="46">
        <v>812000</v>
      </c>
      <c r="C10" s="46">
        <v>973861</v>
      </c>
      <c r="D10" s="91" t="s">
        <v>347</v>
      </c>
    </row>
    <row r="11" spans="1:4" ht="13.5" thickBot="1">
      <c r="A11" s="45" t="s">
        <v>141</v>
      </c>
      <c r="B11" s="46">
        <v>21490</v>
      </c>
      <c r="C11" s="46">
        <v>20000</v>
      </c>
      <c r="D11" s="91"/>
    </row>
    <row r="12" spans="1:4" ht="13.5" thickBot="1">
      <c r="A12" s="45" t="s">
        <v>142</v>
      </c>
      <c r="B12" s="46">
        <v>242362</v>
      </c>
      <c r="C12" s="46">
        <v>150000</v>
      </c>
      <c r="D12" s="91"/>
    </row>
    <row r="13" spans="1:4" ht="13.5" thickBot="1">
      <c r="A13" s="43" t="s">
        <v>143</v>
      </c>
      <c r="B13" s="47">
        <f>SUM(B4:B12)</f>
        <v>14594077</v>
      </c>
      <c r="C13" s="47">
        <f>SUM(C4:C12)</f>
        <v>14714392</v>
      </c>
      <c r="D13" s="91"/>
    </row>
    <row r="14" spans="1:4" ht="13.5" thickBot="1">
      <c r="A14" s="43" t="s">
        <v>169</v>
      </c>
      <c r="B14" s="47">
        <f>442308+64819+238727+11000+84200+137326</f>
        <v>978380</v>
      </c>
      <c r="C14" s="47">
        <v>114000</v>
      </c>
      <c r="D14" s="91"/>
    </row>
    <row r="15" spans="1:4" ht="13.5" thickBot="1">
      <c r="A15" s="43" t="s">
        <v>143</v>
      </c>
      <c r="B15" s="47">
        <f>SUM(B13:B14)</f>
        <v>15572457</v>
      </c>
      <c r="C15" s="47">
        <f>SUM(C13:C14)</f>
        <v>14828392</v>
      </c>
      <c r="D15" s="91"/>
    </row>
    <row r="16" spans="1:4" ht="13.5" thickBot="1">
      <c r="A16" s="43" t="s">
        <v>144</v>
      </c>
      <c r="B16" s="46"/>
      <c r="C16" s="46"/>
      <c r="D16" s="91"/>
    </row>
    <row r="17" spans="1:4" ht="45.75" thickBot="1">
      <c r="A17" s="45" t="s">
        <v>170</v>
      </c>
      <c r="B17" s="46">
        <f>9682451-(239085+2500+229285)</f>
        <v>9211581</v>
      </c>
      <c r="C17" s="46">
        <v>9200000</v>
      </c>
      <c r="D17" s="91" t="s">
        <v>344</v>
      </c>
    </row>
    <row r="18" spans="1:4" ht="13.5" thickBot="1">
      <c r="A18" s="45" t="s">
        <v>145</v>
      </c>
      <c r="B18" s="46">
        <f>1230798-211637</f>
        <v>1019161</v>
      </c>
      <c r="C18" s="46">
        <v>1020000</v>
      </c>
      <c r="D18" s="91"/>
    </row>
    <row r="19" spans="1:4" ht="13.5" thickBot="1">
      <c r="A19" s="45" t="s">
        <v>146</v>
      </c>
      <c r="B19" s="46">
        <f>164140-9442</f>
        <v>154698</v>
      </c>
      <c r="C19" s="46">
        <v>0</v>
      </c>
      <c r="D19" s="91"/>
    </row>
    <row r="20" spans="1:4" ht="68.25" thickBot="1">
      <c r="A20" s="45" t="s">
        <v>147</v>
      </c>
      <c r="B20" s="46">
        <f>2677144+566</f>
        <v>2677710</v>
      </c>
      <c r="C20" s="46">
        <f>'áll.tám+lakosságszám'!D10+600000</f>
        <v>2741771</v>
      </c>
      <c r="D20" s="91" t="s">
        <v>345</v>
      </c>
    </row>
    <row r="21" spans="1:4" ht="13.5" thickBot="1">
      <c r="A21" s="45" t="s">
        <v>148</v>
      </c>
      <c r="B21" s="46">
        <v>373300</v>
      </c>
      <c r="C21" s="46">
        <v>50000</v>
      </c>
      <c r="D21" s="91"/>
    </row>
    <row r="22" spans="1:4" ht="13.5" thickBot="1">
      <c r="A22" s="43" t="s">
        <v>149</v>
      </c>
      <c r="B22" s="47">
        <f>SUM(B17:B21)</f>
        <v>13436450</v>
      </c>
      <c r="C22" s="47">
        <f>SUM(C17:C21)</f>
        <v>13011771</v>
      </c>
      <c r="D22" s="91"/>
    </row>
    <row r="23" spans="1:4" ht="13.5" thickBot="1">
      <c r="A23" s="43" t="s">
        <v>169</v>
      </c>
      <c r="B23" s="47">
        <f>239085+2500+229285+9442</f>
        <v>480312</v>
      </c>
      <c r="C23" s="47"/>
      <c r="D23" s="91"/>
    </row>
    <row r="24" spans="1:4" ht="13.5" thickBot="1">
      <c r="A24" s="43" t="s">
        <v>149</v>
      </c>
      <c r="B24" s="47">
        <f>SUM(B22:B23)</f>
        <v>13916762</v>
      </c>
      <c r="C24" s="47">
        <f>SUM(C22:C23)</f>
        <v>13011771</v>
      </c>
      <c r="D24" s="91"/>
    </row>
    <row r="25" spans="1:4" ht="13.5" thickBot="1">
      <c r="A25" s="43" t="s">
        <v>150</v>
      </c>
      <c r="B25" s="44"/>
      <c r="C25" s="44"/>
      <c r="D25" s="91"/>
    </row>
    <row r="26" spans="1:4" ht="13.5" thickBot="1">
      <c r="A26" s="45" t="s">
        <v>151</v>
      </c>
      <c r="B26" s="46">
        <f>6023951-(186000+12500+1291803+126400+3019424)</f>
        <v>1387824</v>
      </c>
      <c r="C26" s="46">
        <f>35000+30000</f>
        <v>65000</v>
      </c>
      <c r="D26" s="91"/>
    </row>
    <row r="27" spans="1:4" ht="79.5" thickBot="1">
      <c r="A27" s="45" t="s">
        <v>150</v>
      </c>
      <c r="B27" s="46">
        <f>1378066-(407190+22280+514000)</f>
        <v>434596</v>
      </c>
      <c r="C27" s="46">
        <f>10000+300000+10000+93438+21563+60000+500+6000+4000+40000</f>
        <v>545501</v>
      </c>
      <c r="D27" s="91" t="s">
        <v>349</v>
      </c>
    </row>
    <row r="28" spans="1:4" ht="13.5" thickBot="1">
      <c r="A28" s="45" t="s">
        <v>152</v>
      </c>
      <c r="B28" s="46">
        <v>100000</v>
      </c>
      <c r="C28" s="46">
        <v>150000</v>
      </c>
      <c r="D28" s="91"/>
    </row>
    <row r="29" spans="1:4" ht="23.25" thickBot="1">
      <c r="A29" s="45" t="s">
        <v>153</v>
      </c>
      <c r="B29" s="46">
        <f>1085363-(295000+225000)</f>
        <v>565363</v>
      </c>
      <c r="C29" s="46">
        <f>172000+700+7800+20100+7000+75000</f>
        <v>282600</v>
      </c>
      <c r="D29" s="91" t="s">
        <v>350</v>
      </c>
    </row>
    <row r="30" spans="1:4" ht="13.5" thickBot="1">
      <c r="A30" s="45" t="s">
        <v>171</v>
      </c>
      <c r="B30" s="46">
        <f>425927-(269538)</f>
        <v>156389</v>
      </c>
      <c r="C30" s="46">
        <f>hitel!F8+hitel!F9+hitel!F10+hitel!F15+hitel!F16+hitel!F17+hitel!F18+hitel!F19+hitel!F20+hitel!F21+hitel!F22+hitel!F23+30000+40000</f>
        <v>295811</v>
      </c>
      <c r="D30" s="91"/>
    </row>
    <row r="31" spans="1:4" ht="34.5" thickBot="1">
      <c r="A31" s="45" t="s">
        <v>154</v>
      </c>
      <c r="B31" s="46">
        <v>128520</v>
      </c>
      <c r="C31" s="46">
        <v>223212</v>
      </c>
      <c r="D31" s="91" t="s">
        <v>348</v>
      </c>
    </row>
    <row r="32" spans="1:4" ht="13.5" thickBot="1">
      <c r="A32" s="43" t="s">
        <v>155</v>
      </c>
      <c r="B32" s="47">
        <f>SUM(B26:B31)</f>
        <v>2772692</v>
      </c>
      <c r="C32" s="47">
        <f>SUM(C26:C31)</f>
        <v>1562124</v>
      </c>
      <c r="D32" s="91"/>
    </row>
    <row r="33" spans="1:4" ht="68.25" thickBot="1">
      <c r="A33" s="43" t="s">
        <v>169</v>
      </c>
      <c r="B33" s="47">
        <f>186000+407190+269538+295000+12500+1291803+22280+126400+3019424+514000+225000</f>
        <v>6369135</v>
      </c>
      <c r="C33" s="47">
        <f>502224+1191893+334357+1786000-951340+322453</f>
        <v>3185587</v>
      </c>
      <c r="D33" s="91" t="s">
        <v>351</v>
      </c>
    </row>
    <row r="34" spans="1:4" ht="13.5" thickBot="1">
      <c r="A34" s="43" t="s">
        <v>155</v>
      </c>
      <c r="B34" s="47">
        <f>SUM(B32:B33)</f>
        <v>9141827</v>
      </c>
      <c r="C34" s="47">
        <f>SUM(C32:C33)</f>
        <v>4747711</v>
      </c>
      <c r="D34" s="91"/>
    </row>
    <row r="35" spans="1:4" ht="13.5" thickBot="1">
      <c r="A35" s="43" t="s">
        <v>156</v>
      </c>
      <c r="B35" s="46"/>
      <c r="C35" s="46"/>
      <c r="D35" s="91"/>
    </row>
    <row r="36" spans="1:4" ht="45.75" thickBot="1">
      <c r="A36" s="45" t="s">
        <v>157</v>
      </c>
      <c r="B36" s="46">
        <f>2296780-(956340+514000)</f>
        <v>826440</v>
      </c>
      <c r="C36" s="46">
        <f>715000+300000+500000</f>
        <v>1515000</v>
      </c>
      <c r="D36" s="91" t="s">
        <v>357</v>
      </c>
    </row>
    <row r="37" spans="1:4" ht="13.5" thickBot="1">
      <c r="A37" s="45" t="s">
        <v>77</v>
      </c>
      <c r="B37" s="46">
        <f>375000-375000</f>
        <v>0</v>
      </c>
      <c r="C37" s="46"/>
      <c r="D37" s="91"/>
    </row>
    <row r="38" spans="1:4" ht="13.5" thickBot="1">
      <c r="A38" s="45" t="s">
        <v>158</v>
      </c>
      <c r="B38" s="46">
        <f>2533576-(1314083+588547)</f>
        <v>630946</v>
      </c>
      <c r="C38" s="46">
        <v>0</v>
      </c>
      <c r="D38" s="91"/>
    </row>
    <row r="39" spans="1:4" ht="13.5" thickBot="1">
      <c r="A39" s="45" t="s">
        <v>147</v>
      </c>
      <c r="B39" s="46"/>
      <c r="C39" s="46"/>
      <c r="D39" s="91"/>
    </row>
    <row r="40" spans="1:4" ht="13.5" thickBot="1">
      <c r="A40" s="45" t="s">
        <v>208</v>
      </c>
      <c r="B40" s="46">
        <f>166547-125000</f>
        <v>41547</v>
      </c>
      <c r="C40" s="46">
        <v>26000</v>
      </c>
      <c r="D40" s="91"/>
    </row>
    <row r="41" spans="1:4" ht="13.5" thickBot="1">
      <c r="A41" s="45" t="s">
        <v>148</v>
      </c>
      <c r="B41" s="46">
        <v>480252</v>
      </c>
      <c r="C41" s="46"/>
      <c r="D41" s="91"/>
    </row>
    <row r="42" spans="1:4" ht="13.5" thickBot="1">
      <c r="A42" s="43" t="s">
        <v>159</v>
      </c>
      <c r="B42" s="47">
        <f>SUM(B36:B41)</f>
        <v>1979185</v>
      </c>
      <c r="C42" s="47">
        <f>SUM(C36:C41)</f>
        <v>1541000</v>
      </c>
      <c r="D42" s="91"/>
    </row>
    <row r="43" spans="1:4" ht="13.5" thickBot="1">
      <c r="A43" s="43" t="s">
        <v>169</v>
      </c>
      <c r="B43" s="47">
        <f>956340+375000+125000+1314083+514000+588547</f>
        <v>3872970</v>
      </c>
      <c r="C43" s="47">
        <f>400000+322453</f>
        <v>722453</v>
      </c>
      <c r="D43" s="91"/>
    </row>
    <row r="44" spans="1:4" ht="13.5" thickBot="1">
      <c r="A44" s="43" t="s">
        <v>172</v>
      </c>
      <c r="B44" s="47">
        <f>SUM(B42:B43)</f>
        <v>5852155</v>
      </c>
      <c r="C44" s="47">
        <f>SUM(C42:C43)</f>
        <v>2263453</v>
      </c>
      <c r="D44" s="91"/>
    </row>
    <row r="45" spans="1:4" ht="13.5" thickBot="1">
      <c r="A45" s="43" t="s">
        <v>160</v>
      </c>
      <c r="B45" s="46"/>
      <c r="C45" s="46"/>
      <c r="D45" s="91"/>
    </row>
    <row r="46" spans="1:4" ht="13.5" thickBot="1">
      <c r="A46" s="45" t="s">
        <v>161</v>
      </c>
      <c r="B46" s="46">
        <v>233842</v>
      </c>
      <c r="C46" s="46">
        <f>hitel!F31+hitel!F29+hitel!F12+hitel!F3+hitel!F4+hitel!F5+hitel!F6+hitel!F7</f>
        <v>381313</v>
      </c>
      <c r="D46" s="91"/>
    </row>
    <row r="47" spans="1:4" ht="13.5" thickBot="1">
      <c r="A47" s="43" t="s">
        <v>162</v>
      </c>
      <c r="B47" s="47">
        <f>SUM(B46:B46)</f>
        <v>233842</v>
      </c>
      <c r="C47" s="47">
        <f>SUM(C46:C46)</f>
        <v>381313</v>
      </c>
      <c r="D47" s="91"/>
    </row>
    <row r="48" spans="1:4" ht="13.5" thickBot="1">
      <c r="A48" s="43" t="s">
        <v>163</v>
      </c>
      <c r="B48" s="46"/>
      <c r="C48" s="46"/>
      <c r="D48" s="91"/>
    </row>
    <row r="49" spans="1:4" ht="13.5" thickBot="1">
      <c r="A49" s="45" t="s">
        <v>164</v>
      </c>
      <c r="B49" s="46">
        <v>5179209</v>
      </c>
      <c r="C49" s="46">
        <f>502224+1191893</f>
        <v>1694117</v>
      </c>
      <c r="D49" s="91"/>
    </row>
    <row r="50" spans="1:4" ht="13.5" thickBot="1">
      <c r="A50" s="43" t="s">
        <v>165</v>
      </c>
      <c r="B50" s="47">
        <f>SUM(B49:B49)</f>
        <v>5179209</v>
      </c>
      <c r="C50" s="47">
        <f>SUM(C49:C49)</f>
        <v>1694117</v>
      </c>
      <c r="D50" s="91"/>
    </row>
    <row r="51" spans="1:4" ht="13.5" thickBot="1">
      <c r="A51" s="87" t="s">
        <v>166</v>
      </c>
      <c r="B51" s="88">
        <f>B15+B34+B47</f>
        <v>24948126</v>
      </c>
      <c r="C51" s="88">
        <f>C15+C34+C47</f>
        <v>19957416</v>
      </c>
      <c r="D51" s="91"/>
    </row>
    <row r="52" spans="1:4" ht="13.5" thickBot="1">
      <c r="A52" s="87" t="s">
        <v>167</v>
      </c>
      <c r="B52" s="88">
        <f>B24+B44+B50</f>
        <v>24948126</v>
      </c>
      <c r="C52" s="88">
        <f>C24+C44+C50</f>
        <v>16969341</v>
      </c>
      <c r="D52" s="93"/>
    </row>
    <row r="53" spans="1:4" ht="13.5" thickBot="1">
      <c r="A53" s="43" t="s">
        <v>173</v>
      </c>
      <c r="B53" s="47"/>
      <c r="C53" s="47"/>
      <c r="D53" s="91"/>
    </row>
    <row r="54" spans="1:4" ht="13.5" thickBot="1">
      <c r="A54" s="48" t="s">
        <v>75</v>
      </c>
      <c r="B54" s="85">
        <f>B15</f>
        <v>15572457</v>
      </c>
      <c r="C54" s="49">
        <f>C15</f>
        <v>14828392</v>
      </c>
      <c r="D54" s="91"/>
    </row>
    <row r="55" spans="1:4" ht="13.5" thickBot="1">
      <c r="A55" s="48" t="s">
        <v>76</v>
      </c>
      <c r="B55" s="85">
        <f>B24</f>
        <v>13916762</v>
      </c>
      <c r="C55" s="49">
        <f>C24</f>
        <v>13011771</v>
      </c>
      <c r="D55" s="91"/>
    </row>
    <row r="56" spans="1:4" ht="13.5" thickBot="1">
      <c r="A56" s="48" t="s">
        <v>174</v>
      </c>
      <c r="B56" s="85">
        <f>B55-B54</f>
        <v>-1655695</v>
      </c>
      <c r="C56" s="49">
        <f>C55-C54</f>
        <v>-1816621</v>
      </c>
      <c r="D56" s="91"/>
    </row>
    <row r="57" spans="1:4" ht="13.5" thickBot="1">
      <c r="A57" s="48" t="s">
        <v>78</v>
      </c>
      <c r="B57" s="85">
        <f>B23-B14</f>
        <v>-498068</v>
      </c>
      <c r="C57" s="85">
        <f>C23-C14</f>
        <v>-114000</v>
      </c>
      <c r="D57" s="91"/>
    </row>
    <row r="58" spans="1:4" ht="13.5" thickBot="1">
      <c r="A58" s="86" t="s">
        <v>176</v>
      </c>
      <c r="B58" s="85">
        <f>B34+B47</f>
        <v>9375669</v>
      </c>
      <c r="C58" s="49">
        <f>C32+C47</f>
        <v>1943437</v>
      </c>
      <c r="D58" s="93"/>
    </row>
    <row r="59" spans="1:4" ht="13.5" thickBot="1">
      <c r="A59" s="86" t="s">
        <v>175</v>
      </c>
      <c r="B59" s="85">
        <f>B44+B49</f>
        <v>11031364</v>
      </c>
      <c r="C59" s="49">
        <f>C42</f>
        <v>1541000</v>
      </c>
      <c r="D59" s="91"/>
    </row>
    <row r="60" spans="1:4" ht="13.5" thickBot="1">
      <c r="A60" s="86" t="s">
        <v>177</v>
      </c>
      <c r="B60" s="85">
        <f>B59-B58</f>
        <v>1655695</v>
      </c>
      <c r="C60" s="49">
        <f>C59-C58</f>
        <v>-402437</v>
      </c>
      <c r="D60" s="91"/>
    </row>
    <row r="61" spans="1:4" ht="13.5" thickBot="1">
      <c r="A61" s="86" t="s">
        <v>79</v>
      </c>
      <c r="B61" s="85">
        <f>B43-B33</f>
        <v>-2496165</v>
      </c>
      <c r="C61" s="85">
        <f>C43-C33</f>
        <v>-2463134</v>
      </c>
      <c r="D61" s="91"/>
    </row>
    <row r="62" spans="1:4" ht="13.5" thickBot="1">
      <c r="A62" s="86" t="s">
        <v>352</v>
      </c>
      <c r="B62" s="85"/>
      <c r="C62" s="84"/>
      <c r="D62" s="95">
        <f>C51-C52+C50</f>
        <v>4682192</v>
      </c>
    </row>
    <row r="63" ht="12.75">
      <c r="A63" s="94" t="s">
        <v>359</v>
      </c>
    </row>
    <row r="64" ht="12.75">
      <c r="A64" s="40" t="s">
        <v>337</v>
      </c>
    </row>
    <row r="65" ht="12.75">
      <c r="A65" s="40" t="s">
        <v>340</v>
      </c>
    </row>
    <row r="66" ht="12.75">
      <c r="A66" s="41" t="s">
        <v>353</v>
      </c>
    </row>
    <row r="67" ht="12.75">
      <c r="A67" s="41" t="s">
        <v>360</v>
      </c>
    </row>
    <row r="68" ht="25.5">
      <c r="A68" s="41" t="s">
        <v>354</v>
      </c>
    </row>
    <row r="69" ht="12.75">
      <c r="A69" s="41" t="s">
        <v>355</v>
      </c>
    </row>
    <row r="70" ht="25.5">
      <c r="A70" s="41" t="s">
        <v>356</v>
      </c>
    </row>
    <row r="71" ht="12.75">
      <c r="A71" s="41" t="s">
        <v>358</v>
      </c>
    </row>
  </sheetData>
  <mergeCells count="2">
    <mergeCell ref="A1:A2"/>
    <mergeCell ref="B1:C1"/>
  </mergeCells>
  <printOptions/>
  <pageMargins left="0.27" right="0.25" top="0.66" bottom="0.38" header="0.17" footer="0.21"/>
  <pageSetup horizontalDpi="600" verticalDpi="600" orientation="portrait" paperSize="9" scale="95" r:id="rId1"/>
  <headerFooter alignWithMargins="0">
    <oddHeader>&amp;C&amp;"Times New Roman,Félkövér"Józsefvárosi Önkormányzat 2011. évi becsült bevételi és kiadásai &amp;"Arial,Normál"( kisebbségi önkormányzatokkal együtt)&amp;R
&amp;"Times New Roman,Normál"4/1 számú melléklet
ezer forintban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workbookViewId="0" topLeftCell="A25">
      <selection activeCell="B27" sqref="B27"/>
    </sheetView>
  </sheetViews>
  <sheetFormatPr defaultColWidth="9.140625" defaultRowHeight="12.75"/>
  <cols>
    <col min="1" max="1" width="46.140625" style="29" customWidth="1"/>
    <col min="2" max="4" width="11.421875" style="35" customWidth="1"/>
    <col min="5" max="5" width="60.00390625" style="29" customWidth="1"/>
    <col min="6" max="16384" width="9.140625" style="33" customWidth="1"/>
  </cols>
  <sheetData>
    <row r="1" spans="1:5" s="29" customFormat="1" ht="12.75">
      <c r="A1" s="26" t="s">
        <v>192</v>
      </c>
      <c r="B1" s="27" t="s">
        <v>180</v>
      </c>
      <c r="C1" s="27" t="s">
        <v>181</v>
      </c>
      <c r="D1" s="27" t="s">
        <v>260</v>
      </c>
      <c r="E1" s="26" t="s">
        <v>193</v>
      </c>
    </row>
    <row r="2" spans="1:5" ht="25.5">
      <c r="A2" s="30" t="s">
        <v>182</v>
      </c>
      <c r="B2" s="31">
        <v>18000</v>
      </c>
      <c r="C2" s="31">
        <v>18000</v>
      </c>
      <c r="D2" s="31">
        <v>18000</v>
      </c>
      <c r="E2" s="32" t="s">
        <v>299</v>
      </c>
    </row>
    <row r="3" spans="1:5" ht="25.5">
      <c r="A3" s="30" t="s">
        <v>183</v>
      </c>
      <c r="B3" s="31">
        <v>20661</v>
      </c>
      <c r="C3" s="31">
        <v>21384</v>
      </c>
      <c r="D3" s="31">
        <v>22026</v>
      </c>
      <c r="E3" s="32" t="s">
        <v>298</v>
      </c>
    </row>
    <row r="4" spans="1:5" ht="25.5">
      <c r="A4" s="30" t="s">
        <v>185</v>
      </c>
      <c r="B4" s="31">
        <v>265139</v>
      </c>
      <c r="C4" s="31">
        <v>274420</v>
      </c>
      <c r="D4" s="31">
        <v>282653</v>
      </c>
      <c r="E4" s="32" t="s">
        <v>186</v>
      </c>
    </row>
    <row r="5" spans="1:5" ht="38.25">
      <c r="A5" s="30" t="s">
        <v>256</v>
      </c>
      <c r="B5" s="31">
        <v>457</v>
      </c>
      <c r="C5" s="31">
        <v>457</v>
      </c>
      <c r="D5" s="31">
        <v>457</v>
      </c>
      <c r="E5" s="32" t="s">
        <v>297</v>
      </c>
    </row>
    <row r="6" spans="1:5" ht="25.5">
      <c r="A6" s="30" t="s">
        <v>184</v>
      </c>
      <c r="B6" s="31">
        <v>1109</v>
      </c>
      <c r="C6" s="31">
        <v>1109</v>
      </c>
      <c r="D6" s="31">
        <v>1109</v>
      </c>
      <c r="E6" s="32" t="s">
        <v>296</v>
      </c>
    </row>
    <row r="7" spans="1:5" ht="25.5">
      <c r="A7" s="28" t="s">
        <v>257</v>
      </c>
      <c r="B7" s="34">
        <v>34000</v>
      </c>
      <c r="C7" s="34">
        <v>34000</v>
      </c>
      <c r="D7" s="34">
        <v>34000</v>
      </c>
      <c r="E7" s="28" t="s">
        <v>295</v>
      </c>
    </row>
    <row r="8" spans="1:5" ht="25.5">
      <c r="A8" s="28" t="s">
        <v>187</v>
      </c>
      <c r="B8" s="34">
        <v>5317</v>
      </c>
      <c r="C8" s="34">
        <v>5530</v>
      </c>
      <c r="D8" s="34">
        <v>5696</v>
      </c>
      <c r="E8" s="28" t="s">
        <v>294</v>
      </c>
    </row>
    <row r="9" spans="1:5" ht="12.75">
      <c r="A9" s="28" t="s">
        <v>188</v>
      </c>
      <c r="B9" s="34">
        <v>2400</v>
      </c>
      <c r="C9" s="34">
        <v>2400</v>
      </c>
      <c r="D9" s="34">
        <v>2400</v>
      </c>
      <c r="E9" s="28" t="s">
        <v>293</v>
      </c>
    </row>
    <row r="10" spans="1:5" ht="25.5">
      <c r="A10" s="28" t="s">
        <v>85</v>
      </c>
      <c r="B10" s="34"/>
      <c r="C10" s="34"/>
      <c r="D10" s="34"/>
      <c r="E10" s="28"/>
    </row>
    <row r="11" spans="1:5" ht="12.75">
      <c r="A11" s="28" t="s">
        <v>204</v>
      </c>
      <c r="B11" s="34"/>
      <c r="C11" s="34"/>
      <c r="D11" s="34"/>
      <c r="E11" s="28" t="s">
        <v>292</v>
      </c>
    </row>
    <row r="12" spans="1:5" ht="25.5">
      <c r="A12" s="28" t="s">
        <v>189</v>
      </c>
      <c r="B12" s="34">
        <v>700</v>
      </c>
      <c r="C12" s="34">
        <v>700</v>
      </c>
      <c r="D12" s="34">
        <v>700</v>
      </c>
      <c r="E12" s="28" t="s">
        <v>190</v>
      </c>
    </row>
    <row r="13" spans="1:5" ht="38.25">
      <c r="A13" s="28" t="s">
        <v>191</v>
      </c>
      <c r="B13" s="34">
        <v>20834</v>
      </c>
      <c r="C13" s="34">
        <v>20834</v>
      </c>
      <c r="D13" s="34">
        <v>20834</v>
      </c>
      <c r="E13" s="28" t="s">
        <v>194</v>
      </c>
    </row>
    <row r="14" spans="1:5" ht="25.5">
      <c r="A14" s="28" t="s">
        <v>195</v>
      </c>
      <c r="B14" s="34">
        <v>1465</v>
      </c>
      <c r="C14" s="34">
        <v>1509</v>
      </c>
      <c r="D14" s="34">
        <v>1554</v>
      </c>
      <c r="E14" s="28" t="s">
        <v>291</v>
      </c>
    </row>
    <row r="15" spans="1:5" ht="12.75">
      <c r="A15" s="28" t="s">
        <v>196</v>
      </c>
      <c r="B15" s="34">
        <v>90</v>
      </c>
      <c r="C15" s="34">
        <v>90</v>
      </c>
      <c r="D15" s="34">
        <v>90</v>
      </c>
      <c r="E15" s="28" t="s">
        <v>290</v>
      </c>
    </row>
    <row r="16" spans="1:5" ht="25.5">
      <c r="A16" s="28" t="s">
        <v>197</v>
      </c>
      <c r="B16" s="34">
        <v>5800</v>
      </c>
      <c r="C16" s="34"/>
      <c r="D16" s="34"/>
      <c r="E16" s="28" t="s">
        <v>289</v>
      </c>
    </row>
    <row r="17" spans="1:5" ht="25.5">
      <c r="A17" s="28" t="s">
        <v>201</v>
      </c>
      <c r="B17" s="34">
        <v>16500</v>
      </c>
      <c r="C17" s="34">
        <v>16500</v>
      </c>
      <c r="D17" s="34">
        <v>16500</v>
      </c>
      <c r="E17" s="28" t="s">
        <v>288</v>
      </c>
    </row>
    <row r="18" spans="1:5" ht="25.5">
      <c r="A18" s="28" t="s">
        <v>202</v>
      </c>
      <c r="B18" s="34">
        <v>4350</v>
      </c>
      <c r="C18" s="34">
        <v>4350</v>
      </c>
      <c r="D18" s="34">
        <v>4350</v>
      </c>
      <c r="E18" s="28" t="s">
        <v>200</v>
      </c>
    </row>
    <row r="19" spans="1:5" ht="12.75">
      <c r="A19" s="28" t="s">
        <v>203</v>
      </c>
      <c r="B19" s="34">
        <v>100000</v>
      </c>
      <c r="C19" s="34">
        <v>100000</v>
      </c>
      <c r="D19" s="34">
        <v>100000</v>
      </c>
      <c r="E19" s="28" t="s">
        <v>287</v>
      </c>
    </row>
    <row r="20" spans="1:5" ht="38.25">
      <c r="A20" s="28" t="s">
        <v>205</v>
      </c>
      <c r="B20" s="34">
        <v>50493</v>
      </c>
      <c r="C20" s="34">
        <v>50493</v>
      </c>
      <c r="D20" s="34">
        <v>50493</v>
      </c>
      <c r="E20" s="28" t="s">
        <v>286</v>
      </c>
    </row>
    <row r="21" spans="1:5" ht="12.75">
      <c r="A21" s="28" t="s">
        <v>198</v>
      </c>
      <c r="B21" s="34">
        <v>3000</v>
      </c>
      <c r="C21" s="34">
        <v>3000</v>
      </c>
      <c r="D21" s="34"/>
      <c r="E21" s="28" t="s">
        <v>261</v>
      </c>
    </row>
    <row r="22" spans="1:5" ht="25.5">
      <c r="A22" s="28" t="s">
        <v>199</v>
      </c>
      <c r="B22" s="34">
        <v>45587</v>
      </c>
      <c r="C22" s="34">
        <v>45587</v>
      </c>
      <c r="D22" s="34"/>
      <c r="E22" s="28" t="s">
        <v>258</v>
      </c>
    </row>
    <row r="23" spans="1:5" ht="25.5">
      <c r="A23" s="28" t="s">
        <v>251</v>
      </c>
      <c r="B23" s="34">
        <v>4000</v>
      </c>
      <c r="C23" s="34">
        <v>4000</v>
      </c>
      <c r="D23" s="34"/>
      <c r="E23" s="28" t="s">
        <v>300</v>
      </c>
    </row>
    <row r="24" spans="1:5" ht="25.5">
      <c r="A24" s="28" t="s">
        <v>252</v>
      </c>
      <c r="B24" s="34">
        <v>95000</v>
      </c>
      <c r="C24" s="34"/>
      <c r="D24" s="34"/>
      <c r="E24" s="28" t="s">
        <v>285</v>
      </c>
    </row>
    <row r="25" spans="1:5" ht="25.5">
      <c r="A25" s="28" t="s">
        <v>259</v>
      </c>
      <c r="B25" s="34">
        <v>6066</v>
      </c>
      <c r="C25" s="34">
        <v>2528</v>
      </c>
      <c r="D25" s="34"/>
      <c r="E25" s="28" t="s">
        <v>284</v>
      </c>
    </row>
    <row r="26" spans="1:5" ht="25.5">
      <c r="A26" s="28" t="s">
        <v>81</v>
      </c>
      <c r="B26" s="34">
        <v>502224</v>
      </c>
      <c r="C26" s="34"/>
      <c r="D26" s="34"/>
      <c r="E26" s="28" t="s">
        <v>262</v>
      </c>
    </row>
    <row r="27" spans="1:5" ht="25.5">
      <c r="A27" s="28" t="s">
        <v>80</v>
      </c>
      <c r="B27" s="34">
        <f>1191893-B28+6000</f>
        <v>1079321</v>
      </c>
      <c r="C27" s="34"/>
      <c r="D27" s="34"/>
      <c r="E27" s="28" t="s">
        <v>378</v>
      </c>
    </row>
    <row r="28" spans="1:5" ht="12.75">
      <c r="A28" s="28" t="s">
        <v>86</v>
      </c>
      <c r="B28" s="34">
        <v>118572</v>
      </c>
      <c r="C28" s="34"/>
      <c r="D28" s="34"/>
      <c r="E28" s="28" t="s">
        <v>263</v>
      </c>
    </row>
    <row r="29" spans="1:5" ht="12.75">
      <c r="A29" s="28" t="s">
        <v>264</v>
      </c>
      <c r="B29" s="34">
        <v>223212</v>
      </c>
      <c r="C29" s="34"/>
      <c r="D29" s="34"/>
      <c r="E29" s="28" t="s">
        <v>263</v>
      </c>
    </row>
    <row r="30" spans="1:5" ht="38.25">
      <c r="A30" s="28" t="s">
        <v>265</v>
      </c>
      <c r="B30" s="34">
        <v>172000</v>
      </c>
      <c r="C30" s="34"/>
      <c r="D30" s="34"/>
      <c r="E30" s="28" t="s">
        <v>266</v>
      </c>
    </row>
    <row r="31" spans="1:5" ht="25.5">
      <c r="A31" s="28" t="s">
        <v>268</v>
      </c>
      <c r="B31" s="34">
        <v>15000</v>
      </c>
      <c r="C31" s="34">
        <v>15000</v>
      </c>
      <c r="D31" s="34">
        <v>15000</v>
      </c>
      <c r="E31" s="28" t="s">
        <v>267</v>
      </c>
    </row>
    <row r="32" spans="1:5" ht="38.25">
      <c r="A32" s="28" t="s">
        <v>269</v>
      </c>
      <c r="B32" s="34">
        <v>16068</v>
      </c>
      <c r="C32" s="34"/>
      <c r="D32" s="34"/>
      <c r="E32" s="28" t="s">
        <v>267</v>
      </c>
    </row>
    <row r="33" spans="1:5" ht="25.5">
      <c r="A33" s="28" t="s">
        <v>270</v>
      </c>
      <c r="B33" s="34"/>
      <c r="C33" s="34"/>
      <c r="D33" s="34"/>
      <c r="E33" s="28" t="s">
        <v>271</v>
      </c>
    </row>
    <row r="34" spans="1:5" ht="25.5">
      <c r="A34" s="28" t="s">
        <v>272</v>
      </c>
      <c r="B34" s="34">
        <v>1834</v>
      </c>
      <c r="C34" s="34">
        <v>1834</v>
      </c>
      <c r="D34" s="34">
        <v>1834</v>
      </c>
      <c r="E34" s="28" t="s">
        <v>273</v>
      </c>
    </row>
    <row r="35" spans="1:5" ht="25.5">
      <c r="A35" s="28" t="s">
        <v>274</v>
      </c>
      <c r="B35" s="34">
        <v>355000</v>
      </c>
      <c r="C35" s="34">
        <v>355000</v>
      </c>
      <c r="D35" s="34">
        <v>355000</v>
      </c>
      <c r="E35" s="28" t="s">
        <v>275</v>
      </c>
    </row>
    <row r="36" spans="1:5" ht="12.75">
      <c r="A36" s="28" t="s">
        <v>276</v>
      </c>
      <c r="B36" s="34">
        <v>10000</v>
      </c>
      <c r="C36" s="34"/>
      <c r="D36" s="34"/>
      <c r="E36" s="28" t="s">
        <v>277</v>
      </c>
    </row>
    <row r="37" spans="1:5" ht="25.5">
      <c r="A37" s="28" t="s">
        <v>278</v>
      </c>
      <c r="B37" s="34">
        <v>6350</v>
      </c>
      <c r="C37" s="34"/>
      <c r="D37" s="34"/>
      <c r="E37" s="28" t="s">
        <v>279</v>
      </c>
    </row>
    <row r="38" spans="1:5" ht="25.5">
      <c r="A38" s="28" t="s">
        <v>280</v>
      </c>
      <c r="B38" s="34">
        <v>20000</v>
      </c>
      <c r="C38" s="34">
        <v>20700</v>
      </c>
      <c r="D38" s="34">
        <v>21321</v>
      </c>
      <c r="E38" s="28" t="s">
        <v>281</v>
      </c>
    </row>
    <row r="39" spans="1:5" ht="12.75">
      <c r="A39" s="28" t="s">
        <v>282</v>
      </c>
      <c r="B39" s="34">
        <v>500</v>
      </c>
      <c r="C39" s="34">
        <v>500</v>
      </c>
      <c r="D39" s="34">
        <v>500</v>
      </c>
      <c r="E39" s="28" t="s">
        <v>283</v>
      </c>
    </row>
    <row r="40" spans="1:5" ht="25.5">
      <c r="A40" s="28" t="s">
        <v>302</v>
      </c>
      <c r="B40" s="34">
        <v>800</v>
      </c>
      <c r="C40" s="34">
        <v>800</v>
      </c>
      <c r="D40" s="34">
        <v>800</v>
      </c>
      <c r="E40" s="28" t="s">
        <v>301</v>
      </c>
    </row>
    <row r="41" spans="1:5" ht="25.5">
      <c r="A41" s="28" t="s">
        <v>304</v>
      </c>
      <c r="B41" s="34">
        <v>4560</v>
      </c>
      <c r="C41" s="34">
        <v>4560</v>
      </c>
      <c r="D41" s="34">
        <v>4560</v>
      </c>
      <c r="E41" s="28" t="s">
        <v>303</v>
      </c>
    </row>
    <row r="42" spans="1:5" ht="38.25">
      <c r="A42" s="28" t="s">
        <v>305</v>
      </c>
      <c r="B42" s="34"/>
      <c r="C42" s="34"/>
      <c r="D42" s="34"/>
      <c r="E42" s="28" t="s">
        <v>306</v>
      </c>
    </row>
    <row r="43" spans="1:5" ht="12.75">
      <c r="A43" s="28" t="s">
        <v>307</v>
      </c>
      <c r="B43" s="34">
        <v>19163</v>
      </c>
      <c r="C43" s="34"/>
      <c r="D43" s="34"/>
      <c r="E43" s="28" t="s">
        <v>308</v>
      </c>
    </row>
    <row r="44" spans="1:5" ht="12.75">
      <c r="A44" s="28" t="s">
        <v>309</v>
      </c>
      <c r="B44" s="34">
        <v>20000</v>
      </c>
      <c r="C44" s="34">
        <v>20000</v>
      </c>
      <c r="D44" s="34">
        <v>20000</v>
      </c>
      <c r="E44" s="28" t="s">
        <v>310</v>
      </c>
    </row>
    <row r="45" spans="1:5" ht="12.75">
      <c r="A45" s="28" t="s">
        <v>311</v>
      </c>
      <c r="B45" s="34">
        <v>45000</v>
      </c>
      <c r="C45" s="34"/>
      <c r="D45" s="34"/>
      <c r="E45" s="28" t="s">
        <v>312</v>
      </c>
    </row>
    <row r="46" spans="1:5" ht="12.75">
      <c r="A46" s="28" t="s">
        <v>313</v>
      </c>
      <c r="B46" s="34">
        <v>24000</v>
      </c>
      <c r="C46" s="34"/>
      <c r="D46" s="34"/>
      <c r="E46" s="28" t="s">
        <v>314</v>
      </c>
    </row>
    <row r="47" spans="1:5" ht="12.75">
      <c r="A47" s="28" t="s">
        <v>315</v>
      </c>
      <c r="B47" s="34">
        <v>2500</v>
      </c>
      <c r="C47" s="34"/>
      <c r="D47" s="34"/>
      <c r="E47" s="28" t="s">
        <v>312</v>
      </c>
    </row>
    <row r="48" spans="1:5" ht="12.75">
      <c r="A48" s="28" t="s">
        <v>316</v>
      </c>
      <c r="B48" s="34">
        <v>2000</v>
      </c>
      <c r="C48" s="34"/>
      <c r="D48" s="34"/>
      <c r="E48" s="28" t="s">
        <v>317</v>
      </c>
    </row>
    <row r="49" spans="1:5" ht="12.75">
      <c r="A49" s="28" t="s">
        <v>335</v>
      </c>
      <c r="B49" s="34">
        <v>334357</v>
      </c>
      <c r="C49" s="34"/>
      <c r="D49" s="34"/>
      <c r="E49" s="28" t="s">
        <v>336</v>
      </c>
    </row>
    <row r="50" spans="1:5" ht="25.5">
      <c r="A50" s="28" t="s">
        <v>206</v>
      </c>
      <c r="B50" s="34">
        <f>hitel!F32+hitel!G32</f>
        <v>1162502</v>
      </c>
      <c r="C50" s="34">
        <f>hitel!H32+hitel!I32</f>
        <v>1122617</v>
      </c>
      <c r="D50" s="34">
        <f>hitel!J34</f>
        <v>1740632</v>
      </c>
      <c r="E50" s="28" t="s">
        <v>332</v>
      </c>
    </row>
    <row r="51" spans="1:5" s="38" customFormat="1" ht="12.75">
      <c r="A51" s="36" t="s">
        <v>125</v>
      </c>
      <c r="B51" s="37">
        <f>SUM(B2:B50)</f>
        <v>4835931</v>
      </c>
      <c r="C51" s="37">
        <f>SUM(C2:C50)</f>
        <v>2147902</v>
      </c>
      <c r="D51" s="37">
        <f>SUM(D2:D50)</f>
        <v>2720509</v>
      </c>
      <c r="E51" s="36" t="s">
        <v>207</v>
      </c>
    </row>
    <row r="53" ht="51">
      <c r="A53" s="29" t="s">
        <v>331</v>
      </c>
    </row>
    <row r="54" ht="12.75">
      <c r="B54" s="35" t="s">
        <v>126</v>
      </c>
    </row>
  </sheetData>
  <printOptions/>
  <pageMargins left="0.93" right="0.3937007874015748" top="0.984251968503937" bottom="0.29" header="0.5118110236220472" footer="0.17"/>
  <pageSetup horizontalDpi="600" verticalDpi="600" orientation="landscape" paperSize="9" scale="70" r:id="rId1"/>
  <headerFooter alignWithMargins="0">
    <oddHeader>&amp;C&amp;"Times New Roman,Félkövér"2011. évi költségvetési koncepció
Józsefvárosi Önkormányzat előre, valamint több évre vállalt kötelezettségei&amp;R
&amp;"Times New Roman,Normál"5/1 számú melléklet
e Ft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MolnarA</dc:creator>
  <cp:keywords/>
  <dc:description/>
  <cp:lastModifiedBy>Józsefvárosi Önkormányzat Polgármesteri Hivatala</cp:lastModifiedBy>
  <cp:lastPrinted>2010-11-29T11:43:37Z</cp:lastPrinted>
  <dcterms:created xsi:type="dcterms:W3CDTF">2007-10-27T07:15:20Z</dcterms:created>
  <dcterms:modified xsi:type="dcterms:W3CDTF">2010-12-10T11:52:31Z</dcterms:modified>
  <cp:category/>
  <cp:version/>
  <cp:contentType/>
  <cp:contentStatus/>
</cp:coreProperties>
</file>