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60" windowHeight="9600" tabRatio="842" activeTab="0"/>
  </bookViews>
  <sheets>
    <sheet name="Árazatlan költségek" sheetId="1" r:id="rId1"/>
  </sheets>
  <definedNames/>
  <calcPr fullCalcOnLoad="1"/>
</workbook>
</file>

<file path=xl/sharedStrings.xml><?xml version="1.0" encoding="utf-8"?>
<sst xmlns="http://schemas.openxmlformats.org/spreadsheetml/2006/main" count="176" uniqueCount="91">
  <si>
    <t xml:space="preserve">Munka megnevezése: </t>
  </si>
  <si>
    <t>Tervszám:</t>
  </si>
  <si>
    <t>Kábeljelző szalag "Erősáramú"</t>
  </si>
  <si>
    <t>KÖZV lámpakar (rövid) felszerelése</t>
  </si>
  <si>
    <t>KÖZV lámpakar (rövid) leszerelése</t>
  </si>
  <si>
    <t>KÖZV lámpatest (magas) leszerelése</t>
  </si>
  <si>
    <t>Kábelfektetés árokba, homokágyba, I.</t>
  </si>
  <si>
    <t>Műanyag kábeljelző szalag elhelyezése</t>
  </si>
  <si>
    <t>Védőcső elhelyezése kábelárokban</t>
  </si>
  <si>
    <t>ME</t>
  </si>
  <si>
    <t>A tétel megnevezése</t>
  </si>
  <si>
    <t>m</t>
  </si>
  <si>
    <t>db</t>
  </si>
  <si>
    <t>Tervezett mennyiség</t>
  </si>
  <si>
    <t>Sorszám</t>
  </si>
  <si>
    <t>Föld és egyéb törmelék elszállítása</t>
  </si>
  <si>
    <t>Homokágy készítése 20 cm vastagságban</t>
  </si>
  <si>
    <t>Budapest VIII. ker., Sárkány u., közvilágítási berendezés és hálózat átépítése</t>
  </si>
  <si>
    <t>T-13/120</t>
  </si>
  <si>
    <t>Rúdföldelő 3 m-es Ø20</t>
  </si>
  <si>
    <t>Kábeltégla  "A"</t>
  </si>
  <si>
    <t>Ø110mm-es KG PVC védőcső</t>
  </si>
  <si>
    <t>RING 80/76 lámpaoszlop (acél 8m kúpos, csőcsonkos)</t>
  </si>
  <si>
    <t>Lámpakar acél V1T-0,5/76-60 (5°)</t>
  </si>
  <si>
    <t>Lámpatest CLIP 1×70 W (Na)</t>
  </si>
  <si>
    <r>
      <t>Kábel 1 kV NYCWY 4x10RE/10mm</t>
    </r>
    <r>
      <rPr>
        <sz val="10"/>
        <rFont val="Calibri"/>
        <family val="2"/>
      </rPr>
      <t>²</t>
    </r>
    <r>
      <rPr>
        <sz val="10"/>
        <rFont val="Calibri"/>
        <family val="2"/>
      </rPr>
      <t xml:space="preserve"> 0,6/1 kV (Cu)</t>
    </r>
  </si>
  <si>
    <t>Kábel 1 kV NYY-J 3×2,5mm² RE 0,6/1 kV (Cu)</t>
  </si>
  <si>
    <r>
      <t>Zöld-sárga vezeték 16mm</t>
    </r>
    <r>
      <rPr>
        <sz val="10"/>
        <rFont val="Calibri"/>
        <family val="2"/>
      </rPr>
      <t xml:space="preserve">² (Cu) </t>
    </r>
  </si>
  <si>
    <t>Járda aszfalt burkolatának vágása</t>
  </si>
  <si>
    <t>Járda aszfaltjának bontása (normál)</t>
  </si>
  <si>
    <t>Járda alapbetonjának bontása (normál)</t>
  </si>
  <si>
    <t>Járda szegély-kő bontása</t>
  </si>
  <si>
    <t>Úttest aszfalt burkolatának vágása</t>
  </si>
  <si>
    <t>Úttest aszfaltjának bontása (normál)</t>
  </si>
  <si>
    <t>Úttest alapbetonjának bontása (normál)</t>
  </si>
  <si>
    <t>Járda aszfaltozása (normál)</t>
  </si>
  <si>
    <t>Járda alapbetonjának készítése (normál)</t>
  </si>
  <si>
    <t>Járda szegély készítése (új kővel)</t>
  </si>
  <si>
    <t>Úttest aszfaltozása (normál)</t>
  </si>
  <si>
    <t>Úttest alapbetonjának készítése (normál)</t>
  </si>
  <si>
    <t>Ideiglenes korlátos átjáró elhelyezése</t>
  </si>
  <si>
    <t>Ideiglenes gépkocsi átjáró elhelyezése</t>
  </si>
  <si>
    <t>Földkitermelés (I. - IV. osztály)</t>
  </si>
  <si>
    <t>Föld visszatöltés tömörítéssel</t>
  </si>
  <si>
    <t>Védőcső végének lezárása (kábelárokban)</t>
  </si>
  <si>
    <t>KIF végkötés bontása</t>
  </si>
  <si>
    <t>Kábelfektetés árokba, védőcsőbe, I.</t>
  </si>
  <si>
    <t>Kábeltéglázás építése</t>
  </si>
  <si>
    <t>Lámpaoszlop állítása (5 &lt; hossz &lt;= 11m )</t>
  </si>
  <si>
    <t>KÖZV lámpatest (alacsony) leszerelése</t>
  </si>
  <si>
    <t>KÖZV lámpatest (alacsony) felszerelése</t>
  </si>
  <si>
    <t>Áramút bontása (csavarkötéses) (fenn)</t>
  </si>
  <si>
    <t>Áramút bontása (csavarkötéses) (lenn)</t>
  </si>
  <si>
    <t>Áramút készítése (csavarkötéses) (lenn)</t>
  </si>
  <si>
    <t>Préselt kábelsaru fel. vezetőre (lenn)</t>
  </si>
  <si>
    <t>Rúdföldelő telepítése (3 m-es)</t>
  </si>
  <si>
    <t>m²</t>
  </si>
  <si>
    <r>
      <t>m</t>
    </r>
    <r>
      <rPr>
        <sz val="10"/>
        <rFont val="Calibri"/>
        <family val="2"/>
      </rPr>
      <t>³</t>
    </r>
  </si>
  <si>
    <r>
      <t>m</t>
    </r>
    <r>
      <rPr>
        <sz val="10"/>
        <rFont val="Calibri"/>
        <family val="2"/>
      </rPr>
      <t>²</t>
    </r>
  </si>
  <si>
    <t>Kábelbontás fali védőcsőből, I.</t>
  </si>
  <si>
    <t>Védőcső bontása falról</t>
  </si>
  <si>
    <t>Kötődoboz bontása falról</t>
  </si>
  <si>
    <t xml:space="preserve">Kábelbontás árokból és védőcsőből, I. </t>
  </si>
  <si>
    <t>m³</t>
  </si>
  <si>
    <t>KIF szigetelt vezetékköteg bont. 16/16 mm²</t>
  </si>
  <si>
    <t>4A E27 diazed olvadóbiztosíték</t>
  </si>
  <si>
    <t>Univolt kábelfedlap</t>
  </si>
  <si>
    <t>Kábelek műanyag lap védelmének építése</t>
  </si>
  <si>
    <t>Anyaglista</t>
  </si>
  <si>
    <t>Technológiai tételsor - Bontás</t>
  </si>
  <si>
    <t>Technológiai tételsor - Létesítés</t>
  </si>
  <si>
    <t>Anyag összes</t>
  </si>
  <si>
    <t>Budapest VIII. ker., Sárkány u., közvilágítási berendezés és hálózat átépítése főösszesítő 2014.05.16.</t>
  </si>
  <si>
    <t>Bontás</t>
  </si>
  <si>
    <t>Létesítés</t>
  </si>
  <si>
    <t>Anyag
Ft (nettó)</t>
  </si>
  <si>
    <t>LÉTESÍTÉS ÖSSZESEN</t>
  </si>
  <si>
    <t>ANYAGÁR ÖSSZESEN</t>
  </si>
  <si>
    <t>BONTÁS ÖSSZESEN</t>
  </si>
  <si>
    <r>
      <t>Szerelvénylap GURO EKM 1261/91081   1xE27/2x5x16mm</t>
    </r>
    <r>
      <rPr>
        <sz val="10"/>
        <rFont val="Calibri"/>
        <family val="2"/>
      </rPr>
      <t>²</t>
    </r>
  </si>
  <si>
    <t>Kábelsaru réz sajtolható PF 300 004 004 16 RM    d=10</t>
  </si>
  <si>
    <t>Díj
Ft (nettó)</t>
  </si>
  <si>
    <t>Díj összes</t>
  </si>
  <si>
    <t>27% ÁFA</t>
  </si>
  <si>
    <t>Összesen bruttó</t>
  </si>
  <si>
    <t>Összesen nettó</t>
  </si>
  <si>
    <t>Mindösszesen nettó</t>
  </si>
  <si>
    <t>Anyag egységár
(nettó)</t>
  </si>
  <si>
    <t>Díj egység
(nettó)</t>
  </si>
  <si>
    <t>Anyag egységár
 (nettó)</t>
  </si>
  <si>
    <t>Díj egység
 (nettó)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</si>
</sst>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&quot; Ft&quot;"/>
  </numFmts>
  <fonts count="41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/>
    </xf>
    <xf numFmtId="49" fontId="5" fillId="0" borderId="14" xfId="0" applyNumberFormat="1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6" xfId="56" applyFont="1" applyFill="1" applyBorder="1" applyAlignment="1" applyProtection="1">
      <alignment horizontal="center" vertical="center" wrapText="1"/>
      <protection/>
    </xf>
    <xf numFmtId="0" fontId="23" fillId="33" borderId="17" xfId="56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23" fillId="33" borderId="18" xfId="0" applyFont="1" applyFill="1" applyBorder="1" applyAlignment="1">
      <alignment horizontal="center" vertical="center"/>
    </xf>
    <xf numFmtId="0" fontId="23" fillId="33" borderId="19" xfId="56" applyFont="1" applyFill="1" applyBorder="1" applyAlignment="1" applyProtection="1">
      <alignment horizontal="center" vertical="center" wrapText="1"/>
      <protection/>
    </xf>
    <xf numFmtId="0" fontId="23" fillId="33" borderId="20" xfId="56" applyFont="1" applyFill="1" applyBorder="1" applyAlignment="1" applyProtection="1">
      <alignment horizontal="center" vertical="center" wrapText="1"/>
      <protection/>
    </xf>
    <xf numFmtId="2" fontId="5" fillId="0" borderId="12" xfId="0" applyNumberFormat="1" applyFont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center" wrapText="1"/>
      <protection/>
    </xf>
    <xf numFmtId="2" fontId="5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65" fontId="23" fillId="0" borderId="24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/>
    </xf>
    <xf numFmtId="0" fontId="2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5" xfId="56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34" borderId="24" xfId="0" applyNumberFormat="1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23" fillId="0" borderId="28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3" fillId="0" borderId="30" xfId="0" applyFont="1" applyBorder="1" applyAlignment="1">
      <alignment vertical="center" wrapText="1"/>
    </xf>
    <xf numFmtId="3" fontId="23" fillId="0" borderId="31" xfId="0" applyNumberFormat="1" applyFont="1" applyFill="1" applyBorder="1" applyAlignment="1">
      <alignment/>
    </xf>
    <xf numFmtId="3" fontId="23" fillId="0" borderId="32" xfId="0" applyNumberFormat="1" applyFont="1" applyFill="1" applyBorder="1" applyAlignment="1">
      <alignment/>
    </xf>
    <xf numFmtId="3" fontId="23" fillId="0" borderId="32" xfId="0" applyNumberFormat="1" applyFont="1" applyFill="1" applyBorder="1" applyAlignment="1">
      <alignment horizontal="center"/>
    </xf>
    <xf numFmtId="3" fontId="23" fillId="34" borderId="33" xfId="0" applyNumberFormat="1" applyFont="1" applyFill="1" applyBorder="1" applyAlignment="1">
      <alignment/>
    </xf>
    <xf numFmtId="3" fontId="23" fillId="0" borderId="33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23" fillId="35" borderId="19" xfId="0" applyNumberFormat="1" applyFont="1" applyFill="1" applyBorder="1" applyAlignment="1">
      <alignment wrapText="1"/>
    </xf>
    <xf numFmtId="0" fontId="23" fillId="33" borderId="12" xfId="0" applyFont="1" applyFill="1" applyBorder="1" applyAlignment="1">
      <alignment wrapText="1"/>
    </xf>
    <xf numFmtId="0" fontId="23" fillId="33" borderId="13" xfId="0" applyFont="1" applyFill="1" applyBorder="1" applyAlignment="1">
      <alignment wrapText="1"/>
    </xf>
    <xf numFmtId="165" fontId="23" fillId="34" borderId="34" xfId="0" applyNumberFormat="1" applyFont="1" applyFill="1" applyBorder="1" applyAlignment="1">
      <alignment horizontal="center"/>
    </xf>
    <xf numFmtId="165" fontId="23" fillId="0" borderId="34" xfId="0" applyNumberFormat="1" applyFont="1" applyFill="1" applyBorder="1" applyAlignment="1">
      <alignment horizontal="center"/>
    </xf>
    <xf numFmtId="3" fontId="23" fillId="0" borderId="35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/>
    </xf>
    <xf numFmtId="165" fontId="23" fillId="34" borderId="12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0" fontId="23" fillId="0" borderId="37" xfId="0" applyFont="1" applyBorder="1" applyAlignment="1">
      <alignment vertical="center"/>
    </xf>
    <xf numFmtId="3" fontId="23" fillId="35" borderId="38" xfId="0" applyNumberFormat="1" applyFont="1" applyFill="1" applyBorder="1" applyAlignment="1">
      <alignment wrapText="1"/>
    </xf>
    <xf numFmtId="0" fontId="23" fillId="0" borderId="30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23" fillId="0" borderId="37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3" fontId="23" fillId="0" borderId="43" xfId="0" applyNumberFormat="1" applyFont="1" applyBorder="1" applyAlignment="1">
      <alignment horizontal="left" vertical="center"/>
    </xf>
    <xf numFmtId="0" fontId="0" fillId="0" borderId="44" xfId="0" applyBorder="1" applyAlignment="1">
      <alignment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3" fontId="23" fillId="35" borderId="25" xfId="0" applyNumberFormat="1" applyFont="1" applyFill="1" applyBorder="1" applyAlignment="1">
      <alignment horizontal="center" wrapText="1"/>
    </xf>
    <xf numFmtId="0" fontId="23" fillId="33" borderId="25" xfId="0" applyFont="1" applyFill="1" applyBorder="1" applyAlignment="1">
      <alignment horizontal="center" wrapText="1"/>
    </xf>
    <xf numFmtId="3" fontId="23" fillId="33" borderId="26" xfId="0" applyNumberFormat="1" applyFont="1" applyFill="1" applyBorder="1" applyAlignment="1">
      <alignment horizontal="center" wrapText="1"/>
    </xf>
    <xf numFmtId="0" fontId="23" fillId="35" borderId="22" xfId="0" applyFont="1" applyFill="1" applyBorder="1" applyAlignment="1">
      <alignment horizontal="left" vertical="top"/>
    </xf>
    <xf numFmtId="0" fontId="23" fillId="35" borderId="23" xfId="0" applyFont="1" applyFill="1" applyBorder="1" applyAlignment="1">
      <alignment horizontal="left" vertical="top"/>
    </xf>
    <xf numFmtId="0" fontId="23" fillId="33" borderId="52" xfId="0" applyFont="1" applyFill="1" applyBorder="1" applyAlignment="1">
      <alignment horizontal="center" vertical="center"/>
    </xf>
    <xf numFmtId="0" fontId="23" fillId="33" borderId="52" xfId="0" applyFont="1" applyFill="1" applyBorder="1" applyAlignment="1">
      <alignment horizontal="center" vertical="center" wrapText="1"/>
    </xf>
    <xf numFmtId="0" fontId="0" fillId="33" borderId="52" xfId="0" applyFill="1" applyBorder="1" applyAlignment="1">
      <alignment/>
    </xf>
    <xf numFmtId="3" fontId="23" fillId="35" borderId="20" xfId="0" applyNumberFormat="1" applyFont="1" applyFill="1" applyBorder="1" applyAlignment="1">
      <alignment wrapText="1"/>
    </xf>
    <xf numFmtId="3" fontId="23" fillId="35" borderId="53" xfId="0" applyNumberFormat="1" applyFont="1" applyFill="1" applyBorder="1" applyAlignment="1">
      <alignment horizontal="center" wrapText="1"/>
    </xf>
    <xf numFmtId="0" fontId="23" fillId="33" borderId="53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23" fillId="33" borderId="56" xfId="0" applyFont="1" applyFill="1" applyBorder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40">
      <selection activeCell="I97" sqref="I97"/>
    </sheetView>
  </sheetViews>
  <sheetFormatPr defaultColWidth="9.140625" defaultRowHeight="12.75"/>
  <cols>
    <col min="1" max="1" width="18.140625" style="1" customWidth="1"/>
    <col min="2" max="2" width="38.00390625" style="1" customWidth="1"/>
    <col min="3" max="3" width="9.28125" style="1" customWidth="1"/>
    <col min="4" max="4" width="4.7109375" style="4" customWidth="1"/>
    <col min="5" max="8" width="14.7109375" style="1" customWidth="1"/>
    <col min="9" max="16384" width="9.140625" style="1" customWidth="1"/>
  </cols>
  <sheetData>
    <row r="1" spans="1:8" ht="26.25" customHeight="1">
      <c r="A1" s="51" t="s">
        <v>0</v>
      </c>
      <c r="B1" s="71" t="s">
        <v>17</v>
      </c>
      <c r="C1" s="72"/>
      <c r="D1" s="72"/>
      <c r="E1" s="73"/>
      <c r="F1" s="73"/>
      <c r="G1" s="73"/>
      <c r="H1" s="74"/>
    </row>
    <row r="2" spans="1:8" ht="24.75" customHeight="1" thickBot="1">
      <c r="A2" s="69" t="s">
        <v>1</v>
      </c>
      <c r="B2" s="75" t="s">
        <v>18</v>
      </c>
      <c r="C2" s="76"/>
      <c r="D2" s="76"/>
      <c r="E2" s="77"/>
      <c r="F2" s="77"/>
      <c r="G2" s="77"/>
      <c r="H2" s="78"/>
    </row>
    <row r="3" spans="1:8" ht="12.75">
      <c r="A3" s="68"/>
      <c r="B3" s="30"/>
      <c r="C3" s="31"/>
      <c r="D3" s="31"/>
      <c r="E3" s="67"/>
      <c r="F3" s="67"/>
      <c r="G3" s="67"/>
      <c r="H3" s="67"/>
    </row>
    <row r="4" spans="1:8" ht="12.75">
      <c r="A4" s="68"/>
      <c r="B4" s="30"/>
      <c r="C4" s="31"/>
      <c r="D4" s="31"/>
      <c r="E4" s="67"/>
      <c r="F4" s="67"/>
      <c r="G4" s="67"/>
      <c r="H4" s="67"/>
    </row>
    <row r="5" spans="1:4" ht="13.5" thickBot="1">
      <c r="A5" s="23"/>
      <c r="B5" s="30"/>
      <c r="C5" s="31"/>
      <c r="D5" s="31"/>
    </row>
    <row r="6" spans="1:8" ht="18" customHeight="1" thickBot="1">
      <c r="A6" s="92" t="s">
        <v>68</v>
      </c>
      <c r="B6" s="93"/>
      <c r="C6" s="93"/>
      <c r="D6" s="93"/>
      <c r="E6" s="93"/>
      <c r="F6" s="93"/>
      <c r="G6" s="93"/>
      <c r="H6" s="99"/>
    </row>
    <row r="7" spans="1:8" ht="34.5" customHeight="1" thickBot="1">
      <c r="A7" s="11" t="s">
        <v>14</v>
      </c>
      <c r="B7" s="12" t="s">
        <v>10</v>
      </c>
      <c r="C7" s="12" t="s">
        <v>13</v>
      </c>
      <c r="D7" s="13" t="s">
        <v>9</v>
      </c>
      <c r="E7" s="13" t="s">
        <v>87</v>
      </c>
      <c r="F7" s="13" t="s">
        <v>88</v>
      </c>
      <c r="G7" s="13" t="s">
        <v>75</v>
      </c>
      <c r="H7" s="13" t="s">
        <v>81</v>
      </c>
    </row>
    <row r="8" spans="1:8" ht="12.75">
      <c r="A8" s="48">
        <v>1</v>
      </c>
      <c r="B8" s="5" t="s">
        <v>19</v>
      </c>
      <c r="C8" s="9">
        <v>1</v>
      </c>
      <c r="D8" s="40" t="s">
        <v>12</v>
      </c>
      <c r="E8" s="36"/>
      <c r="F8" s="37"/>
      <c r="G8" s="37">
        <f>E8*$C8</f>
        <v>0</v>
      </c>
      <c r="H8" s="37">
        <f>F8*$C8</f>
        <v>0</v>
      </c>
    </row>
    <row r="9" spans="1:8" ht="25.5">
      <c r="A9" s="48">
        <v>2</v>
      </c>
      <c r="B9" s="5" t="s">
        <v>25</v>
      </c>
      <c r="C9" s="9">
        <f>212+6*4</f>
        <v>236</v>
      </c>
      <c r="D9" s="40" t="s">
        <v>11</v>
      </c>
      <c r="E9" s="38"/>
      <c r="F9" s="35"/>
      <c r="G9" s="35">
        <f aca="true" t="shared" si="0" ref="G9:H21">E9*$C9</f>
        <v>0</v>
      </c>
      <c r="H9" s="35">
        <f t="shared" si="0"/>
        <v>0</v>
      </c>
    </row>
    <row r="10" spans="1:8" ht="12.75">
      <c r="A10" s="48">
        <v>3</v>
      </c>
      <c r="B10" s="5" t="s">
        <v>26</v>
      </c>
      <c r="C10" s="9">
        <f>6*8.5</f>
        <v>51</v>
      </c>
      <c r="D10" s="40" t="s">
        <v>11</v>
      </c>
      <c r="E10" s="38"/>
      <c r="F10" s="35"/>
      <c r="G10" s="35">
        <f t="shared" si="0"/>
        <v>0</v>
      </c>
      <c r="H10" s="35">
        <f t="shared" si="0"/>
        <v>0</v>
      </c>
    </row>
    <row r="11" spans="1:8" ht="12.75">
      <c r="A11" s="48">
        <v>4</v>
      </c>
      <c r="B11" s="5" t="s">
        <v>27</v>
      </c>
      <c r="C11" s="9">
        <f>6*0.5</f>
        <v>3</v>
      </c>
      <c r="D11" s="40" t="s">
        <v>11</v>
      </c>
      <c r="E11" s="38"/>
      <c r="F11" s="35"/>
      <c r="G11" s="35">
        <f t="shared" si="0"/>
        <v>0</v>
      </c>
      <c r="H11" s="35">
        <f t="shared" si="0"/>
        <v>0</v>
      </c>
    </row>
    <row r="12" spans="1:8" ht="12.75">
      <c r="A12" s="48">
        <v>5</v>
      </c>
      <c r="B12" s="5" t="s">
        <v>20</v>
      </c>
      <c r="C12" s="9">
        <f>40*4.5</f>
        <v>180</v>
      </c>
      <c r="D12" s="40" t="s">
        <v>12</v>
      </c>
      <c r="E12" s="38"/>
      <c r="F12" s="35"/>
      <c r="G12" s="35">
        <f t="shared" si="0"/>
        <v>0</v>
      </c>
      <c r="H12" s="35">
        <f t="shared" si="0"/>
        <v>0</v>
      </c>
    </row>
    <row r="13" spans="1:8" ht="12.75">
      <c r="A13" s="48">
        <v>6</v>
      </c>
      <c r="B13" s="5" t="s">
        <v>2</v>
      </c>
      <c r="C13" s="9">
        <f>212+8</f>
        <v>220</v>
      </c>
      <c r="D13" s="40" t="s">
        <v>11</v>
      </c>
      <c r="E13" s="38"/>
      <c r="F13" s="35"/>
      <c r="G13" s="35">
        <f t="shared" si="0"/>
        <v>0</v>
      </c>
      <c r="H13" s="35">
        <f t="shared" si="0"/>
        <v>0</v>
      </c>
    </row>
    <row r="14" spans="1:8" ht="25.5">
      <c r="A14" s="48">
        <v>7</v>
      </c>
      <c r="B14" s="5" t="s">
        <v>80</v>
      </c>
      <c r="C14" s="9">
        <v>6</v>
      </c>
      <c r="D14" s="40" t="s">
        <v>12</v>
      </c>
      <c r="E14" s="38"/>
      <c r="F14" s="35"/>
      <c r="G14" s="35">
        <f t="shared" si="0"/>
        <v>0</v>
      </c>
      <c r="H14" s="35">
        <f t="shared" si="0"/>
        <v>0</v>
      </c>
    </row>
    <row r="15" spans="1:8" ht="25.5">
      <c r="A15" s="48">
        <v>8</v>
      </c>
      <c r="B15" s="5" t="s">
        <v>22</v>
      </c>
      <c r="C15" s="9">
        <v>6</v>
      </c>
      <c r="D15" s="41" t="s">
        <v>12</v>
      </c>
      <c r="E15" s="38"/>
      <c r="F15" s="35"/>
      <c r="G15" s="35">
        <f t="shared" si="0"/>
        <v>0</v>
      </c>
      <c r="H15" s="35">
        <f t="shared" si="0"/>
        <v>0</v>
      </c>
    </row>
    <row r="16" spans="1:8" ht="12.75">
      <c r="A16" s="48">
        <v>9</v>
      </c>
      <c r="B16" s="5" t="s">
        <v>23</v>
      </c>
      <c r="C16" s="9">
        <v>6</v>
      </c>
      <c r="D16" s="41" t="s">
        <v>12</v>
      </c>
      <c r="E16" s="38"/>
      <c r="F16" s="35"/>
      <c r="G16" s="35">
        <f t="shared" si="0"/>
        <v>0</v>
      </c>
      <c r="H16" s="35">
        <f t="shared" si="0"/>
        <v>0</v>
      </c>
    </row>
    <row r="17" spans="1:8" ht="12.75">
      <c r="A17" s="48">
        <v>10</v>
      </c>
      <c r="B17" s="6" t="s">
        <v>24</v>
      </c>
      <c r="C17" s="9">
        <v>6</v>
      </c>
      <c r="D17" s="41" t="s">
        <v>12</v>
      </c>
      <c r="E17" s="38"/>
      <c r="F17" s="35"/>
      <c r="G17" s="35">
        <f t="shared" si="0"/>
        <v>0</v>
      </c>
      <c r="H17" s="35">
        <f t="shared" si="0"/>
        <v>0</v>
      </c>
    </row>
    <row r="18" spans="1:8" ht="12.75" customHeight="1">
      <c r="A18" s="48">
        <v>11</v>
      </c>
      <c r="B18" s="6" t="s">
        <v>79</v>
      </c>
      <c r="C18" s="9">
        <v>6</v>
      </c>
      <c r="D18" s="41" t="s">
        <v>12</v>
      </c>
      <c r="E18" s="38"/>
      <c r="F18" s="35"/>
      <c r="G18" s="35">
        <f t="shared" si="0"/>
        <v>0</v>
      </c>
      <c r="H18" s="35">
        <f t="shared" si="0"/>
        <v>0</v>
      </c>
    </row>
    <row r="19" spans="1:8" ht="12.75">
      <c r="A19" s="48">
        <v>12</v>
      </c>
      <c r="B19" s="8" t="s">
        <v>65</v>
      </c>
      <c r="C19" s="9">
        <v>6</v>
      </c>
      <c r="D19" s="42" t="s">
        <v>12</v>
      </c>
      <c r="E19" s="38"/>
      <c r="F19" s="35"/>
      <c r="G19" s="35">
        <f t="shared" si="0"/>
        <v>0</v>
      </c>
      <c r="H19" s="35">
        <f t="shared" si="0"/>
        <v>0</v>
      </c>
    </row>
    <row r="20" spans="1:8" ht="12.75">
      <c r="A20" s="49">
        <v>13</v>
      </c>
      <c r="B20" s="8" t="s">
        <v>66</v>
      </c>
      <c r="C20" s="22">
        <v>175</v>
      </c>
      <c r="D20" s="42" t="s">
        <v>12</v>
      </c>
      <c r="E20" s="38"/>
      <c r="F20" s="35"/>
      <c r="G20" s="35">
        <f t="shared" si="0"/>
        <v>0</v>
      </c>
      <c r="H20" s="35">
        <f t="shared" si="0"/>
        <v>0</v>
      </c>
    </row>
    <row r="21" spans="1:8" ht="13.5" thickBot="1">
      <c r="A21" s="50">
        <v>14</v>
      </c>
      <c r="B21" s="47" t="s">
        <v>21</v>
      </c>
      <c r="C21" s="10">
        <v>80</v>
      </c>
      <c r="D21" s="43" t="s">
        <v>11</v>
      </c>
      <c r="E21" s="39"/>
      <c r="F21" s="7"/>
      <c r="G21" s="7">
        <f t="shared" si="0"/>
        <v>0</v>
      </c>
      <c r="H21" s="7">
        <f t="shared" si="0"/>
        <v>0</v>
      </c>
    </row>
    <row r="22" spans="2:8" ht="13.5" thickBot="1">
      <c r="B22" s="46" t="s">
        <v>77</v>
      </c>
      <c r="C22" s="26"/>
      <c r="D22" s="45"/>
      <c r="E22" s="27"/>
      <c r="F22" s="27"/>
      <c r="G22" s="65">
        <f>SUM(G8:G21)</f>
        <v>0</v>
      </c>
      <c r="H22" s="65">
        <f>SUM(H8:H21)</f>
        <v>0</v>
      </c>
    </row>
    <row r="23" spans="2:8" ht="12.75">
      <c r="B23" s="68"/>
      <c r="C23" s="24"/>
      <c r="D23" s="25"/>
      <c r="E23" s="24"/>
      <c r="F23" s="24"/>
      <c r="G23" s="24"/>
      <c r="H23" s="24"/>
    </row>
    <row r="24" spans="2:8" ht="12.75">
      <c r="B24" s="68"/>
      <c r="C24" s="24"/>
      <c r="D24" s="25"/>
      <c r="E24" s="24"/>
      <c r="F24" s="24"/>
      <c r="G24" s="24"/>
      <c r="H24" s="24"/>
    </row>
    <row r="25" spans="2:8" ht="12.75">
      <c r="B25" s="68"/>
      <c r="C25" s="24"/>
      <c r="D25" s="25"/>
      <c r="E25" s="24"/>
      <c r="F25" s="24"/>
      <c r="G25" s="24"/>
      <c r="H25" s="24"/>
    </row>
    <row r="26" spans="2:8" ht="15" customHeight="1">
      <c r="B26" s="68"/>
      <c r="C26" s="24"/>
      <c r="D26" s="25"/>
      <c r="E26" s="24"/>
      <c r="F26" s="24"/>
      <c r="G26" s="24"/>
      <c r="H26" s="24"/>
    </row>
    <row r="27" spans="1:4" ht="21.75" customHeight="1" thickBot="1">
      <c r="A27" s="24"/>
      <c r="B27" s="24"/>
      <c r="C27" s="24"/>
      <c r="D27" s="25"/>
    </row>
    <row r="28" spans="1:8" ht="19.5" customHeight="1" thickBot="1">
      <c r="A28" s="90" t="s">
        <v>69</v>
      </c>
      <c r="B28" s="91"/>
      <c r="C28" s="91"/>
      <c r="D28" s="91"/>
      <c r="E28" s="91"/>
      <c r="F28" s="91"/>
      <c r="G28" s="91"/>
      <c r="H28" s="100"/>
    </row>
    <row r="29" spans="1:8" ht="39" thickBot="1">
      <c r="A29" s="16" t="s">
        <v>14</v>
      </c>
      <c r="B29" s="17" t="s">
        <v>10</v>
      </c>
      <c r="C29" s="17" t="s">
        <v>13</v>
      </c>
      <c r="D29" s="18" t="s">
        <v>9</v>
      </c>
      <c r="E29" s="13" t="s">
        <v>89</v>
      </c>
      <c r="F29" s="13" t="s">
        <v>90</v>
      </c>
      <c r="G29" s="13" t="s">
        <v>75</v>
      </c>
      <c r="H29" s="13" t="s">
        <v>81</v>
      </c>
    </row>
    <row r="30" spans="1:8" ht="12.75">
      <c r="A30" s="2">
        <v>1</v>
      </c>
      <c r="B30" s="14" t="s">
        <v>28</v>
      </c>
      <c r="C30" s="19">
        <v>5</v>
      </c>
      <c r="D30" s="32" t="s">
        <v>11</v>
      </c>
      <c r="E30" s="36"/>
      <c r="F30" s="37"/>
      <c r="G30" s="37">
        <f aca="true" t="shared" si="1" ref="G30:H37">E30*$C30</f>
        <v>0</v>
      </c>
      <c r="H30" s="37">
        <f t="shared" si="1"/>
        <v>0</v>
      </c>
    </row>
    <row r="31" spans="1:8" ht="12.75">
      <c r="A31" s="2">
        <v>2</v>
      </c>
      <c r="B31" s="14" t="s">
        <v>29</v>
      </c>
      <c r="C31" s="19">
        <v>488</v>
      </c>
      <c r="D31" s="32" t="s">
        <v>56</v>
      </c>
      <c r="E31" s="38"/>
      <c r="F31" s="35"/>
      <c r="G31" s="35">
        <f t="shared" si="1"/>
        <v>0</v>
      </c>
      <c r="H31" s="35">
        <f t="shared" si="1"/>
        <v>0</v>
      </c>
    </row>
    <row r="32" spans="1:8" ht="12.75">
      <c r="A32" s="2">
        <v>3</v>
      </c>
      <c r="B32" s="14" t="s">
        <v>30</v>
      </c>
      <c r="C32" s="19">
        <f>200*0.8</f>
        <v>160</v>
      </c>
      <c r="D32" s="32" t="s">
        <v>56</v>
      </c>
      <c r="E32" s="38"/>
      <c r="F32" s="35"/>
      <c r="G32" s="35">
        <f t="shared" si="1"/>
        <v>0</v>
      </c>
      <c r="H32" s="35">
        <f t="shared" si="1"/>
        <v>0</v>
      </c>
    </row>
    <row r="33" spans="1:8" ht="12.75">
      <c r="A33" s="2">
        <v>4</v>
      </c>
      <c r="B33" s="14" t="s">
        <v>35</v>
      </c>
      <c r="C33" s="19">
        <f>+C31</f>
        <v>488</v>
      </c>
      <c r="D33" s="32" t="s">
        <v>56</v>
      </c>
      <c r="E33" s="38"/>
      <c r="F33" s="35"/>
      <c r="G33" s="35">
        <f t="shared" si="1"/>
        <v>0</v>
      </c>
      <c r="H33" s="35">
        <f t="shared" si="1"/>
        <v>0</v>
      </c>
    </row>
    <row r="34" spans="1:8" ht="12.75">
      <c r="A34" s="2">
        <v>5</v>
      </c>
      <c r="B34" s="14" t="s">
        <v>36</v>
      </c>
      <c r="C34" s="19">
        <f>+C32</f>
        <v>160</v>
      </c>
      <c r="D34" s="32" t="s">
        <v>56</v>
      </c>
      <c r="E34" s="38"/>
      <c r="F34" s="35"/>
      <c r="G34" s="35">
        <f t="shared" si="1"/>
        <v>0</v>
      </c>
      <c r="H34" s="35">
        <f t="shared" si="1"/>
        <v>0</v>
      </c>
    </row>
    <row r="35" spans="1:8" ht="12.75">
      <c r="A35" s="2">
        <v>6</v>
      </c>
      <c r="B35" s="14" t="s">
        <v>40</v>
      </c>
      <c r="C35" s="19">
        <v>7</v>
      </c>
      <c r="D35" s="32" t="s">
        <v>12</v>
      </c>
      <c r="E35" s="38"/>
      <c r="F35" s="35"/>
      <c r="G35" s="35">
        <f t="shared" si="1"/>
        <v>0</v>
      </c>
      <c r="H35" s="35">
        <f t="shared" si="1"/>
        <v>0</v>
      </c>
    </row>
    <row r="36" spans="1:8" ht="12.75">
      <c r="A36" s="2">
        <v>7</v>
      </c>
      <c r="B36" s="14" t="s">
        <v>41</v>
      </c>
      <c r="C36" s="19">
        <v>3</v>
      </c>
      <c r="D36" s="32" t="s">
        <v>12</v>
      </c>
      <c r="E36" s="38"/>
      <c r="F36" s="35"/>
      <c r="G36" s="35">
        <f t="shared" si="1"/>
        <v>0</v>
      </c>
      <c r="H36" s="35">
        <f t="shared" si="1"/>
        <v>0</v>
      </c>
    </row>
    <row r="37" spans="1:8" ht="12.75">
      <c r="A37" s="2">
        <v>8</v>
      </c>
      <c r="B37" s="14" t="s">
        <v>42</v>
      </c>
      <c r="C37" s="19">
        <f>200*0.4*0.7</f>
        <v>56</v>
      </c>
      <c r="D37" s="32" t="s">
        <v>63</v>
      </c>
      <c r="E37" s="38"/>
      <c r="F37" s="35"/>
      <c r="G37" s="35">
        <f t="shared" si="1"/>
        <v>0</v>
      </c>
      <c r="H37" s="35">
        <f t="shared" si="1"/>
        <v>0</v>
      </c>
    </row>
    <row r="38" spans="1:8" ht="12.75">
      <c r="A38" s="2">
        <v>9</v>
      </c>
      <c r="B38" s="14" t="s">
        <v>15</v>
      </c>
      <c r="C38" s="19">
        <f>+C31*0.03+C32*0.15</f>
        <v>38.64</v>
      </c>
      <c r="D38" s="32" t="s">
        <v>63</v>
      </c>
      <c r="E38" s="38"/>
      <c r="F38" s="35"/>
      <c r="G38" s="35">
        <f aca="true" t="shared" si="2" ref="G38:G50">E38*$C38</f>
        <v>0</v>
      </c>
      <c r="H38" s="35">
        <f aca="true" t="shared" si="3" ref="H38:H50">F38*$C38</f>
        <v>0</v>
      </c>
    </row>
    <row r="39" spans="1:8" ht="12.75">
      <c r="A39" s="2">
        <v>10</v>
      </c>
      <c r="B39" s="14" t="s">
        <v>43</v>
      </c>
      <c r="C39" s="19">
        <f>+C37</f>
        <v>56</v>
      </c>
      <c r="D39" s="32" t="s">
        <v>63</v>
      </c>
      <c r="E39" s="38"/>
      <c r="F39" s="35"/>
      <c r="G39" s="35">
        <f t="shared" si="2"/>
        <v>0</v>
      </c>
      <c r="H39" s="35">
        <f t="shared" si="3"/>
        <v>0</v>
      </c>
    </row>
    <row r="40" spans="1:8" ht="12.75">
      <c r="A40" s="2">
        <v>11</v>
      </c>
      <c r="B40" s="14" t="s">
        <v>60</v>
      </c>
      <c r="C40" s="19">
        <f>4*1.5</f>
        <v>6</v>
      </c>
      <c r="D40" s="32" t="s">
        <v>11</v>
      </c>
      <c r="E40" s="38"/>
      <c r="F40" s="35"/>
      <c r="G40" s="35">
        <f t="shared" si="2"/>
        <v>0</v>
      </c>
      <c r="H40" s="35">
        <f t="shared" si="3"/>
        <v>0</v>
      </c>
    </row>
    <row r="41" spans="1:8" ht="12.75">
      <c r="A41" s="2">
        <v>12</v>
      </c>
      <c r="B41" s="14" t="s">
        <v>61</v>
      </c>
      <c r="C41" s="19">
        <v>4</v>
      </c>
      <c r="D41" s="32" t="s">
        <v>12</v>
      </c>
      <c r="E41" s="38"/>
      <c r="F41" s="35"/>
      <c r="G41" s="35">
        <f t="shared" si="2"/>
        <v>0</v>
      </c>
      <c r="H41" s="35">
        <f t="shared" si="3"/>
        <v>0</v>
      </c>
    </row>
    <row r="42" spans="1:8" ht="12.75">
      <c r="A42" s="2">
        <v>13</v>
      </c>
      <c r="B42" s="14" t="s">
        <v>45</v>
      </c>
      <c r="C42" s="19">
        <v>4</v>
      </c>
      <c r="D42" s="32" t="s">
        <v>12</v>
      </c>
      <c r="E42" s="38"/>
      <c r="F42" s="35"/>
      <c r="G42" s="35">
        <f t="shared" si="2"/>
        <v>0</v>
      </c>
      <c r="H42" s="35">
        <f t="shared" si="3"/>
        <v>0</v>
      </c>
    </row>
    <row r="43" spans="1:8" ht="12.75">
      <c r="A43" s="2">
        <v>14</v>
      </c>
      <c r="B43" s="14" t="s">
        <v>64</v>
      </c>
      <c r="C43" s="19">
        <f>2*5</f>
        <v>10</v>
      </c>
      <c r="D43" s="32" t="s">
        <v>11</v>
      </c>
      <c r="E43" s="38"/>
      <c r="F43" s="35"/>
      <c r="G43" s="35">
        <f t="shared" si="2"/>
        <v>0</v>
      </c>
      <c r="H43" s="35">
        <f t="shared" si="3"/>
        <v>0</v>
      </c>
    </row>
    <row r="44" spans="1:8" ht="12.75">
      <c r="A44" s="2">
        <v>15</v>
      </c>
      <c r="B44" s="14" t="s">
        <v>62</v>
      </c>
      <c r="C44" s="19">
        <v>200</v>
      </c>
      <c r="D44" s="32" t="s">
        <v>11</v>
      </c>
      <c r="E44" s="38"/>
      <c r="F44" s="35"/>
      <c r="G44" s="35">
        <f t="shared" si="2"/>
        <v>0</v>
      </c>
      <c r="H44" s="35">
        <f t="shared" si="3"/>
        <v>0</v>
      </c>
    </row>
    <row r="45" spans="1:8" ht="12.75">
      <c r="A45" s="2">
        <v>16</v>
      </c>
      <c r="B45" s="14" t="s">
        <v>59</v>
      </c>
      <c r="C45" s="19">
        <f>3+4+7+7</f>
        <v>21</v>
      </c>
      <c r="D45" s="32" t="s">
        <v>11</v>
      </c>
      <c r="E45" s="38"/>
      <c r="F45" s="35"/>
      <c r="G45" s="35">
        <f t="shared" si="2"/>
        <v>0</v>
      </c>
      <c r="H45" s="35">
        <f t="shared" si="3"/>
        <v>0</v>
      </c>
    </row>
    <row r="46" spans="1:8" ht="12.75">
      <c r="A46" s="2">
        <v>17</v>
      </c>
      <c r="B46" s="14" t="s">
        <v>4</v>
      </c>
      <c r="C46" s="19">
        <v>2</v>
      </c>
      <c r="D46" s="32" t="s">
        <v>12</v>
      </c>
      <c r="E46" s="38"/>
      <c r="F46" s="35"/>
      <c r="G46" s="35">
        <f t="shared" si="2"/>
        <v>0</v>
      </c>
      <c r="H46" s="35">
        <f t="shared" si="3"/>
        <v>0</v>
      </c>
    </row>
    <row r="47" spans="1:8" ht="12.75">
      <c r="A47" s="2">
        <v>18</v>
      </c>
      <c r="B47" s="14" t="s">
        <v>49</v>
      </c>
      <c r="C47" s="19">
        <v>2</v>
      </c>
      <c r="D47" s="32" t="s">
        <v>12</v>
      </c>
      <c r="E47" s="38"/>
      <c r="F47" s="35"/>
      <c r="G47" s="35">
        <f t="shared" si="2"/>
        <v>0</v>
      </c>
      <c r="H47" s="35">
        <f t="shared" si="3"/>
        <v>0</v>
      </c>
    </row>
    <row r="48" spans="1:8" ht="12.75">
      <c r="A48" s="2">
        <v>19</v>
      </c>
      <c r="B48" s="14" t="s">
        <v>5</v>
      </c>
      <c r="C48" s="19">
        <v>2</v>
      </c>
      <c r="D48" s="32" t="s">
        <v>12</v>
      </c>
      <c r="E48" s="38"/>
      <c r="F48" s="35"/>
      <c r="G48" s="35">
        <f t="shared" si="2"/>
        <v>0</v>
      </c>
      <c r="H48" s="35">
        <f t="shared" si="3"/>
        <v>0</v>
      </c>
    </row>
    <row r="49" spans="1:8" ht="12.75">
      <c r="A49" s="2">
        <v>20</v>
      </c>
      <c r="B49" s="15" t="s">
        <v>51</v>
      </c>
      <c r="C49" s="19">
        <v>6</v>
      </c>
      <c r="D49" s="33" t="s">
        <v>12</v>
      </c>
      <c r="E49" s="38"/>
      <c r="F49" s="35"/>
      <c r="G49" s="35">
        <f t="shared" si="2"/>
        <v>0</v>
      </c>
      <c r="H49" s="35">
        <f t="shared" si="3"/>
        <v>0</v>
      </c>
    </row>
    <row r="50" spans="1:8" ht="13.5" thickBot="1">
      <c r="A50" s="3">
        <v>21</v>
      </c>
      <c r="B50" s="20" t="s">
        <v>52</v>
      </c>
      <c r="C50" s="21">
        <f>4*8+4*3</f>
        <v>44</v>
      </c>
      <c r="D50" s="34" t="s">
        <v>12</v>
      </c>
      <c r="E50" s="39"/>
      <c r="F50" s="7"/>
      <c r="G50" s="7">
        <f t="shared" si="2"/>
        <v>0</v>
      </c>
      <c r="H50" s="7">
        <f t="shared" si="3"/>
        <v>0</v>
      </c>
    </row>
    <row r="51" spans="2:8" ht="13.5" thickBot="1">
      <c r="B51" s="46" t="s">
        <v>78</v>
      </c>
      <c r="C51" s="26"/>
      <c r="D51" s="45"/>
      <c r="E51" s="27"/>
      <c r="F51" s="27"/>
      <c r="G51" s="65">
        <f>SUM(G30:G50)</f>
        <v>0</v>
      </c>
      <c r="H51" s="65">
        <f>SUM(H30:H50)</f>
        <v>0</v>
      </c>
    </row>
    <row r="52" spans="2:8" ht="18" customHeight="1">
      <c r="B52" s="68"/>
      <c r="C52" s="24"/>
      <c r="D52" s="25"/>
      <c r="E52" s="24"/>
      <c r="F52" s="24"/>
      <c r="G52" s="24"/>
      <c r="H52" s="24"/>
    </row>
    <row r="53" spans="2:8" ht="12.75">
      <c r="B53" s="68"/>
      <c r="C53" s="24"/>
      <c r="D53" s="25"/>
      <c r="E53" s="24"/>
      <c r="F53" s="24"/>
      <c r="G53" s="24"/>
      <c r="H53" s="24"/>
    </row>
    <row r="54" spans="2:8" ht="12.75">
      <c r="B54" s="68"/>
      <c r="C54" s="24"/>
      <c r="D54" s="25"/>
      <c r="E54" s="24"/>
      <c r="F54" s="24"/>
      <c r="G54" s="24"/>
      <c r="H54" s="24"/>
    </row>
    <row r="55" spans="2:8" ht="12.75">
      <c r="B55" s="68"/>
      <c r="C55" s="24"/>
      <c r="D55" s="25"/>
      <c r="E55" s="24"/>
      <c r="F55" s="24"/>
      <c r="G55" s="24"/>
      <c r="H55" s="24"/>
    </row>
    <row r="56" spans="2:8" ht="26.25" customHeight="1">
      <c r="B56" s="68"/>
      <c r="C56" s="24"/>
      <c r="D56" s="25"/>
      <c r="E56" s="24"/>
      <c r="F56" s="24"/>
      <c r="G56" s="24"/>
      <c r="H56" s="24"/>
    </row>
    <row r="57" ht="24.75" customHeight="1" thickBot="1"/>
    <row r="58" spans="1:8" ht="17.25" customHeight="1" thickBot="1">
      <c r="A58" s="90" t="s">
        <v>70</v>
      </c>
      <c r="B58" s="91"/>
      <c r="C58" s="91"/>
      <c r="D58" s="91"/>
      <c r="E58" s="91"/>
      <c r="F58" s="91"/>
      <c r="G58" s="91"/>
      <c r="H58" s="100"/>
    </row>
    <row r="59" spans="1:8" ht="31.5" customHeight="1" thickBot="1">
      <c r="A59" s="16" t="s">
        <v>14</v>
      </c>
      <c r="B59" s="17" t="s">
        <v>10</v>
      </c>
      <c r="C59" s="17" t="s">
        <v>13</v>
      </c>
      <c r="D59" s="18" t="s">
        <v>9</v>
      </c>
      <c r="E59" s="13" t="s">
        <v>89</v>
      </c>
      <c r="F59" s="13" t="s">
        <v>90</v>
      </c>
      <c r="G59" s="13" t="s">
        <v>75</v>
      </c>
      <c r="H59" s="13" t="s">
        <v>81</v>
      </c>
    </row>
    <row r="60" spans="1:8" ht="12.75">
      <c r="A60" s="2">
        <v>1</v>
      </c>
      <c r="B60" s="14" t="s">
        <v>28</v>
      </c>
      <c r="C60" s="19">
        <v>5</v>
      </c>
      <c r="D60" s="32" t="s">
        <v>11</v>
      </c>
      <c r="E60" s="36"/>
      <c r="F60" s="37"/>
      <c r="G60" s="37">
        <f aca="true" t="shared" si="4" ref="G60:G77">E60*$C60</f>
        <v>0</v>
      </c>
      <c r="H60" s="37">
        <f aca="true" t="shared" si="5" ref="H60:H77">F60*$C60</f>
        <v>0</v>
      </c>
    </row>
    <row r="61" spans="1:8" ht="12.75">
      <c r="A61" s="2">
        <v>2</v>
      </c>
      <c r="B61" s="14" t="s">
        <v>29</v>
      </c>
      <c r="C61" s="19">
        <v>320</v>
      </c>
      <c r="D61" s="32" t="s">
        <v>58</v>
      </c>
      <c r="E61" s="38"/>
      <c r="F61" s="35"/>
      <c r="G61" s="35">
        <f t="shared" si="4"/>
        <v>0</v>
      </c>
      <c r="H61" s="35">
        <f t="shared" si="5"/>
        <v>0</v>
      </c>
    </row>
    <row r="62" spans="1:8" ht="12.75">
      <c r="A62" s="2">
        <v>3</v>
      </c>
      <c r="B62" s="14" t="s">
        <v>30</v>
      </c>
      <c r="C62" s="19">
        <f>174*0.8</f>
        <v>139.20000000000002</v>
      </c>
      <c r="D62" s="32" t="s">
        <v>58</v>
      </c>
      <c r="E62" s="38"/>
      <c r="F62" s="35"/>
      <c r="G62" s="35">
        <f t="shared" si="4"/>
        <v>0</v>
      </c>
      <c r="H62" s="35">
        <f t="shared" si="5"/>
        <v>0</v>
      </c>
    </row>
    <row r="63" spans="1:8" ht="12.75">
      <c r="A63" s="2">
        <v>4</v>
      </c>
      <c r="B63" s="14" t="s">
        <v>31</v>
      </c>
      <c r="C63" s="19">
        <v>4</v>
      </c>
      <c r="D63" s="32" t="s">
        <v>11</v>
      </c>
      <c r="E63" s="38"/>
      <c r="F63" s="35"/>
      <c r="G63" s="35">
        <f t="shared" si="4"/>
        <v>0</v>
      </c>
      <c r="H63" s="35">
        <f t="shared" si="5"/>
        <v>0</v>
      </c>
    </row>
    <row r="64" spans="1:8" ht="12.75">
      <c r="A64" s="2">
        <v>5</v>
      </c>
      <c r="B64" s="14" t="s">
        <v>32</v>
      </c>
      <c r="C64" s="19">
        <f>2*6.5</f>
        <v>13</v>
      </c>
      <c r="D64" s="32" t="s">
        <v>11</v>
      </c>
      <c r="E64" s="38"/>
      <c r="F64" s="35"/>
      <c r="G64" s="35">
        <f t="shared" si="4"/>
        <v>0</v>
      </c>
      <c r="H64" s="35">
        <f t="shared" si="5"/>
        <v>0</v>
      </c>
    </row>
    <row r="65" spans="1:8" ht="12.75">
      <c r="A65" s="2">
        <v>6</v>
      </c>
      <c r="B65" s="14" t="s">
        <v>33</v>
      </c>
      <c r="C65" s="19">
        <f>6.5*2.4</f>
        <v>15.6</v>
      </c>
      <c r="D65" s="32" t="s">
        <v>58</v>
      </c>
      <c r="E65" s="38"/>
      <c r="F65" s="35"/>
      <c r="G65" s="35">
        <f t="shared" si="4"/>
        <v>0</v>
      </c>
      <c r="H65" s="35">
        <f t="shared" si="5"/>
        <v>0</v>
      </c>
    </row>
    <row r="66" spans="1:8" ht="12.75">
      <c r="A66" s="2">
        <v>7</v>
      </c>
      <c r="B66" s="14" t="s">
        <v>34</v>
      </c>
      <c r="C66" s="19">
        <f>6.5*1.2</f>
        <v>7.8</v>
      </c>
      <c r="D66" s="32" t="s">
        <v>58</v>
      </c>
      <c r="E66" s="38"/>
      <c r="F66" s="35"/>
      <c r="G66" s="35">
        <f t="shared" si="4"/>
        <v>0</v>
      </c>
      <c r="H66" s="35">
        <f t="shared" si="5"/>
        <v>0</v>
      </c>
    </row>
    <row r="67" spans="1:8" ht="12.75">
      <c r="A67" s="2">
        <v>8</v>
      </c>
      <c r="B67" s="14" t="s">
        <v>35</v>
      </c>
      <c r="C67" s="19">
        <f>+C61</f>
        <v>320</v>
      </c>
      <c r="D67" s="32" t="s">
        <v>58</v>
      </c>
      <c r="E67" s="38"/>
      <c r="F67" s="35"/>
      <c r="G67" s="35">
        <f t="shared" si="4"/>
        <v>0</v>
      </c>
      <c r="H67" s="35">
        <f t="shared" si="5"/>
        <v>0</v>
      </c>
    </row>
    <row r="68" spans="1:8" ht="12.75">
      <c r="A68" s="2">
        <v>9</v>
      </c>
      <c r="B68" s="14" t="s">
        <v>36</v>
      </c>
      <c r="C68" s="19">
        <f>+C62</f>
        <v>139.20000000000002</v>
      </c>
      <c r="D68" s="32" t="s">
        <v>58</v>
      </c>
      <c r="E68" s="38"/>
      <c r="F68" s="35"/>
      <c r="G68" s="35">
        <f t="shared" si="4"/>
        <v>0</v>
      </c>
      <c r="H68" s="35">
        <f t="shared" si="5"/>
        <v>0</v>
      </c>
    </row>
    <row r="69" spans="1:8" ht="12.75">
      <c r="A69" s="2">
        <v>10</v>
      </c>
      <c r="B69" s="14" t="s">
        <v>37</v>
      </c>
      <c r="C69" s="19">
        <f>+C63</f>
        <v>4</v>
      </c>
      <c r="D69" s="32" t="s">
        <v>11</v>
      </c>
      <c r="E69" s="38"/>
      <c r="F69" s="35"/>
      <c r="G69" s="35">
        <f t="shared" si="4"/>
        <v>0</v>
      </c>
      <c r="H69" s="35">
        <f t="shared" si="5"/>
        <v>0</v>
      </c>
    </row>
    <row r="70" spans="1:8" ht="12.75">
      <c r="A70" s="2">
        <v>11</v>
      </c>
      <c r="B70" s="14" t="s">
        <v>38</v>
      </c>
      <c r="C70" s="19">
        <f>+C65</f>
        <v>15.6</v>
      </c>
      <c r="D70" s="32" t="s">
        <v>58</v>
      </c>
      <c r="E70" s="38"/>
      <c r="F70" s="35"/>
      <c r="G70" s="35">
        <f t="shared" si="4"/>
        <v>0</v>
      </c>
      <c r="H70" s="35">
        <f t="shared" si="5"/>
        <v>0</v>
      </c>
    </row>
    <row r="71" spans="1:8" ht="12.75">
      <c r="A71" s="2">
        <v>12</v>
      </c>
      <c r="B71" s="14" t="s">
        <v>39</v>
      </c>
      <c r="C71" s="19">
        <f>+C66</f>
        <v>7.8</v>
      </c>
      <c r="D71" s="32" t="s">
        <v>58</v>
      </c>
      <c r="E71" s="38"/>
      <c r="F71" s="35"/>
      <c r="G71" s="35">
        <f t="shared" si="4"/>
        <v>0</v>
      </c>
      <c r="H71" s="35">
        <f t="shared" si="5"/>
        <v>0</v>
      </c>
    </row>
    <row r="72" spans="1:8" ht="12.75">
      <c r="A72" s="2">
        <v>13</v>
      </c>
      <c r="B72" s="14" t="s">
        <v>40</v>
      </c>
      <c r="C72" s="19">
        <v>8</v>
      </c>
      <c r="D72" s="32" t="s">
        <v>12</v>
      </c>
      <c r="E72" s="38"/>
      <c r="F72" s="35"/>
      <c r="G72" s="35">
        <f t="shared" si="4"/>
        <v>0</v>
      </c>
      <c r="H72" s="35">
        <f t="shared" si="5"/>
        <v>0</v>
      </c>
    </row>
    <row r="73" spans="1:8" ht="12.75">
      <c r="A73" s="2">
        <v>14</v>
      </c>
      <c r="B73" s="14" t="s">
        <v>41</v>
      </c>
      <c r="C73" s="19">
        <v>7</v>
      </c>
      <c r="D73" s="32" t="s">
        <v>12</v>
      </c>
      <c r="E73" s="38"/>
      <c r="F73" s="35"/>
      <c r="G73" s="35">
        <f t="shared" si="4"/>
        <v>0</v>
      </c>
      <c r="H73" s="35">
        <f t="shared" si="5"/>
        <v>0</v>
      </c>
    </row>
    <row r="74" spans="1:8" ht="12.75">
      <c r="A74" s="2">
        <v>15</v>
      </c>
      <c r="B74" s="14" t="s">
        <v>42</v>
      </c>
      <c r="C74" s="19">
        <f>8*1.2*0.6+175*0.4*0.7+6*0.5</f>
        <v>57.76</v>
      </c>
      <c r="D74" s="32" t="s">
        <v>57</v>
      </c>
      <c r="E74" s="38"/>
      <c r="F74" s="35"/>
      <c r="G74" s="35">
        <f t="shared" si="4"/>
        <v>0</v>
      </c>
      <c r="H74" s="35">
        <f t="shared" si="5"/>
        <v>0</v>
      </c>
    </row>
    <row r="75" spans="1:8" ht="12.75">
      <c r="A75" s="2">
        <v>16</v>
      </c>
      <c r="B75" s="14" t="s">
        <v>15</v>
      </c>
      <c r="C75" s="19">
        <f>+C61*0.03+C62*0.15+C65*0.12+C66*0.2</f>
        <v>33.912000000000006</v>
      </c>
      <c r="D75" s="32" t="s">
        <v>57</v>
      </c>
      <c r="E75" s="38"/>
      <c r="F75" s="35"/>
      <c r="G75" s="35">
        <f t="shared" si="4"/>
        <v>0</v>
      </c>
      <c r="H75" s="35">
        <f t="shared" si="5"/>
        <v>0</v>
      </c>
    </row>
    <row r="76" spans="1:8" ht="12.75">
      <c r="A76" s="2">
        <v>17</v>
      </c>
      <c r="B76" s="14" t="s">
        <v>16</v>
      </c>
      <c r="C76" s="19">
        <f>+(212-72)*0.4</f>
        <v>56</v>
      </c>
      <c r="D76" s="32" t="s">
        <v>58</v>
      </c>
      <c r="E76" s="38"/>
      <c r="F76" s="35"/>
      <c r="G76" s="35">
        <f t="shared" si="4"/>
        <v>0</v>
      </c>
      <c r="H76" s="35">
        <f t="shared" si="5"/>
        <v>0</v>
      </c>
    </row>
    <row r="77" spans="1:8" ht="12.75">
      <c r="A77" s="2">
        <v>18</v>
      </c>
      <c r="B77" s="14" t="s">
        <v>43</v>
      </c>
      <c r="C77" s="19">
        <f>+C74-C76*0.2</f>
        <v>46.559999999999995</v>
      </c>
      <c r="D77" s="32" t="s">
        <v>57</v>
      </c>
      <c r="E77" s="38"/>
      <c r="F77" s="35"/>
      <c r="G77" s="35">
        <f t="shared" si="4"/>
        <v>0</v>
      </c>
      <c r="H77" s="35">
        <f t="shared" si="5"/>
        <v>0</v>
      </c>
    </row>
    <row r="78" spans="1:8" ht="12.75">
      <c r="A78" s="2">
        <v>20</v>
      </c>
      <c r="B78" s="14" t="s">
        <v>8</v>
      </c>
      <c r="C78" s="19">
        <v>80</v>
      </c>
      <c r="D78" s="32" t="s">
        <v>11</v>
      </c>
      <c r="E78" s="38"/>
      <c r="F78" s="35"/>
      <c r="G78" s="35">
        <f aca="true" t="shared" si="6" ref="G78:G90">E78*$C78</f>
        <v>0</v>
      </c>
      <c r="H78" s="35">
        <f aca="true" t="shared" si="7" ref="H78:H90">F78*$C78</f>
        <v>0</v>
      </c>
    </row>
    <row r="79" spans="1:8" ht="12.75">
      <c r="A79" s="2">
        <v>21</v>
      </c>
      <c r="B79" s="14" t="s">
        <v>44</v>
      </c>
      <c r="C79" s="19">
        <v>40</v>
      </c>
      <c r="D79" s="32" t="s">
        <v>12</v>
      </c>
      <c r="E79" s="38"/>
      <c r="F79" s="35"/>
      <c r="G79" s="35">
        <f t="shared" si="6"/>
        <v>0</v>
      </c>
      <c r="H79" s="35">
        <f t="shared" si="7"/>
        <v>0</v>
      </c>
    </row>
    <row r="80" spans="1:8" ht="12.75">
      <c r="A80" s="2">
        <v>22</v>
      </c>
      <c r="B80" s="14" t="s">
        <v>6</v>
      </c>
      <c r="C80" s="19">
        <f>212-72</f>
        <v>140</v>
      </c>
      <c r="D80" s="32" t="s">
        <v>11</v>
      </c>
      <c r="E80" s="38"/>
      <c r="F80" s="35"/>
      <c r="G80" s="35">
        <f t="shared" si="6"/>
        <v>0</v>
      </c>
      <c r="H80" s="35">
        <f t="shared" si="7"/>
        <v>0</v>
      </c>
    </row>
    <row r="81" spans="1:8" ht="12.75">
      <c r="A81" s="2">
        <v>23</v>
      </c>
      <c r="B81" s="14" t="s">
        <v>46</v>
      </c>
      <c r="C81" s="19">
        <v>72</v>
      </c>
      <c r="D81" s="32" t="s">
        <v>11</v>
      </c>
      <c r="E81" s="38"/>
      <c r="F81" s="35"/>
      <c r="G81" s="35">
        <f t="shared" si="6"/>
        <v>0</v>
      </c>
      <c r="H81" s="35">
        <f t="shared" si="7"/>
        <v>0</v>
      </c>
    </row>
    <row r="82" spans="1:8" ht="12.75">
      <c r="A82" s="2">
        <v>24</v>
      </c>
      <c r="B82" s="14" t="s">
        <v>47</v>
      </c>
      <c r="C82" s="19">
        <v>180</v>
      </c>
      <c r="D82" s="32" t="s">
        <v>12</v>
      </c>
      <c r="E82" s="38"/>
      <c r="F82" s="35"/>
      <c r="G82" s="35">
        <f t="shared" si="6"/>
        <v>0</v>
      </c>
      <c r="H82" s="35">
        <f t="shared" si="7"/>
        <v>0</v>
      </c>
    </row>
    <row r="83" spans="1:8" ht="12.75">
      <c r="A83" s="2">
        <v>25</v>
      </c>
      <c r="B83" s="14" t="s">
        <v>67</v>
      </c>
      <c r="C83" s="19">
        <v>175</v>
      </c>
      <c r="D83" s="32" t="s">
        <v>12</v>
      </c>
      <c r="E83" s="38"/>
      <c r="F83" s="35"/>
      <c r="G83" s="35">
        <f t="shared" si="6"/>
        <v>0</v>
      </c>
      <c r="H83" s="35">
        <f t="shared" si="7"/>
        <v>0</v>
      </c>
    </row>
    <row r="84" spans="1:8" ht="12.75">
      <c r="A84" s="2">
        <v>26</v>
      </c>
      <c r="B84" s="14" t="s">
        <v>7</v>
      </c>
      <c r="C84" s="19">
        <v>220</v>
      </c>
      <c r="D84" s="32" t="s">
        <v>11</v>
      </c>
      <c r="E84" s="38"/>
      <c r="F84" s="35"/>
      <c r="G84" s="35">
        <f t="shared" si="6"/>
        <v>0</v>
      </c>
      <c r="H84" s="35">
        <f t="shared" si="7"/>
        <v>0</v>
      </c>
    </row>
    <row r="85" spans="1:8" ht="12.75">
      <c r="A85" s="2">
        <v>27</v>
      </c>
      <c r="B85" s="14" t="s">
        <v>3</v>
      </c>
      <c r="C85" s="19">
        <v>6</v>
      </c>
      <c r="D85" s="32" t="s">
        <v>12</v>
      </c>
      <c r="E85" s="38"/>
      <c r="F85" s="35"/>
      <c r="G85" s="35">
        <f t="shared" si="6"/>
        <v>0</v>
      </c>
      <c r="H85" s="35">
        <f t="shared" si="7"/>
        <v>0</v>
      </c>
    </row>
    <row r="86" spans="1:8" ht="12.75">
      <c r="A86" s="2">
        <v>28</v>
      </c>
      <c r="B86" s="14" t="s">
        <v>48</v>
      </c>
      <c r="C86" s="19">
        <v>6</v>
      </c>
      <c r="D86" s="32" t="s">
        <v>12</v>
      </c>
      <c r="E86" s="38"/>
      <c r="F86" s="35"/>
      <c r="G86" s="35">
        <f t="shared" si="6"/>
        <v>0</v>
      </c>
      <c r="H86" s="35">
        <f t="shared" si="7"/>
        <v>0</v>
      </c>
    </row>
    <row r="87" spans="1:8" ht="12.75">
      <c r="A87" s="2">
        <v>29</v>
      </c>
      <c r="B87" s="14" t="s">
        <v>50</v>
      </c>
      <c r="C87" s="19">
        <v>6</v>
      </c>
      <c r="D87" s="32" t="s">
        <v>12</v>
      </c>
      <c r="E87" s="38"/>
      <c r="F87" s="35"/>
      <c r="G87" s="35">
        <f t="shared" si="6"/>
        <v>0</v>
      </c>
      <c r="H87" s="35">
        <f t="shared" si="7"/>
        <v>0</v>
      </c>
    </row>
    <row r="88" spans="1:8" ht="12.75">
      <c r="A88" s="2">
        <v>30</v>
      </c>
      <c r="B88" s="15" t="s">
        <v>53</v>
      </c>
      <c r="C88" s="19">
        <f>6*(3+3+5+5)</f>
        <v>96</v>
      </c>
      <c r="D88" s="33" t="s">
        <v>12</v>
      </c>
      <c r="E88" s="38"/>
      <c r="F88" s="35"/>
      <c r="G88" s="35">
        <f t="shared" si="6"/>
        <v>0</v>
      </c>
      <c r="H88" s="35">
        <f t="shared" si="7"/>
        <v>0</v>
      </c>
    </row>
    <row r="89" spans="1:8" ht="12.75">
      <c r="A89" s="2">
        <v>31</v>
      </c>
      <c r="B89" s="15" t="s">
        <v>54</v>
      </c>
      <c r="C89" s="19">
        <v>6</v>
      </c>
      <c r="D89" s="33" t="s">
        <v>12</v>
      </c>
      <c r="E89" s="38"/>
      <c r="F89" s="35"/>
      <c r="G89" s="35">
        <f t="shared" si="6"/>
        <v>0</v>
      </c>
      <c r="H89" s="35">
        <f t="shared" si="7"/>
        <v>0</v>
      </c>
    </row>
    <row r="90" spans="1:8" ht="13.5" thickBot="1">
      <c r="A90" s="3">
        <v>32</v>
      </c>
      <c r="B90" s="20" t="s">
        <v>55</v>
      </c>
      <c r="C90" s="21">
        <v>1</v>
      </c>
      <c r="D90" s="34" t="s">
        <v>12</v>
      </c>
      <c r="E90" s="39"/>
      <c r="F90" s="7"/>
      <c r="G90" s="7">
        <f t="shared" si="6"/>
        <v>0</v>
      </c>
      <c r="H90" s="7">
        <f t="shared" si="7"/>
        <v>0</v>
      </c>
    </row>
    <row r="91" spans="2:8" ht="13.5" thickBot="1">
      <c r="B91" s="46" t="s">
        <v>76</v>
      </c>
      <c r="C91" s="26"/>
      <c r="D91" s="45"/>
      <c r="E91" s="27"/>
      <c r="F91" s="27"/>
      <c r="G91" s="65">
        <f>SUM(G60:G90)</f>
        <v>0</v>
      </c>
      <c r="H91" s="65">
        <f>SUM(H60:H90)</f>
        <v>0</v>
      </c>
    </row>
    <row r="92" ht="13.5" thickBot="1"/>
    <row r="93" spans="1:8" ht="21" customHeight="1" thickBot="1">
      <c r="A93" s="97" t="s">
        <v>72</v>
      </c>
      <c r="B93" s="98"/>
      <c r="C93" s="98"/>
      <c r="D93" s="98"/>
      <c r="E93" s="98"/>
      <c r="F93" s="98"/>
      <c r="G93" s="98"/>
      <c r="H93" s="101"/>
    </row>
    <row r="94" spans="1:8" ht="12.75">
      <c r="A94" s="52"/>
      <c r="B94" s="53"/>
      <c r="C94" s="53"/>
      <c r="D94" s="54"/>
      <c r="E94" s="54"/>
      <c r="F94" s="54"/>
      <c r="G94" s="63" t="s">
        <v>71</v>
      </c>
      <c r="H94" s="63" t="s">
        <v>82</v>
      </c>
    </row>
    <row r="95" spans="1:8" ht="12.75">
      <c r="A95" s="55" t="s">
        <v>68</v>
      </c>
      <c r="B95" s="44"/>
      <c r="C95" s="44"/>
      <c r="D95" s="44"/>
      <c r="E95" s="44"/>
      <c r="F95" s="61"/>
      <c r="G95" s="65">
        <f>SUM(G22)</f>
        <v>0</v>
      </c>
      <c r="H95" s="65">
        <f>SUM(H22)</f>
        <v>0</v>
      </c>
    </row>
    <row r="96" spans="1:8" ht="12.75">
      <c r="A96" s="56"/>
      <c r="B96" s="29"/>
      <c r="C96" s="29"/>
      <c r="D96" s="29"/>
      <c r="E96" s="29"/>
      <c r="F96" s="62"/>
      <c r="G96" s="66"/>
      <c r="H96" s="66"/>
    </row>
    <row r="97" spans="1:8" ht="12.75">
      <c r="A97" s="55" t="s">
        <v>73</v>
      </c>
      <c r="B97" s="44"/>
      <c r="C97" s="44"/>
      <c r="D97" s="44"/>
      <c r="E97" s="44"/>
      <c r="F97" s="61"/>
      <c r="G97" s="65">
        <f>SUM(G51)</f>
        <v>0</v>
      </c>
      <c r="H97" s="65">
        <f>SUM(H51)</f>
        <v>0</v>
      </c>
    </row>
    <row r="98" spans="1:8" ht="12.75">
      <c r="A98" s="56"/>
      <c r="B98" s="29"/>
      <c r="C98" s="29"/>
      <c r="D98" s="29"/>
      <c r="E98" s="29"/>
      <c r="F98" s="62"/>
      <c r="G98" s="66"/>
      <c r="H98" s="66"/>
    </row>
    <row r="99" spans="1:8" ht="12.75">
      <c r="A99" s="55" t="s">
        <v>74</v>
      </c>
      <c r="B99" s="44"/>
      <c r="C99" s="44"/>
      <c r="D99" s="44"/>
      <c r="E99" s="44"/>
      <c r="F99" s="61"/>
      <c r="G99" s="65">
        <f>SUM(G91)</f>
        <v>0</v>
      </c>
      <c r="H99" s="65">
        <f>SUM(H91)</f>
        <v>0</v>
      </c>
    </row>
    <row r="100" spans="1:8" ht="12.75">
      <c r="A100" s="57"/>
      <c r="B100" s="29"/>
      <c r="C100" s="29"/>
      <c r="D100" s="29"/>
      <c r="E100" s="29"/>
      <c r="F100" s="28"/>
      <c r="G100" s="64"/>
      <c r="H100" s="64"/>
    </row>
    <row r="101" spans="1:8" ht="13.5" thickBot="1">
      <c r="A101" s="79"/>
      <c r="B101" s="80"/>
      <c r="C101" s="80"/>
      <c r="D101" s="80"/>
      <c r="E101" s="80"/>
      <c r="F101" s="80"/>
      <c r="G101" s="80"/>
      <c r="H101" s="80"/>
    </row>
    <row r="102" spans="1:8" ht="24.75" customHeight="1">
      <c r="A102" s="87"/>
      <c r="B102" s="58" t="s">
        <v>85</v>
      </c>
      <c r="C102" s="81"/>
      <c r="D102" s="82"/>
      <c r="E102" s="82"/>
      <c r="F102" s="83"/>
      <c r="G102" s="58">
        <f>SUM(G99,G97,G95)</f>
        <v>0</v>
      </c>
      <c r="H102" s="102">
        <f>SUM(H99,H97,H95)</f>
        <v>0</v>
      </c>
    </row>
    <row r="103" spans="1:8" ht="24.75" customHeight="1">
      <c r="A103" s="88"/>
      <c r="B103" s="70" t="s">
        <v>86</v>
      </c>
      <c r="C103" s="84"/>
      <c r="D103" s="85"/>
      <c r="E103" s="85"/>
      <c r="F103" s="86"/>
      <c r="G103" s="94">
        <f>SUM(G102,H102)</f>
        <v>0</v>
      </c>
      <c r="H103" s="103"/>
    </row>
    <row r="104" spans="1:8" ht="24.75" customHeight="1">
      <c r="A104" s="88"/>
      <c r="B104" s="59" t="s">
        <v>83</v>
      </c>
      <c r="C104" s="84"/>
      <c r="D104" s="85"/>
      <c r="E104" s="85"/>
      <c r="F104" s="86"/>
      <c r="G104" s="95">
        <f>G103*1.27-G103</f>
        <v>0</v>
      </c>
      <c r="H104" s="104"/>
    </row>
    <row r="105" spans="1:8" ht="24.75" customHeight="1" thickBot="1">
      <c r="A105" s="89"/>
      <c r="B105" s="60" t="s">
        <v>84</v>
      </c>
      <c r="C105" s="105"/>
      <c r="D105" s="106"/>
      <c r="E105" s="106"/>
      <c r="F105" s="107"/>
      <c r="G105" s="96">
        <f>SUM(G103,G104)</f>
        <v>0</v>
      </c>
      <c r="H105" s="108"/>
    </row>
  </sheetData>
  <sheetProtection/>
  <mergeCells count="12">
    <mergeCell ref="G105:H105"/>
    <mergeCell ref="A93:H93"/>
    <mergeCell ref="B1:H1"/>
    <mergeCell ref="B2:H2"/>
    <mergeCell ref="A101:H101"/>
    <mergeCell ref="C102:F105"/>
    <mergeCell ref="A102:A105"/>
    <mergeCell ref="A58:H58"/>
    <mergeCell ref="A28:H28"/>
    <mergeCell ref="A6:H6"/>
    <mergeCell ref="G103:H103"/>
    <mergeCell ref="G104:H104"/>
  </mergeCells>
  <hyperlinks>
    <hyperlink ref="B530" location="GYFJM!A1" display="Felfűzött és sugaras hálózathoz szabadonálló LÁSD GYÁRTÓFÜGGETLEN JELMAGYARÁZATOT! (GYFJM)"/>
    <hyperlink ref="M530" location="GYFJM!A1" display="GYFJM!A1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Észak-Budai 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doszpothp</dc:creator>
  <cp:keywords/>
  <dc:description/>
  <cp:lastModifiedBy>Forgács János</cp:lastModifiedBy>
  <cp:lastPrinted>2014-05-16T10:09:02Z</cp:lastPrinted>
  <dcterms:created xsi:type="dcterms:W3CDTF">2010-02-26T09:11:16Z</dcterms:created>
  <dcterms:modified xsi:type="dcterms:W3CDTF">2014-05-16T11:02:40Z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