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27795" windowHeight="11565" firstSheet="3" activeTab="5"/>
  </bookViews>
  <sheets>
    <sheet name="címrend" sheetId="1" r:id="rId1"/>
    <sheet name="címrendösszesen" sheetId="2" r:id="rId2"/>
    <sheet name="összesített önk.- köt.-államig." sheetId="3" r:id="rId3"/>
    <sheet name="mérleg" sheetId="4" r:id="rId4"/>
    <sheet name="rendfeladattalterhpézmaradv" sheetId="5" r:id="rId5"/>
    <sheet name="tartalékok" sheetId="6" r:id="rId6"/>
    <sheet name="felhalmozás-felújítás" sheetId="7" r:id="rId7"/>
    <sheet name="bevétel 11601 cím " sheetId="8" r:id="rId8"/>
    <sheet name="kiadás 11601" sheetId="9" r:id="rId9"/>
    <sheet name="bevétel 11602" sheetId="10" r:id="rId10"/>
    <sheet name="kiadás11602" sheetId="11" r:id="rId11"/>
    <sheet name="kiadás 11603" sheetId="12" r:id="rId12"/>
    <sheet name="bevétel 11604 cím  " sheetId="13" r:id="rId13"/>
    <sheet name="kiadás 11604 " sheetId="14" r:id="rId14"/>
    <sheet name="bevétel 11605 cím  " sheetId="15" r:id="rId15"/>
    <sheet name="kiadás11605projektek" sheetId="16" r:id="rId16"/>
    <sheet name="eng.létszám" sheetId="17" r:id="rId17"/>
    <sheet name="céljellegű" sheetId="18" r:id="rId18"/>
    <sheet name="EU-s projekt" sheetId="19" r:id="rId19"/>
    <sheet name="zárolt előirányzatok" sheetId="20" r:id="rId20"/>
    <sheet name="ütemterv" sheetId="21" r:id="rId21"/>
    <sheet name="előzeteskötváll." sheetId="22" r:id="rId22"/>
    <sheet name="előterközvetett támogatások" sheetId="23" r:id="rId23"/>
    <sheet name="előterjállamitám" sheetId="24" r:id="rId24"/>
    <sheet name="3 éves" sheetId="25" r:id="rId25"/>
    <sheet name="stb29A" sheetId="26" r:id="rId26"/>
  </sheets>
  <externalReferences>
    <externalReference r:id="rId27"/>
  </externalReferences>
  <definedNames>
    <definedName name="_xlnm.Print_Titles" localSheetId="7">'bevétel 11601 cím '!$1:$1</definedName>
    <definedName name="_xlnm.Print_Titles" localSheetId="9">'bevétel 11602'!$1:$1</definedName>
    <definedName name="_xlnm.Print_Titles" localSheetId="12">'bevétel 11604 cím  '!$1:$1</definedName>
    <definedName name="_xlnm.Print_Titles" localSheetId="14">'bevétel 11605 cím  '!$1:$1</definedName>
    <definedName name="_xlnm.Print_Titles" localSheetId="17">céljellegű!$A:$A,céljellegű!$1:$2</definedName>
    <definedName name="_xlnm.Print_Titles" localSheetId="0">címrend!$1:$1</definedName>
    <definedName name="_xlnm.Print_Titles" localSheetId="1">címrendösszesen!$A:$A,címrendösszesen!$1:$5</definedName>
    <definedName name="_xlnm.Print_Titles" localSheetId="23">előterjállamitám!$1:$1</definedName>
    <definedName name="_xlnm.Print_Titles" localSheetId="21">előzeteskötváll.!$1:$1</definedName>
    <definedName name="_xlnm.Print_Titles" localSheetId="6">'felhalmozás-felújítás'!$D:$D,'felhalmozás-felújítás'!$1:$1</definedName>
    <definedName name="_xlnm.Print_Titles" localSheetId="8">'kiadás 11601'!$1:$2</definedName>
    <definedName name="_xlnm.Print_Titles" localSheetId="11">'kiadás 11603'!$1:$2</definedName>
    <definedName name="_xlnm.Print_Titles" localSheetId="13">'kiadás 11604 '!$1:$2</definedName>
    <definedName name="_xlnm.Print_Titles" localSheetId="10">kiadás11602!$1:$1</definedName>
    <definedName name="_xlnm.Print_Titles" localSheetId="15">kiadás11605projektek!$1:$1</definedName>
    <definedName name="_xlnm.Print_Titles" localSheetId="3">mérleg!$B:$B,mérleg!$1:$2</definedName>
    <definedName name="_xlnm.Print_Titles" localSheetId="2">'összesített önk.- köt.-államig.'!$A:$B,'összesített önk.- köt.-államig.'!$1:$2</definedName>
    <definedName name="_xlnm.Print_Titles" localSheetId="4">rendfeladattalterhpézmaradv!$1:$2</definedName>
    <definedName name="_xlnm.Print_Titles" localSheetId="19">'zárolt előirányzatok'!$1:$1</definedName>
    <definedName name="_xlnm.Print_Area" localSheetId="24">'3 éves'!$I$1:$O$67</definedName>
    <definedName name="_xlnm.Print_Area" localSheetId="7">'bevétel 11601 cím '!$A$1:$G$16</definedName>
    <definedName name="_xlnm.Print_Area" localSheetId="9">'bevétel 11602'!$A$1:$G$40</definedName>
    <definedName name="_xlnm.Print_Area" localSheetId="12">'bevétel 11604 cím  '!$A$1:$G$10</definedName>
    <definedName name="_xlnm.Print_Area" localSheetId="14">'bevétel 11605 cím  '!$A$1:$G$12</definedName>
    <definedName name="_xlnm.Print_Area" localSheetId="17">céljellegű!$A$1:$S$23</definedName>
    <definedName name="_xlnm.Print_Area" localSheetId="0">címrend!$A$1:$F$96</definedName>
    <definedName name="_xlnm.Print_Area" localSheetId="1">címrendösszesen!$A$1:$HF$70</definedName>
    <definedName name="_xlnm.Print_Area" localSheetId="23">előterjállamitám!$A$1:$E$67</definedName>
    <definedName name="_xlnm.Print_Area" localSheetId="22">'előterközvetett támogatások'!$A$1:$D$29</definedName>
    <definedName name="_xlnm.Print_Area" localSheetId="21">előzeteskötváll.!$A$1:$F$96</definedName>
    <definedName name="_xlnm.Print_Area" localSheetId="16">eng.létszám!$A$1:$AC$36</definedName>
    <definedName name="_xlnm.Print_Area" localSheetId="6">'felhalmozás-felújítás'!$A$1:$J$88</definedName>
    <definedName name="_xlnm.Print_Area" localSheetId="8">'kiadás 11601'!$A$1:$I$31</definedName>
    <definedName name="_xlnm.Print_Area" localSheetId="11">'kiadás 11603'!$A$1:$I$14</definedName>
    <definedName name="_xlnm.Print_Area" localSheetId="13">'kiadás 11604 '!$A$1:$L$69</definedName>
    <definedName name="_xlnm.Print_Area" localSheetId="10">kiadás11602!$A$1:$J$40</definedName>
    <definedName name="_xlnm.Print_Area" localSheetId="15">kiadás11605projektek!$A$1:$K$61</definedName>
    <definedName name="_xlnm.Print_Area" localSheetId="3">mérleg!$A$1:$P$75</definedName>
    <definedName name="_xlnm.Print_Area" localSheetId="2">'összesített önk.- köt.-államig.'!$A$1:$R$67</definedName>
    <definedName name="_xlnm.Print_Area" localSheetId="4">rendfeladattalterhpézmaradv!$A$1:$L$34</definedName>
    <definedName name="_xlnm.Print_Area" localSheetId="25">stb29A!$A$1:$E$21</definedName>
    <definedName name="_xlnm.Print_Area" localSheetId="5">tartalékok!$A$1:$E$25</definedName>
    <definedName name="_xlnm.Print_Area" localSheetId="20">ütemterv!$A$1:$Q$56</definedName>
  </definedNames>
  <calcPr calcId="145621"/>
</workbook>
</file>

<file path=xl/calcChain.xml><?xml version="1.0" encoding="utf-8"?>
<calcChain xmlns="http://schemas.openxmlformats.org/spreadsheetml/2006/main">
  <c r="D21" i="26" l="1"/>
  <c r="C21" i="26"/>
  <c r="B21" i="26"/>
  <c r="B12" i="26"/>
  <c r="D10" i="26"/>
  <c r="E10" i="26" s="1"/>
  <c r="C10" i="26"/>
  <c r="C7" i="26"/>
  <c r="D7" i="26" s="1"/>
  <c r="E7" i="26" s="1"/>
  <c r="B7" i="26"/>
  <c r="C6" i="26"/>
  <c r="C12" i="26" s="1"/>
  <c r="AQ174" i="25"/>
  <c r="AQ173" i="25"/>
  <c r="AQ172" i="25"/>
  <c r="AQ171" i="25"/>
  <c r="AQ170" i="25"/>
  <c r="AQ169" i="25"/>
  <c r="AQ168" i="25"/>
  <c r="AQ167" i="25"/>
  <c r="AQ166" i="25"/>
  <c r="AQ165" i="25"/>
  <c r="AQ164" i="25"/>
  <c r="AQ163" i="25"/>
  <c r="AQ162" i="25"/>
  <c r="AQ161" i="25"/>
  <c r="AQ160" i="25"/>
  <c r="AQ159" i="25"/>
  <c r="AQ158" i="25"/>
  <c r="AQ157" i="25"/>
  <c r="AQ156" i="25"/>
  <c r="AC156" i="25"/>
  <c r="AQ155" i="25"/>
  <c r="AC155" i="25"/>
  <c r="AQ154" i="25"/>
  <c r="AC154" i="25"/>
  <c r="AQ153" i="25"/>
  <c r="AC153" i="25"/>
  <c r="AQ152" i="25"/>
  <c r="AC152" i="25"/>
  <c r="AQ151" i="25"/>
  <c r="AC151" i="25"/>
  <c r="AQ150" i="25"/>
  <c r="AC150" i="25"/>
  <c r="AQ149" i="25"/>
  <c r="AC149" i="25"/>
  <c r="AQ148" i="25"/>
  <c r="AC148" i="25"/>
  <c r="AQ147" i="25"/>
  <c r="AC147" i="25"/>
  <c r="AQ146" i="25"/>
  <c r="AC146" i="25"/>
  <c r="AQ145" i="25"/>
  <c r="AC145" i="25"/>
  <c r="AQ144" i="25"/>
  <c r="AC144" i="25"/>
  <c r="AQ143" i="25"/>
  <c r="AC143" i="25"/>
  <c r="AQ142" i="25"/>
  <c r="AC142" i="25"/>
  <c r="AQ141" i="25"/>
  <c r="AC141" i="25"/>
  <c r="AQ140" i="25"/>
  <c r="AC140" i="25"/>
  <c r="AQ139" i="25"/>
  <c r="AC139" i="25"/>
  <c r="AQ138" i="25"/>
  <c r="AC138" i="25"/>
  <c r="AQ137" i="25"/>
  <c r="AC137" i="25"/>
  <c r="AQ136" i="25"/>
  <c r="AC136" i="25"/>
  <c r="AQ135" i="25"/>
  <c r="AC135" i="25"/>
  <c r="AQ134" i="25"/>
  <c r="AC134" i="25"/>
  <c r="AQ133" i="25"/>
  <c r="AC133" i="25"/>
  <c r="AQ132" i="25"/>
  <c r="AC132" i="25"/>
  <c r="AQ131" i="25"/>
  <c r="AC131" i="25"/>
  <c r="AQ130" i="25"/>
  <c r="AC130" i="25"/>
  <c r="AQ129" i="25"/>
  <c r="AC129" i="25"/>
  <c r="AQ128" i="25"/>
  <c r="AC128" i="25"/>
  <c r="AQ127" i="25"/>
  <c r="AC127" i="25"/>
  <c r="AQ126" i="25"/>
  <c r="AC126" i="25"/>
  <c r="AQ125" i="25"/>
  <c r="AC125" i="25"/>
  <c r="AQ124" i="25"/>
  <c r="AC124" i="25"/>
  <c r="AQ123" i="25"/>
  <c r="AC123" i="25"/>
  <c r="AQ122" i="25"/>
  <c r="AC122" i="25"/>
  <c r="AQ121" i="25"/>
  <c r="AC121" i="25"/>
  <c r="AQ120" i="25"/>
  <c r="AC120" i="25"/>
  <c r="AQ119" i="25"/>
  <c r="AC119" i="25"/>
  <c r="AQ118" i="25"/>
  <c r="AC118" i="25"/>
  <c r="AQ117" i="25"/>
  <c r="AC117" i="25"/>
  <c r="AQ116" i="25"/>
  <c r="AC116" i="25"/>
  <c r="AQ115" i="25"/>
  <c r="AC115" i="25"/>
  <c r="AQ114" i="25"/>
  <c r="AC114" i="25"/>
  <c r="AQ113" i="25"/>
  <c r="AC113" i="25"/>
  <c r="AQ112" i="25"/>
  <c r="AC112" i="25"/>
  <c r="AQ111" i="25"/>
  <c r="AC111" i="25"/>
  <c r="AQ110" i="25"/>
  <c r="AC110" i="25"/>
  <c r="AQ109" i="25"/>
  <c r="AC109" i="25"/>
  <c r="AQ108" i="25"/>
  <c r="AC108" i="25"/>
  <c r="AQ107" i="25"/>
  <c r="AC107" i="25"/>
  <c r="AQ106" i="25"/>
  <c r="AC106" i="25"/>
  <c r="AQ105" i="25"/>
  <c r="AC105" i="25"/>
  <c r="AQ104" i="25"/>
  <c r="AC104" i="25"/>
  <c r="AQ103" i="25"/>
  <c r="AC103" i="25"/>
  <c r="AQ102" i="25"/>
  <c r="AC102" i="25"/>
  <c r="AQ101" i="25"/>
  <c r="AC101" i="25"/>
  <c r="AQ100" i="25"/>
  <c r="AC100" i="25"/>
  <c r="AQ99" i="25"/>
  <c r="AC99" i="25"/>
  <c r="AQ98" i="25"/>
  <c r="AC98" i="25"/>
  <c r="AQ97" i="25"/>
  <c r="AC97" i="25"/>
  <c r="AQ96" i="25"/>
  <c r="AC96" i="25"/>
  <c r="AQ95" i="25"/>
  <c r="AC95" i="25"/>
  <c r="AQ94" i="25"/>
  <c r="AC94" i="25"/>
  <c r="AQ93" i="25"/>
  <c r="AC93" i="25"/>
  <c r="AQ92" i="25"/>
  <c r="AC92" i="25"/>
  <c r="AQ91" i="25"/>
  <c r="AC91" i="25"/>
  <c r="AQ90" i="25"/>
  <c r="AC90" i="25"/>
  <c r="AQ89" i="25"/>
  <c r="AC89" i="25"/>
  <c r="AQ88" i="25"/>
  <c r="AC88" i="25"/>
  <c r="AQ87" i="25"/>
  <c r="AC87" i="25"/>
  <c r="AQ86" i="25"/>
  <c r="AC86" i="25"/>
  <c r="AQ85" i="25"/>
  <c r="AC85" i="25"/>
  <c r="AQ84" i="25"/>
  <c r="AC84" i="25"/>
  <c r="AQ83" i="25"/>
  <c r="AC83" i="25"/>
  <c r="AQ82" i="25"/>
  <c r="AC82" i="25"/>
  <c r="C82" i="25"/>
  <c r="AQ81" i="25"/>
  <c r="AC81" i="25"/>
  <c r="C81" i="25"/>
  <c r="AQ80" i="25"/>
  <c r="AC80" i="25"/>
  <c r="V80" i="25"/>
  <c r="U80" i="25"/>
  <c r="T80" i="25"/>
  <c r="S80" i="25"/>
  <c r="AQ79" i="25"/>
  <c r="AC79" i="25"/>
  <c r="V79" i="25"/>
  <c r="V81" i="25" s="1"/>
  <c r="R79" i="25"/>
  <c r="AQ78" i="25"/>
  <c r="AC78" i="25"/>
  <c r="AQ77" i="25"/>
  <c r="AC77" i="25"/>
  <c r="V77" i="25"/>
  <c r="V82" i="25" s="1"/>
  <c r="AQ76" i="25"/>
  <c r="AC76" i="25"/>
  <c r="AQ75" i="25"/>
  <c r="AC75" i="25"/>
  <c r="W75" i="25"/>
  <c r="W74" i="25"/>
  <c r="U73" i="25"/>
  <c r="U79" i="25" s="1"/>
  <c r="U81" i="25" s="1"/>
  <c r="T73" i="25"/>
  <c r="W73" i="25" s="1"/>
  <c r="S73" i="25"/>
  <c r="S79" i="25" s="1"/>
  <c r="S81" i="25" s="1"/>
  <c r="AQ72" i="25"/>
  <c r="AC72" i="25"/>
  <c r="W72" i="25"/>
  <c r="W71" i="25"/>
  <c r="W80" i="25" s="1"/>
  <c r="R71" i="25"/>
  <c r="R80" i="25" s="1"/>
  <c r="W70" i="25"/>
  <c r="AQ68" i="25"/>
  <c r="AC68" i="25"/>
  <c r="L67" i="25"/>
  <c r="L64" i="25" s="1"/>
  <c r="L63" i="25" s="1"/>
  <c r="L59" i="25" s="1"/>
  <c r="L58" i="25" s="1"/>
  <c r="J67" i="25"/>
  <c r="AQ67" i="25" s="1"/>
  <c r="J66" i="25"/>
  <c r="J64" i="25" s="1"/>
  <c r="AC65" i="25"/>
  <c r="J65" i="25"/>
  <c r="AQ65" i="25" s="1"/>
  <c r="O64" i="25"/>
  <c r="N64" i="25"/>
  <c r="M64" i="25"/>
  <c r="K64" i="25"/>
  <c r="K63" i="25" s="1"/>
  <c r="K59" i="25" s="1"/>
  <c r="K58" i="25" s="1"/>
  <c r="J63" i="25"/>
  <c r="AQ63" i="25" s="1"/>
  <c r="AC62" i="25"/>
  <c r="J62" i="25"/>
  <c r="AQ62" i="25" s="1"/>
  <c r="J61" i="25"/>
  <c r="AQ61" i="25" s="1"/>
  <c r="AC60" i="25"/>
  <c r="J60" i="25"/>
  <c r="AQ60" i="25" s="1"/>
  <c r="O59" i="25"/>
  <c r="N59" i="25"/>
  <c r="M59" i="25"/>
  <c r="O58" i="25"/>
  <c r="N58" i="25"/>
  <c r="M58" i="25"/>
  <c r="J57" i="25"/>
  <c r="AQ57" i="25" s="1"/>
  <c r="AC56" i="25"/>
  <c r="J56" i="25"/>
  <c r="AQ56" i="25" s="1"/>
  <c r="O55" i="25"/>
  <c r="N55" i="25"/>
  <c r="M55" i="25"/>
  <c r="L55" i="25"/>
  <c r="K55" i="25"/>
  <c r="J55" i="25"/>
  <c r="AC55" i="25" s="1"/>
  <c r="AC54" i="25"/>
  <c r="N54" i="25"/>
  <c r="O54" i="25" s="1"/>
  <c r="O51" i="25" s="1"/>
  <c r="O50" i="25" s="1"/>
  <c r="J54" i="25"/>
  <c r="AQ54" i="25" s="1"/>
  <c r="J53" i="25"/>
  <c r="AQ53" i="25" s="1"/>
  <c r="H53" i="25"/>
  <c r="J52" i="25"/>
  <c r="AQ52" i="25" s="1"/>
  <c r="N51" i="25"/>
  <c r="M51" i="25"/>
  <c r="L51" i="25"/>
  <c r="K51" i="25"/>
  <c r="J51" i="25"/>
  <c r="AC51" i="25" s="1"/>
  <c r="H51" i="25"/>
  <c r="Y50" i="25"/>
  <c r="N50" i="25"/>
  <c r="M50" i="25"/>
  <c r="L50" i="25"/>
  <c r="K50" i="25"/>
  <c r="J50" i="25"/>
  <c r="AQ50" i="25" s="1"/>
  <c r="H50" i="25"/>
  <c r="Y49" i="25"/>
  <c r="AQ48" i="25"/>
  <c r="Y48" i="25"/>
  <c r="J48" i="25"/>
  <c r="AC48" i="25" s="1"/>
  <c r="AQ47" i="25"/>
  <c r="L47" i="25"/>
  <c r="J47" i="25"/>
  <c r="AC47" i="25" s="1"/>
  <c r="Y46" i="25"/>
  <c r="O46" i="25"/>
  <c r="N46" i="25"/>
  <c r="M46" i="25"/>
  <c r="L46" i="25"/>
  <c r="K46" i="25"/>
  <c r="J46" i="25"/>
  <c r="AC46" i="25" s="1"/>
  <c r="H46" i="25"/>
  <c r="AQ45" i="25"/>
  <c r="AC45" i="25"/>
  <c r="AQ44" i="25"/>
  <c r="J44" i="25"/>
  <c r="AC44" i="25" s="1"/>
  <c r="L43" i="25"/>
  <c r="J43" i="25"/>
  <c r="AQ43" i="25" s="1"/>
  <c r="AC42" i="25"/>
  <c r="J42" i="25"/>
  <c r="AQ42" i="25" s="1"/>
  <c r="J41" i="25"/>
  <c r="AC41" i="25" s="1"/>
  <c r="AC40" i="25"/>
  <c r="J40" i="25"/>
  <c r="AQ40" i="25" s="1"/>
  <c r="J39" i="25"/>
  <c r="AC39" i="25" s="1"/>
  <c r="O38" i="25"/>
  <c r="N38" i="25"/>
  <c r="M38" i="25"/>
  <c r="L38" i="25"/>
  <c r="K38" i="25"/>
  <c r="H38" i="25"/>
  <c r="O37" i="25"/>
  <c r="M37" i="25"/>
  <c r="K37" i="25"/>
  <c r="H37" i="25"/>
  <c r="L36" i="25"/>
  <c r="J36" i="25"/>
  <c r="AC35" i="25"/>
  <c r="J35" i="25"/>
  <c r="AQ35" i="25" s="1"/>
  <c r="O34" i="25"/>
  <c r="N34" i="25"/>
  <c r="M34" i="25"/>
  <c r="L34" i="25"/>
  <c r="K34" i="25"/>
  <c r="L33" i="25"/>
  <c r="J33" i="25"/>
  <c r="AC33" i="25" s="1"/>
  <c r="H33" i="25"/>
  <c r="O32" i="25"/>
  <c r="N32" i="25"/>
  <c r="M32" i="25"/>
  <c r="L32" i="25"/>
  <c r="J32" i="25"/>
  <c r="AC32" i="25" s="1"/>
  <c r="J31" i="25"/>
  <c r="AQ31" i="25" s="1"/>
  <c r="AC30" i="25"/>
  <c r="J30" i="25"/>
  <c r="AQ30" i="25" s="1"/>
  <c r="J29" i="25"/>
  <c r="AQ29" i="25" s="1"/>
  <c r="AC28" i="25"/>
  <c r="J28" i="25"/>
  <c r="AQ28" i="25" s="1"/>
  <c r="AQ27" i="25"/>
  <c r="M27" i="25"/>
  <c r="N27" i="25" s="1"/>
  <c r="J27" i="25"/>
  <c r="AC27" i="25" s="1"/>
  <c r="L26" i="25"/>
  <c r="K26" i="25"/>
  <c r="K25" i="25" s="1"/>
  <c r="K49" i="25" s="1"/>
  <c r="H26" i="25"/>
  <c r="H25" i="25" s="1"/>
  <c r="H49" i="25" s="1"/>
  <c r="H24" i="25" s="1"/>
  <c r="L25" i="25"/>
  <c r="O22" i="25"/>
  <c r="O18" i="25" s="1"/>
  <c r="N22" i="25"/>
  <c r="M22" i="25"/>
  <c r="M18" i="25" s="1"/>
  <c r="L22" i="25"/>
  <c r="J22" i="25"/>
  <c r="AQ22" i="25" s="1"/>
  <c r="AC21" i="25"/>
  <c r="J21" i="25"/>
  <c r="AQ21" i="25" s="1"/>
  <c r="J20" i="25"/>
  <c r="AQ20" i="25" s="1"/>
  <c r="J19" i="25"/>
  <c r="AC19" i="25" s="1"/>
  <c r="N18" i="25"/>
  <c r="K18" i="25"/>
  <c r="J18" i="25"/>
  <c r="AC18" i="25" s="1"/>
  <c r="H18" i="25"/>
  <c r="AQ17" i="25"/>
  <c r="O17" i="25"/>
  <c r="O15" i="25" s="1"/>
  <c r="O74" i="25" s="1"/>
  <c r="N17" i="25"/>
  <c r="M17" i="25"/>
  <c r="M15" i="25" s="1"/>
  <c r="M74" i="25" s="1"/>
  <c r="J17" i="25"/>
  <c r="AC17" i="25" s="1"/>
  <c r="J16" i="25"/>
  <c r="AQ16" i="25" s="1"/>
  <c r="N15" i="25"/>
  <c r="K15" i="25"/>
  <c r="J15" i="25"/>
  <c r="AQ15" i="25" s="1"/>
  <c r="H15" i="25"/>
  <c r="AQ14" i="25"/>
  <c r="M14" i="25"/>
  <c r="J14" i="25"/>
  <c r="AC14" i="25" s="1"/>
  <c r="AQ13" i="25"/>
  <c r="M13" i="25"/>
  <c r="N13" i="25" s="1"/>
  <c r="J13" i="25"/>
  <c r="AC13" i="25" s="1"/>
  <c r="J12" i="25"/>
  <c r="AQ12" i="25" s="1"/>
  <c r="AC11" i="25"/>
  <c r="J11" i="25"/>
  <c r="AQ11" i="25" s="1"/>
  <c r="J10" i="25"/>
  <c r="AQ10" i="25" s="1"/>
  <c r="L9" i="25"/>
  <c r="K9" i="25"/>
  <c r="J9" i="25"/>
  <c r="AC9" i="25" s="1"/>
  <c r="H9" i="25"/>
  <c r="AQ8" i="25"/>
  <c r="O8" i="25"/>
  <c r="M8" i="25"/>
  <c r="J8" i="25"/>
  <c r="AC8" i="25" s="1"/>
  <c r="H8" i="25"/>
  <c r="H4" i="25" s="1"/>
  <c r="H23" i="25" s="1"/>
  <c r="H3" i="25" s="1"/>
  <c r="H56" i="25" s="1"/>
  <c r="J7" i="25"/>
  <c r="AC7" i="25" s="1"/>
  <c r="J6" i="25"/>
  <c r="AC6" i="25" s="1"/>
  <c r="J5" i="25"/>
  <c r="AC5" i="25" s="1"/>
  <c r="L4" i="25"/>
  <c r="L73" i="25" s="1"/>
  <c r="K4" i="25"/>
  <c r="J4" i="25"/>
  <c r="AQ4" i="25" s="1"/>
  <c r="H65" i="24"/>
  <c r="D64" i="24"/>
  <c r="C64" i="24"/>
  <c r="D58" i="24"/>
  <c r="C58" i="24"/>
  <c r="C57" i="24" s="1"/>
  <c r="F57" i="24"/>
  <c r="D57" i="24"/>
  <c r="D55" i="24"/>
  <c r="F54" i="24"/>
  <c r="D54" i="24"/>
  <c r="C54" i="24"/>
  <c r="D53" i="24"/>
  <c r="D52" i="24"/>
  <c r="D51" i="24"/>
  <c r="F50" i="24"/>
  <c r="D50" i="24"/>
  <c r="C50" i="24"/>
  <c r="D49" i="24"/>
  <c r="C49" i="24"/>
  <c r="D48" i="24"/>
  <c r="C48" i="24"/>
  <c r="B47" i="24"/>
  <c r="C46" i="24"/>
  <c r="D46" i="24" s="1"/>
  <c r="C45" i="24"/>
  <c r="D45" i="24" s="1"/>
  <c r="B44" i="24"/>
  <c r="D43" i="24"/>
  <c r="C43" i="24"/>
  <c r="D42" i="24"/>
  <c r="C42" i="24"/>
  <c r="B41" i="24"/>
  <c r="F40" i="24"/>
  <c r="D39" i="24"/>
  <c r="D38" i="24"/>
  <c r="D37" i="24"/>
  <c r="D35" i="24" s="1"/>
  <c r="D36" i="24"/>
  <c r="F35" i="24"/>
  <c r="C35" i="24"/>
  <c r="D34" i="24"/>
  <c r="D33" i="24"/>
  <c r="D32" i="24"/>
  <c r="D31" i="24"/>
  <c r="D30" i="24"/>
  <c r="D29" i="24"/>
  <c r="D28" i="24"/>
  <c r="D27" i="24"/>
  <c r="D25" i="24" s="1"/>
  <c r="D26" i="24"/>
  <c r="F25" i="24"/>
  <c r="F23" i="24" s="1"/>
  <c r="C25" i="24"/>
  <c r="D22" i="24"/>
  <c r="F20" i="24"/>
  <c r="D20" i="24"/>
  <c r="C20" i="24"/>
  <c r="D19" i="24"/>
  <c r="D18" i="24"/>
  <c r="D17" i="24"/>
  <c r="D14" i="24" s="1"/>
  <c r="D13" i="24" s="1"/>
  <c r="D15" i="24"/>
  <c r="F14" i="24"/>
  <c r="F13" i="24" s="1"/>
  <c r="C14" i="24"/>
  <c r="C13" i="24" s="1"/>
  <c r="D7" i="24"/>
  <c r="D6" i="24"/>
  <c r="F5" i="24"/>
  <c r="F4" i="24" s="1"/>
  <c r="F3" i="24" s="1"/>
  <c r="D5" i="24"/>
  <c r="C5" i="24"/>
  <c r="C4" i="24" s="1"/>
  <c r="D4" i="24"/>
  <c r="C26" i="23"/>
  <c r="D27" i="23" s="1"/>
  <c r="D18" i="23"/>
  <c r="D26" i="23" s="1"/>
  <c r="C86" i="22"/>
  <c r="E18" i="22"/>
  <c r="D18" i="22"/>
  <c r="D96" i="22" s="1"/>
  <c r="C18" i="22"/>
  <c r="E17" i="22"/>
  <c r="E96" i="22" s="1"/>
  <c r="D17" i="22"/>
  <c r="C17" i="22"/>
  <c r="C96" i="22" s="1"/>
  <c r="Q55" i="21"/>
  <c r="C55" i="21"/>
  <c r="R55" i="21" s="1"/>
  <c r="Q54" i="21"/>
  <c r="C54" i="21"/>
  <c r="R54" i="21" s="1"/>
  <c r="P53" i="21"/>
  <c r="O53" i="21"/>
  <c r="N53" i="21"/>
  <c r="M53" i="21"/>
  <c r="L53" i="21"/>
  <c r="K53" i="21"/>
  <c r="J53" i="21"/>
  <c r="I53" i="21"/>
  <c r="H53" i="21"/>
  <c r="G53" i="21"/>
  <c r="F53" i="21"/>
  <c r="E53" i="21"/>
  <c r="Q53" i="21" s="1"/>
  <c r="D53" i="21"/>
  <c r="C53" i="21"/>
  <c r="R53" i="21" s="1"/>
  <c r="Q52" i="21"/>
  <c r="C52" i="21"/>
  <c r="R52" i="21" s="1"/>
  <c r="Q51" i="21"/>
  <c r="C51" i="21"/>
  <c r="R51" i="21" s="1"/>
  <c r="P50" i="21"/>
  <c r="O50" i="21"/>
  <c r="N50" i="21"/>
  <c r="M50" i="21"/>
  <c r="L50" i="21"/>
  <c r="K50" i="21"/>
  <c r="J50" i="21"/>
  <c r="I50" i="21"/>
  <c r="H50" i="21"/>
  <c r="G50" i="21"/>
  <c r="F50" i="21"/>
  <c r="E50" i="21"/>
  <c r="Q50" i="21" s="1"/>
  <c r="D50" i="21"/>
  <c r="C50" i="21"/>
  <c r="R50" i="21" s="1"/>
  <c r="P49" i="21"/>
  <c r="O49" i="21"/>
  <c r="N49" i="21"/>
  <c r="M49" i="21"/>
  <c r="L49" i="21"/>
  <c r="K49" i="21"/>
  <c r="J49" i="21"/>
  <c r="I49" i="21"/>
  <c r="H49" i="21"/>
  <c r="G49" i="21"/>
  <c r="F49" i="21"/>
  <c r="E49" i="21"/>
  <c r="Q49" i="21" s="1"/>
  <c r="D49" i="21"/>
  <c r="C49" i="21"/>
  <c r="R49" i="21" s="1"/>
  <c r="Q47" i="21"/>
  <c r="C47" i="21"/>
  <c r="R47" i="21" s="1"/>
  <c r="C46" i="21"/>
  <c r="D45" i="21"/>
  <c r="C45" i="21"/>
  <c r="Q44" i="21"/>
  <c r="C44" i="21"/>
  <c r="R44" i="21" s="1"/>
  <c r="Q43" i="21"/>
  <c r="C43" i="21"/>
  <c r="R43" i="21" s="1"/>
  <c r="Q42" i="21"/>
  <c r="C42" i="21"/>
  <c r="R42" i="21" s="1"/>
  <c r="Q41" i="21"/>
  <c r="C41" i="21"/>
  <c r="R41" i="21" s="1"/>
  <c r="C40" i="21"/>
  <c r="R40" i="21" s="1"/>
  <c r="C39" i="21"/>
  <c r="R39" i="21" s="1"/>
  <c r="C38" i="21"/>
  <c r="R38" i="21" s="1"/>
  <c r="P37" i="21"/>
  <c r="O37" i="21"/>
  <c r="N37" i="21"/>
  <c r="M37" i="21"/>
  <c r="L37" i="21"/>
  <c r="K37" i="21"/>
  <c r="J37" i="21"/>
  <c r="I37" i="21"/>
  <c r="H37" i="21"/>
  <c r="G37" i="21"/>
  <c r="F37" i="21"/>
  <c r="E37" i="21"/>
  <c r="Q37" i="21" s="1"/>
  <c r="D37" i="21"/>
  <c r="C37" i="21"/>
  <c r="R37" i="21" s="1"/>
  <c r="D36" i="21"/>
  <c r="C36" i="21"/>
  <c r="O35" i="21"/>
  <c r="M35" i="21"/>
  <c r="K35" i="21"/>
  <c r="I35" i="21"/>
  <c r="G35" i="21"/>
  <c r="E35" i="21"/>
  <c r="C35" i="21"/>
  <c r="C34" i="21"/>
  <c r="D33" i="21"/>
  <c r="C33" i="21"/>
  <c r="O32" i="21"/>
  <c r="M32" i="21"/>
  <c r="K32" i="21"/>
  <c r="I32" i="21"/>
  <c r="G32" i="21"/>
  <c r="E32" i="21"/>
  <c r="C32" i="21"/>
  <c r="Q31" i="21"/>
  <c r="C31" i="21"/>
  <c r="R31" i="21" s="1"/>
  <c r="V30" i="21"/>
  <c r="P30" i="21"/>
  <c r="M30" i="21"/>
  <c r="K30" i="21"/>
  <c r="I30" i="21"/>
  <c r="G30" i="21"/>
  <c r="E30" i="21"/>
  <c r="C30" i="21"/>
  <c r="O30" i="21" s="1"/>
  <c r="Q29" i="21"/>
  <c r="C29" i="21"/>
  <c r="R29" i="21" s="1"/>
  <c r="Q28" i="21"/>
  <c r="C28" i="21"/>
  <c r="R28" i="21" s="1"/>
  <c r="Q27" i="21"/>
  <c r="C27" i="21"/>
  <c r="R27" i="21" s="1"/>
  <c r="O26" i="21"/>
  <c r="O25" i="21" s="1"/>
  <c r="M26" i="21"/>
  <c r="M25" i="21" s="1"/>
  <c r="K26" i="21"/>
  <c r="K25" i="21" s="1"/>
  <c r="I26" i="21"/>
  <c r="I25" i="21" s="1"/>
  <c r="G26" i="21"/>
  <c r="G25" i="21" s="1"/>
  <c r="E26" i="21"/>
  <c r="C26" i="21"/>
  <c r="D25" i="21"/>
  <c r="D24" i="21"/>
  <c r="D48" i="21" s="1"/>
  <c r="D23" i="21"/>
  <c r="Q21" i="21"/>
  <c r="C21" i="21"/>
  <c r="R21" i="21" s="1"/>
  <c r="P20" i="21"/>
  <c r="O20" i="21"/>
  <c r="O17" i="21" s="1"/>
  <c r="N20" i="21"/>
  <c r="M20" i="21"/>
  <c r="M17" i="21" s="1"/>
  <c r="L20" i="21"/>
  <c r="K20" i="21"/>
  <c r="K17" i="21" s="1"/>
  <c r="J20" i="21"/>
  <c r="I20" i="21"/>
  <c r="I17" i="21" s="1"/>
  <c r="H20" i="21"/>
  <c r="G20" i="21"/>
  <c r="G17" i="21" s="1"/>
  <c r="F20" i="21"/>
  <c r="E20" i="21"/>
  <c r="Q20" i="21" s="1"/>
  <c r="C20" i="21"/>
  <c r="Q19" i="21"/>
  <c r="C19" i="21"/>
  <c r="R19" i="21" s="1"/>
  <c r="Q18" i="21"/>
  <c r="C18" i="21"/>
  <c r="R18" i="21" s="1"/>
  <c r="P17" i="21"/>
  <c r="N17" i="21"/>
  <c r="L17" i="21"/>
  <c r="J17" i="21"/>
  <c r="H17" i="21"/>
  <c r="F17" i="21"/>
  <c r="D17" i="21"/>
  <c r="C16" i="21"/>
  <c r="O15" i="21"/>
  <c r="M15" i="21"/>
  <c r="K15" i="21"/>
  <c r="I15" i="21"/>
  <c r="G15" i="21"/>
  <c r="E15" i="21"/>
  <c r="C15" i="21"/>
  <c r="D14" i="21"/>
  <c r="C13" i="21"/>
  <c r="V12" i="21"/>
  <c r="C12" i="21"/>
  <c r="O11" i="21"/>
  <c r="M11" i="21"/>
  <c r="K11" i="21"/>
  <c r="I11" i="21"/>
  <c r="G11" i="21"/>
  <c r="E11" i="21"/>
  <c r="C11" i="21"/>
  <c r="Q10" i="21"/>
  <c r="C10" i="21"/>
  <c r="R10" i="21" s="1"/>
  <c r="Q9" i="21"/>
  <c r="P9" i="21"/>
  <c r="C9" i="21"/>
  <c r="R9" i="21" s="1"/>
  <c r="D8" i="21"/>
  <c r="C8" i="21"/>
  <c r="O7" i="21"/>
  <c r="M7" i="21"/>
  <c r="K7" i="21"/>
  <c r="I7" i="21"/>
  <c r="G7" i="21"/>
  <c r="E7" i="21"/>
  <c r="C7" i="21"/>
  <c r="C6" i="21"/>
  <c r="N6" i="21" s="1"/>
  <c r="Q5" i="21"/>
  <c r="P5" i="21"/>
  <c r="C5" i="21"/>
  <c r="R5" i="21" s="1"/>
  <c r="V4" i="21"/>
  <c r="Q4" i="21"/>
  <c r="C4" i="21"/>
  <c r="R4" i="21" s="1"/>
  <c r="D3" i="21"/>
  <c r="D22" i="21" s="1"/>
  <c r="D2" i="21" s="1"/>
  <c r="D57" i="21" s="1"/>
  <c r="C3" i="21"/>
  <c r="C5" i="20"/>
  <c r="G15" i="19"/>
  <c r="F15" i="19"/>
  <c r="E15" i="19"/>
  <c r="D15" i="19"/>
  <c r="C15" i="19"/>
  <c r="G9" i="19"/>
  <c r="F9" i="19"/>
  <c r="E9" i="19"/>
  <c r="D9" i="19"/>
  <c r="C9" i="19"/>
  <c r="R23" i="18"/>
  <c r="Q23" i="18"/>
  <c r="O23" i="18"/>
  <c r="N23" i="18"/>
  <c r="M23" i="18"/>
  <c r="L23" i="18"/>
  <c r="H23" i="18"/>
  <c r="G23" i="18"/>
  <c r="F23" i="18"/>
  <c r="E23" i="18"/>
  <c r="D23" i="18"/>
  <c r="C23" i="18"/>
  <c r="S22" i="18"/>
  <c r="S21" i="18"/>
  <c r="S20" i="18"/>
  <c r="K19" i="18"/>
  <c r="J19" i="18"/>
  <c r="J23" i="18" s="1"/>
  <c r="F19" i="18"/>
  <c r="B19" i="18"/>
  <c r="B23" i="18" s="1"/>
  <c r="S18" i="18"/>
  <c r="S17" i="18"/>
  <c r="S16" i="18"/>
  <c r="K15" i="18"/>
  <c r="K23" i="18" s="1"/>
  <c r="I15" i="18"/>
  <c r="S15" i="18" s="1"/>
  <c r="S14" i="18"/>
  <c r="S13" i="18"/>
  <c r="S12" i="18"/>
  <c r="S11" i="18"/>
  <c r="S10" i="18"/>
  <c r="S9" i="18"/>
  <c r="P9" i="18"/>
  <c r="P23" i="18" s="1"/>
  <c r="S8" i="18"/>
  <c r="F8" i="18"/>
  <c r="S7" i="18"/>
  <c r="S6" i="18"/>
  <c r="S5" i="18"/>
  <c r="S4" i="18"/>
  <c r="S3" i="18"/>
  <c r="AA35" i="17"/>
  <c r="Z35" i="17"/>
  <c r="AB35" i="17" s="1"/>
  <c r="R35" i="17"/>
  <c r="AA34" i="17"/>
  <c r="Z34" i="17"/>
  <c r="AB34" i="17" s="1"/>
  <c r="R34" i="17"/>
  <c r="AA33" i="17"/>
  <c r="Z33" i="17"/>
  <c r="AB33" i="17" s="1"/>
  <c r="R33" i="17"/>
  <c r="AA32" i="17"/>
  <c r="Z32" i="17"/>
  <c r="AB32" i="17" s="1"/>
  <c r="R32" i="17"/>
  <c r="AA31" i="17"/>
  <c r="Z31" i="17"/>
  <c r="AB31" i="17" s="1"/>
  <c r="R31" i="17"/>
  <c r="AA30" i="17"/>
  <c r="Z30" i="17"/>
  <c r="AB30" i="17" s="1"/>
  <c r="R30" i="17"/>
  <c r="AA29" i="17"/>
  <c r="Z29" i="17"/>
  <c r="AB29" i="17" s="1"/>
  <c r="R29" i="17"/>
  <c r="AA28" i="17"/>
  <c r="Z28" i="17"/>
  <c r="AB28" i="17" s="1"/>
  <c r="AA27" i="17"/>
  <c r="R27" i="17"/>
  <c r="P27" i="17"/>
  <c r="Z27" i="17" s="1"/>
  <c r="AB27" i="17" s="1"/>
  <c r="AA26" i="17"/>
  <c r="Z26" i="17"/>
  <c r="AB26" i="17" s="1"/>
  <c r="R26" i="17"/>
  <c r="Y24" i="17"/>
  <c r="V24" i="17"/>
  <c r="Q24" i="17"/>
  <c r="AA24" i="17" s="1"/>
  <c r="P24" i="17"/>
  <c r="R24" i="17" s="1"/>
  <c r="Y23" i="17"/>
  <c r="V23" i="17"/>
  <c r="Q23" i="17"/>
  <c r="AA23" i="17" s="1"/>
  <c r="P23" i="17"/>
  <c r="R23" i="17" s="1"/>
  <c r="R22" i="17" s="1"/>
  <c r="Y22" i="17"/>
  <c r="X22" i="17"/>
  <c r="W22" i="17"/>
  <c r="V22" i="17"/>
  <c r="U22" i="17"/>
  <c r="T22" i="17"/>
  <c r="S22" i="17"/>
  <c r="Q22" i="17"/>
  <c r="AA22" i="17" s="1"/>
  <c r="P22" i="17"/>
  <c r="Z22" i="17" s="1"/>
  <c r="O22" i="17"/>
  <c r="N22" i="17"/>
  <c r="M22" i="17"/>
  <c r="L22" i="17"/>
  <c r="K22" i="17"/>
  <c r="J22" i="17"/>
  <c r="I22" i="17"/>
  <c r="H22" i="17"/>
  <c r="G22" i="17"/>
  <c r="F22" i="17"/>
  <c r="E22" i="17"/>
  <c r="D22" i="17"/>
  <c r="D25" i="17" s="1"/>
  <c r="C22" i="17"/>
  <c r="Y21" i="17"/>
  <c r="V21" i="17"/>
  <c r="Q21" i="17"/>
  <c r="AA21" i="17" s="1"/>
  <c r="K21" i="17"/>
  <c r="P21" i="17" s="1"/>
  <c r="Y20" i="17"/>
  <c r="V20" i="17"/>
  <c r="Q20" i="17"/>
  <c r="AA20" i="17" s="1"/>
  <c r="K20" i="17"/>
  <c r="P20" i="17" s="1"/>
  <c r="Y19" i="17"/>
  <c r="V19" i="17"/>
  <c r="Q19" i="17"/>
  <c r="AA19" i="17" s="1"/>
  <c r="K19" i="17"/>
  <c r="P19" i="17" s="1"/>
  <c r="Y18" i="17"/>
  <c r="V18" i="17"/>
  <c r="Q18" i="17"/>
  <c r="AA18" i="17" s="1"/>
  <c r="K18" i="17"/>
  <c r="P18" i="17" s="1"/>
  <c r="Y17" i="17"/>
  <c r="V17" i="17"/>
  <c r="Q17" i="17"/>
  <c r="AA17" i="17" s="1"/>
  <c r="K17" i="17"/>
  <c r="P17" i="17" s="1"/>
  <c r="Y16" i="17"/>
  <c r="V16" i="17"/>
  <c r="N16" i="17"/>
  <c r="Q16" i="17" s="1"/>
  <c r="AA16" i="17" s="1"/>
  <c r="K16" i="17"/>
  <c r="P16" i="17" s="1"/>
  <c r="Y15" i="17"/>
  <c r="V15" i="17"/>
  <c r="Q15" i="17"/>
  <c r="AA15" i="17" s="1"/>
  <c r="K15" i="17"/>
  <c r="P15" i="17" s="1"/>
  <c r="Y14" i="17"/>
  <c r="V14" i="17"/>
  <c r="Q14" i="17"/>
  <c r="AA14" i="17" s="1"/>
  <c r="K14" i="17"/>
  <c r="P14" i="17" s="1"/>
  <c r="Y13" i="17"/>
  <c r="V13" i="17"/>
  <c r="N13" i="17"/>
  <c r="Q13" i="17" s="1"/>
  <c r="AA13" i="17" s="1"/>
  <c r="K13" i="17"/>
  <c r="P13" i="17" s="1"/>
  <c r="Y12" i="17"/>
  <c r="V12" i="17"/>
  <c r="Q12" i="17"/>
  <c r="AA12" i="17" s="1"/>
  <c r="K12" i="17"/>
  <c r="P12" i="17" s="1"/>
  <c r="Y11" i="17"/>
  <c r="V11" i="17"/>
  <c r="Q11" i="17"/>
  <c r="AA11" i="17" s="1"/>
  <c r="K11" i="17"/>
  <c r="P11" i="17" s="1"/>
  <c r="Y10" i="17"/>
  <c r="V10" i="17"/>
  <c r="Q10" i="17"/>
  <c r="AA10" i="17" s="1"/>
  <c r="K10" i="17"/>
  <c r="P10" i="17" s="1"/>
  <c r="Y9" i="17"/>
  <c r="V9" i="17"/>
  <c r="N9" i="17"/>
  <c r="Q9" i="17" s="1"/>
  <c r="AA9" i="17" s="1"/>
  <c r="K9" i="17"/>
  <c r="P9" i="17" s="1"/>
  <c r="Y8" i="17"/>
  <c r="V8" i="17"/>
  <c r="Q8" i="17"/>
  <c r="AA8" i="17" s="1"/>
  <c r="K8" i="17"/>
  <c r="P8" i="17" s="1"/>
  <c r="Y7" i="17"/>
  <c r="V7" i="17"/>
  <c r="Q7" i="17"/>
  <c r="AA7" i="17" s="1"/>
  <c r="K7" i="17"/>
  <c r="P7" i="17" s="1"/>
  <c r="Y6" i="17"/>
  <c r="V6" i="17"/>
  <c r="N6" i="17"/>
  <c r="Q6" i="17" s="1"/>
  <c r="K6" i="17"/>
  <c r="P6" i="17" s="1"/>
  <c r="Y5" i="17"/>
  <c r="X5" i="17"/>
  <c r="X25" i="17" s="1"/>
  <c r="X36" i="17" s="1"/>
  <c r="W5" i="17"/>
  <c r="W25" i="17" s="1"/>
  <c r="W36" i="17" s="1"/>
  <c r="V5" i="17"/>
  <c r="U5" i="17"/>
  <c r="U25" i="17" s="1"/>
  <c r="U36" i="17" s="1"/>
  <c r="T5" i="17"/>
  <c r="T25" i="17" s="1"/>
  <c r="T36" i="17" s="1"/>
  <c r="S5" i="17"/>
  <c r="S25" i="17" s="1"/>
  <c r="S36" i="17" s="1"/>
  <c r="O5" i="17"/>
  <c r="O25" i="17" s="1"/>
  <c r="N5" i="17"/>
  <c r="M5" i="17"/>
  <c r="M25" i="17" s="1"/>
  <c r="L5" i="17"/>
  <c r="L25" i="17" s="1"/>
  <c r="K5" i="17"/>
  <c r="J5" i="17"/>
  <c r="J25" i="17" s="1"/>
  <c r="I5" i="17"/>
  <c r="I25" i="17" s="1"/>
  <c r="H5" i="17"/>
  <c r="H25" i="17" s="1"/>
  <c r="G5" i="17"/>
  <c r="G25" i="17" s="1"/>
  <c r="F5" i="17"/>
  <c r="F25" i="17" s="1"/>
  <c r="E5" i="17"/>
  <c r="E25" i="17" s="1"/>
  <c r="C5" i="17"/>
  <c r="C25" i="17" s="1"/>
  <c r="Y4" i="17"/>
  <c r="Y25" i="17" s="1"/>
  <c r="V4" i="17"/>
  <c r="V25" i="17" s="1"/>
  <c r="V36" i="17" s="1"/>
  <c r="N4" i="17"/>
  <c r="Q4" i="17" s="1"/>
  <c r="K4" i="17"/>
  <c r="K25" i="17" s="1"/>
  <c r="J60" i="16"/>
  <c r="F60" i="16"/>
  <c r="K60" i="16" s="1"/>
  <c r="J59" i="16"/>
  <c r="K59" i="16" s="1"/>
  <c r="F59" i="16"/>
  <c r="J58" i="16"/>
  <c r="F58" i="16"/>
  <c r="K58" i="16" s="1"/>
  <c r="J57" i="16"/>
  <c r="I57" i="16"/>
  <c r="H57" i="16"/>
  <c r="G57" i="16"/>
  <c r="F57" i="16"/>
  <c r="E57" i="16"/>
  <c r="D57" i="16"/>
  <c r="C57" i="16"/>
  <c r="B57" i="16"/>
  <c r="J56" i="16"/>
  <c r="K56" i="16" s="1"/>
  <c r="F56" i="16"/>
  <c r="J55" i="16"/>
  <c r="F55" i="16"/>
  <c r="K55" i="16" s="1"/>
  <c r="J54" i="16"/>
  <c r="K54" i="16" s="1"/>
  <c r="F54" i="16"/>
  <c r="J53" i="16"/>
  <c r="F53" i="16"/>
  <c r="K53" i="16" s="1"/>
  <c r="J52" i="16"/>
  <c r="K52" i="16" s="1"/>
  <c r="F52" i="16"/>
  <c r="J51" i="16"/>
  <c r="F51" i="16"/>
  <c r="K51" i="16" s="1"/>
  <c r="J50" i="16"/>
  <c r="K50" i="16" s="1"/>
  <c r="F50" i="16"/>
  <c r="J49" i="16"/>
  <c r="F49" i="16"/>
  <c r="K49" i="16" s="1"/>
  <c r="J48" i="16"/>
  <c r="K48" i="16" s="1"/>
  <c r="F48" i="16"/>
  <c r="J47" i="16"/>
  <c r="F47" i="16"/>
  <c r="K47" i="16" s="1"/>
  <c r="J46" i="16"/>
  <c r="K46" i="16" s="1"/>
  <c r="F46" i="16"/>
  <c r="J45" i="16"/>
  <c r="F45" i="16"/>
  <c r="K45" i="16" s="1"/>
  <c r="K44" i="16" s="1"/>
  <c r="J44" i="16"/>
  <c r="I44" i="16"/>
  <c r="H44" i="16"/>
  <c r="G44" i="16"/>
  <c r="F44" i="16"/>
  <c r="E44" i="16"/>
  <c r="D44" i="16"/>
  <c r="C44" i="16"/>
  <c r="B44" i="16"/>
  <c r="J43" i="16"/>
  <c r="K43" i="16" s="1"/>
  <c r="F43" i="16"/>
  <c r="J42" i="16"/>
  <c r="F42" i="16"/>
  <c r="K42" i="16" s="1"/>
  <c r="J41" i="16"/>
  <c r="K41" i="16" s="1"/>
  <c r="F41" i="16"/>
  <c r="J40" i="16"/>
  <c r="F40" i="16"/>
  <c r="K40" i="16" s="1"/>
  <c r="J39" i="16"/>
  <c r="K39" i="16" s="1"/>
  <c r="F39" i="16"/>
  <c r="J38" i="16"/>
  <c r="F38" i="16"/>
  <c r="K38" i="16" s="1"/>
  <c r="J37" i="16"/>
  <c r="K37" i="16" s="1"/>
  <c r="F37" i="16"/>
  <c r="J36" i="16"/>
  <c r="F36" i="16"/>
  <c r="K36" i="16" s="1"/>
  <c r="J35" i="16"/>
  <c r="K35" i="16" s="1"/>
  <c r="F35" i="16"/>
  <c r="J34" i="16"/>
  <c r="F34" i="16"/>
  <c r="K34" i="16" s="1"/>
  <c r="J33" i="16"/>
  <c r="K33" i="16" s="1"/>
  <c r="F33" i="16"/>
  <c r="J32" i="16"/>
  <c r="F32" i="16"/>
  <c r="K32" i="16" s="1"/>
  <c r="J31" i="16"/>
  <c r="K31" i="16" s="1"/>
  <c r="F31" i="16"/>
  <c r="J30" i="16"/>
  <c r="F30" i="16"/>
  <c r="K30" i="16" s="1"/>
  <c r="J29" i="16"/>
  <c r="K29" i="16" s="1"/>
  <c r="F29" i="16"/>
  <c r="J28" i="16"/>
  <c r="F28" i="16"/>
  <c r="K28" i="16" s="1"/>
  <c r="J26" i="16"/>
  <c r="I26" i="16"/>
  <c r="H26" i="16"/>
  <c r="G26" i="16"/>
  <c r="F26" i="16"/>
  <c r="E26" i="16"/>
  <c r="D26" i="16"/>
  <c r="C26" i="16"/>
  <c r="B26" i="16"/>
  <c r="J25" i="16"/>
  <c r="K25" i="16" s="1"/>
  <c r="F25" i="16"/>
  <c r="J24" i="16"/>
  <c r="F24" i="16"/>
  <c r="K24" i="16" s="1"/>
  <c r="J23" i="16"/>
  <c r="K23" i="16" s="1"/>
  <c r="F23" i="16"/>
  <c r="J22" i="16"/>
  <c r="F22" i="16"/>
  <c r="K22" i="16" s="1"/>
  <c r="J21" i="16"/>
  <c r="K21" i="16" s="1"/>
  <c r="F21" i="16"/>
  <c r="J20" i="16"/>
  <c r="F20" i="16"/>
  <c r="K20" i="16" s="1"/>
  <c r="J19" i="16"/>
  <c r="K19" i="16" s="1"/>
  <c r="F19" i="16"/>
  <c r="J18" i="16"/>
  <c r="F18" i="16"/>
  <c r="K18" i="16" s="1"/>
  <c r="J17" i="16"/>
  <c r="K17" i="16" s="1"/>
  <c r="F17" i="16"/>
  <c r="J16" i="16"/>
  <c r="F16" i="16"/>
  <c r="K16" i="16" s="1"/>
  <c r="J15" i="16"/>
  <c r="K15" i="16" s="1"/>
  <c r="F15" i="16"/>
  <c r="J14" i="16"/>
  <c r="F14" i="16"/>
  <c r="K14" i="16" s="1"/>
  <c r="J13" i="16"/>
  <c r="K13" i="16" s="1"/>
  <c r="F13" i="16"/>
  <c r="J12" i="16"/>
  <c r="F12" i="16"/>
  <c r="K12" i="16" s="1"/>
  <c r="J11" i="16"/>
  <c r="K11" i="16" s="1"/>
  <c r="F11" i="16"/>
  <c r="J10" i="16"/>
  <c r="F10" i="16"/>
  <c r="K10" i="16" s="1"/>
  <c r="J9" i="16"/>
  <c r="K9" i="16" s="1"/>
  <c r="F9" i="16"/>
  <c r="J8" i="16"/>
  <c r="F8" i="16"/>
  <c r="K8" i="16" s="1"/>
  <c r="J7" i="16"/>
  <c r="K7" i="16" s="1"/>
  <c r="F7" i="16"/>
  <c r="J6" i="16"/>
  <c r="F6" i="16"/>
  <c r="K6" i="16" s="1"/>
  <c r="J5" i="16"/>
  <c r="K5" i="16" s="1"/>
  <c r="F5" i="16"/>
  <c r="I3" i="16"/>
  <c r="I61" i="16" s="1"/>
  <c r="H3" i="16"/>
  <c r="H61" i="16" s="1"/>
  <c r="G3" i="16"/>
  <c r="G61" i="16" s="1"/>
  <c r="E3" i="16"/>
  <c r="E61" i="16" s="1"/>
  <c r="D3" i="16"/>
  <c r="D61" i="16" s="1"/>
  <c r="C3" i="16"/>
  <c r="C61" i="16" s="1"/>
  <c r="B3" i="16"/>
  <c r="B61" i="16" s="1"/>
  <c r="J2" i="16"/>
  <c r="F2" i="16"/>
  <c r="K2" i="16" s="1"/>
  <c r="D10" i="15"/>
  <c r="B10" i="15"/>
  <c r="E9" i="15"/>
  <c r="E10" i="15" s="1"/>
  <c r="D9" i="15"/>
  <c r="B9" i="15"/>
  <c r="F8" i="15"/>
  <c r="C8" i="15"/>
  <c r="G7" i="15"/>
  <c r="F7" i="15"/>
  <c r="C7" i="15"/>
  <c r="F6" i="15"/>
  <c r="G6" i="15" s="1"/>
  <c r="C6" i="15"/>
  <c r="F5" i="15"/>
  <c r="F9" i="15" s="1"/>
  <c r="F10" i="15" s="1"/>
  <c r="C5" i="15"/>
  <c r="C9" i="15" s="1"/>
  <c r="C10" i="15" s="1"/>
  <c r="G4" i="15"/>
  <c r="F3" i="15"/>
  <c r="C3" i="15"/>
  <c r="G3" i="15" s="1"/>
  <c r="G2" i="15"/>
  <c r="J68" i="14"/>
  <c r="I68" i="14"/>
  <c r="H68" i="14"/>
  <c r="G68" i="14"/>
  <c r="E68" i="14"/>
  <c r="C68" i="14"/>
  <c r="B68" i="14"/>
  <c r="K67" i="14"/>
  <c r="F67" i="14"/>
  <c r="L67" i="14" s="1"/>
  <c r="K66" i="14"/>
  <c r="L66" i="14" s="1"/>
  <c r="F66" i="14"/>
  <c r="K65" i="14"/>
  <c r="F65" i="14"/>
  <c r="L65" i="14" s="1"/>
  <c r="K64" i="14"/>
  <c r="L64" i="14" s="1"/>
  <c r="F64" i="14"/>
  <c r="K63" i="14"/>
  <c r="F63" i="14"/>
  <c r="L63" i="14" s="1"/>
  <c r="K62" i="14"/>
  <c r="L62" i="14" s="1"/>
  <c r="F62" i="14"/>
  <c r="K61" i="14"/>
  <c r="F61" i="14"/>
  <c r="L61" i="14" s="1"/>
  <c r="K60" i="14"/>
  <c r="L60" i="14" s="1"/>
  <c r="F60" i="14"/>
  <c r="K59" i="14"/>
  <c r="F59" i="14"/>
  <c r="L59" i="14" s="1"/>
  <c r="K58" i="14"/>
  <c r="L58" i="14" s="1"/>
  <c r="F58" i="14"/>
  <c r="K57" i="14"/>
  <c r="F57" i="14"/>
  <c r="L57" i="14" s="1"/>
  <c r="K56" i="14"/>
  <c r="F56" i="14"/>
  <c r="K55" i="14"/>
  <c r="L55" i="14" s="1"/>
  <c r="F55" i="14"/>
  <c r="K54" i="14"/>
  <c r="F54" i="14"/>
  <c r="L54" i="14" s="1"/>
  <c r="K53" i="14"/>
  <c r="L53" i="14" s="1"/>
  <c r="F53" i="14"/>
  <c r="K52" i="14"/>
  <c r="F52" i="14"/>
  <c r="L52" i="14" s="1"/>
  <c r="D52" i="14"/>
  <c r="D68" i="14" s="1"/>
  <c r="K51" i="14"/>
  <c r="F51" i="14"/>
  <c r="L51" i="14" s="1"/>
  <c r="K50" i="14"/>
  <c r="L50" i="14" s="1"/>
  <c r="F50" i="14"/>
  <c r="K49" i="14"/>
  <c r="F49" i="14"/>
  <c r="L49" i="14" s="1"/>
  <c r="K48" i="14"/>
  <c r="L48" i="14" s="1"/>
  <c r="F48" i="14"/>
  <c r="K47" i="14"/>
  <c r="F47" i="14"/>
  <c r="L47" i="14" s="1"/>
  <c r="K46" i="14"/>
  <c r="L46" i="14" s="1"/>
  <c r="F46" i="14"/>
  <c r="K45" i="14"/>
  <c r="F45" i="14"/>
  <c r="L45" i="14" s="1"/>
  <c r="K44" i="14"/>
  <c r="L44" i="14" s="1"/>
  <c r="F44" i="14"/>
  <c r="K43" i="14"/>
  <c r="F43" i="14"/>
  <c r="L43" i="14" s="1"/>
  <c r="K42" i="14"/>
  <c r="L42" i="14" s="1"/>
  <c r="F42" i="14"/>
  <c r="K41" i="14"/>
  <c r="F41" i="14"/>
  <c r="L41" i="14" s="1"/>
  <c r="K40" i="14"/>
  <c r="L40" i="14" s="1"/>
  <c r="F40" i="14"/>
  <c r="K39" i="14"/>
  <c r="F39" i="14"/>
  <c r="L39" i="14" s="1"/>
  <c r="K38" i="14"/>
  <c r="L38" i="14" s="1"/>
  <c r="F38" i="14"/>
  <c r="K37" i="14"/>
  <c r="F37" i="14"/>
  <c r="L37" i="14" s="1"/>
  <c r="K36" i="14"/>
  <c r="L36" i="14" s="1"/>
  <c r="F36" i="14"/>
  <c r="K35" i="14"/>
  <c r="F35" i="14"/>
  <c r="L35" i="14" s="1"/>
  <c r="K34" i="14"/>
  <c r="L34" i="14" s="1"/>
  <c r="F34" i="14"/>
  <c r="K33" i="14"/>
  <c r="F33" i="14"/>
  <c r="L33" i="14" s="1"/>
  <c r="K32" i="14"/>
  <c r="L32" i="14" s="1"/>
  <c r="F32" i="14"/>
  <c r="K31" i="14"/>
  <c r="F31" i="14"/>
  <c r="L31" i="14" s="1"/>
  <c r="K30" i="14"/>
  <c r="L30" i="14" s="1"/>
  <c r="F30" i="14"/>
  <c r="K29" i="14"/>
  <c r="F29" i="14"/>
  <c r="L29" i="14" s="1"/>
  <c r="K28" i="14"/>
  <c r="L28" i="14" s="1"/>
  <c r="F28" i="14"/>
  <c r="K27" i="14"/>
  <c r="F27" i="14"/>
  <c r="L27" i="14" s="1"/>
  <c r="K26" i="14"/>
  <c r="L26" i="14" s="1"/>
  <c r="F26" i="14"/>
  <c r="K25" i="14"/>
  <c r="F25" i="14"/>
  <c r="L25" i="14" s="1"/>
  <c r="K24" i="14"/>
  <c r="L24" i="14" s="1"/>
  <c r="F24" i="14"/>
  <c r="K23" i="14"/>
  <c r="F23" i="14"/>
  <c r="L23" i="14" s="1"/>
  <c r="K22" i="14"/>
  <c r="L22" i="14" s="1"/>
  <c r="F22" i="14"/>
  <c r="K21" i="14"/>
  <c r="F21" i="14"/>
  <c r="L21" i="14" s="1"/>
  <c r="K20" i="14"/>
  <c r="L20" i="14" s="1"/>
  <c r="F20" i="14"/>
  <c r="K19" i="14"/>
  <c r="F19" i="14"/>
  <c r="L19" i="14" s="1"/>
  <c r="K18" i="14"/>
  <c r="L18" i="14" s="1"/>
  <c r="F18" i="14"/>
  <c r="K17" i="14"/>
  <c r="F17" i="14"/>
  <c r="L17" i="14" s="1"/>
  <c r="K16" i="14"/>
  <c r="L16" i="14" s="1"/>
  <c r="F16" i="14"/>
  <c r="K15" i="14"/>
  <c r="F15" i="14"/>
  <c r="L15" i="14" s="1"/>
  <c r="K14" i="14"/>
  <c r="L14" i="14" s="1"/>
  <c r="F14" i="14"/>
  <c r="K13" i="14"/>
  <c r="F13" i="14"/>
  <c r="L13" i="14" s="1"/>
  <c r="K12" i="14"/>
  <c r="L12" i="14" s="1"/>
  <c r="F12" i="14"/>
  <c r="K11" i="14"/>
  <c r="F11" i="14"/>
  <c r="L11" i="14" s="1"/>
  <c r="K10" i="14"/>
  <c r="L10" i="14" s="1"/>
  <c r="F10" i="14"/>
  <c r="K9" i="14"/>
  <c r="K68" i="14" s="1"/>
  <c r="F9" i="14"/>
  <c r="L9" i="14" s="1"/>
  <c r="J6" i="14"/>
  <c r="J69" i="14" s="1"/>
  <c r="I6" i="14"/>
  <c r="I69" i="14" s="1"/>
  <c r="H6" i="14"/>
  <c r="H69" i="14" s="1"/>
  <c r="G6" i="14"/>
  <c r="K6" i="14" s="1"/>
  <c r="E6" i="14"/>
  <c r="E69" i="14" s="1"/>
  <c r="D6" i="14"/>
  <c r="D69" i="14" s="1"/>
  <c r="C6" i="14"/>
  <c r="C69" i="14" s="1"/>
  <c r="B6" i="14"/>
  <c r="B69" i="14" s="1"/>
  <c r="K5" i="14"/>
  <c r="F5" i="14"/>
  <c r="L5" i="14" s="1"/>
  <c r="K4" i="14"/>
  <c r="L4" i="14" s="1"/>
  <c r="L6" i="14" s="1"/>
  <c r="F4" i="14"/>
  <c r="F6" i="14" s="1"/>
  <c r="E9" i="13"/>
  <c r="E10" i="13" s="1"/>
  <c r="D9" i="13"/>
  <c r="D10" i="13" s="1"/>
  <c r="B9" i="13"/>
  <c r="B10" i="13" s="1"/>
  <c r="F6" i="13"/>
  <c r="F9" i="13" s="1"/>
  <c r="C6" i="13"/>
  <c r="C9" i="13" s="1"/>
  <c r="C10" i="13" s="1"/>
  <c r="E4" i="13"/>
  <c r="D4" i="13"/>
  <c r="B4" i="13"/>
  <c r="F3" i="13"/>
  <c r="F4" i="13" s="1"/>
  <c r="C3" i="13"/>
  <c r="C4" i="13" s="1"/>
  <c r="G13" i="12"/>
  <c r="G14" i="12" s="1"/>
  <c r="F13" i="12"/>
  <c r="D13" i="12"/>
  <c r="B13" i="12"/>
  <c r="H12" i="12"/>
  <c r="C12" i="12"/>
  <c r="I12" i="12" s="1"/>
  <c r="H11" i="12"/>
  <c r="I11" i="12" s="1"/>
  <c r="C11" i="12"/>
  <c r="H10" i="12"/>
  <c r="C10" i="12"/>
  <c r="I10" i="12" s="1"/>
  <c r="H9" i="12"/>
  <c r="I9" i="12" s="1"/>
  <c r="E9" i="12"/>
  <c r="C9" i="12"/>
  <c r="H8" i="12"/>
  <c r="I8" i="12" s="1"/>
  <c r="C8" i="12"/>
  <c r="E7" i="12"/>
  <c r="E13" i="12" s="1"/>
  <c r="E14" i="12" s="1"/>
  <c r="C7" i="12"/>
  <c r="H6" i="12"/>
  <c r="C6" i="12"/>
  <c r="C13" i="12" s="1"/>
  <c r="G5" i="12"/>
  <c r="F5" i="12"/>
  <c r="F14" i="12" s="1"/>
  <c r="E5" i="12"/>
  <c r="D5" i="12"/>
  <c r="H5" i="12" s="1"/>
  <c r="B5" i="12"/>
  <c r="B14" i="12" s="1"/>
  <c r="H4" i="12"/>
  <c r="I4" i="12" s="1"/>
  <c r="I5" i="12" s="1"/>
  <c r="C4" i="12"/>
  <c r="C3" i="12"/>
  <c r="C5" i="12" s="1"/>
  <c r="C14" i="12" s="1"/>
  <c r="G39" i="11"/>
  <c r="G40" i="11" s="1"/>
  <c r="E39" i="11"/>
  <c r="E40" i="11" s="1"/>
  <c r="B39" i="11"/>
  <c r="I38" i="11"/>
  <c r="D38" i="11"/>
  <c r="J38" i="11" s="1"/>
  <c r="I37" i="11"/>
  <c r="J37" i="11" s="1"/>
  <c r="D37" i="11"/>
  <c r="I36" i="11"/>
  <c r="D36" i="11"/>
  <c r="J36" i="11" s="1"/>
  <c r="I35" i="11"/>
  <c r="J35" i="11" s="1"/>
  <c r="D35" i="11"/>
  <c r="I34" i="11"/>
  <c r="D34" i="11"/>
  <c r="J34" i="11" s="1"/>
  <c r="H33" i="11"/>
  <c r="F33" i="11"/>
  <c r="I33" i="11" s="1"/>
  <c r="J33" i="11" s="1"/>
  <c r="D33" i="11"/>
  <c r="I32" i="11"/>
  <c r="D32" i="11"/>
  <c r="J32" i="11" s="1"/>
  <c r="I31" i="11"/>
  <c r="C31" i="11"/>
  <c r="C39" i="11" s="1"/>
  <c r="I30" i="11"/>
  <c r="J30" i="11" s="1"/>
  <c r="D30" i="11"/>
  <c r="H29" i="11"/>
  <c r="H39" i="11" s="1"/>
  <c r="H40" i="11" s="1"/>
  <c r="D29" i="11"/>
  <c r="I28" i="11"/>
  <c r="D28" i="11"/>
  <c r="J28" i="11" s="1"/>
  <c r="C28" i="11"/>
  <c r="I27" i="11"/>
  <c r="D27" i="11"/>
  <c r="J27" i="11" s="1"/>
  <c r="I26" i="11"/>
  <c r="D26" i="11"/>
  <c r="G24" i="11"/>
  <c r="F24" i="11"/>
  <c r="E24" i="11"/>
  <c r="B24" i="11"/>
  <c r="B40" i="11" s="1"/>
  <c r="I23" i="11"/>
  <c r="J23" i="11" s="1"/>
  <c r="D23" i="11"/>
  <c r="I22" i="11"/>
  <c r="D22" i="11"/>
  <c r="J22" i="11" s="1"/>
  <c r="I21" i="11"/>
  <c r="J21" i="11" s="1"/>
  <c r="D21" i="11"/>
  <c r="I20" i="11"/>
  <c r="D20" i="11"/>
  <c r="J20" i="11" s="1"/>
  <c r="I19" i="11"/>
  <c r="J19" i="11" s="1"/>
  <c r="D19" i="11"/>
  <c r="H18" i="11"/>
  <c r="H24" i="11" s="1"/>
  <c r="D18" i="11"/>
  <c r="I17" i="11"/>
  <c r="D17" i="11"/>
  <c r="J17" i="11" s="1"/>
  <c r="I16" i="11"/>
  <c r="J16" i="11" s="1"/>
  <c r="D16" i="11"/>
  <c r="I15" i="11"/>
  <c r="D15" i="11"/>
  <c r="J15" i="11" s="1"/>
  <c r="I14" i="11"/>
  <c r="J14" i="11" s="1"/>
  <c r="D14" i="11"/>
  <c r="I13" i="11"/>
  <c r="D13" i="11"/>
  <c r="J13" i="11" s="1"/>
  <c r="I12" i="11"/>
  <c r="J12" i="11" s="1"/>
  <c r="D12" i="11"/>
  <c r="I11" i="11"/>
  <c r="D11" i="11"/>
  <c r="J11" i="11" s="1"/>
  <c r="I10" i="11"/>
  <c r="J10" i="11" s="1"/>
  <c r="D10" i="11"/>
  <c r="I9" i="11"/>
  <c r="D9" i="11"/>
  <c r="J9" i="11" s="1"/>
  <c r="I8" i="11"/>
  <c r="C8" i="11"/>
  <c r="D8" i="11" s="1"/>
  <c r="I7" i="11"/>
  <c r="J7" i="11" s="1"/>
  <c r="D7" i="11"/>
  <c r="I6" i="11"/>
  <c r="D6" i="11"/>
  <c r="J6" i="11" s="1"/>
  <c r="I5" i="11"/>
  <c r="J5" i="11" s="1"/>
  <c r="D5" i="11"/>
  <c r="I4" i="11"/>
  <c r="D4" i="11"/>
  <c r="J4" i="11" s="1"/>
  <c r="I3" i="11"/>
  <c r="C3" i="11"/>
  <c r="C24" i="11" s="1"/>
  <c r="D39" i="10"/>
  <c r="D40" i="10" s="1"/>
  <c r="B39" i="10"/>
  <c r="B40" i="10" s="1"/>
  <c r="F38" i="10"/>
  <c r="C38" i="10"/>
  <c r="G38" i="10" s="1"/>
  <c r="F37" i="10"/>
  <c r="G37" i="10" s="1"/>
  <c r="C37" i="10"/>
  <c r="F36" i="10"/>
  <c r="C36" i="10"/>
  <c r="G36" i="10" s="1"/>
  <c r="F35" i="10"/>
  <c r="G35" i="10" s="1"/>
  <c r="C35" i="10"/>
  <c r="F34" i="10"/>
  <c r="C34" i="10"/>
  <c r="G34" i="10" s="1"/>
  <c r="F33" i="10"/>
  <c r="G33" i="10" s="1"/>
  <c r="C33" i="10"/>
  <c r="F32" i="10"/>
  <c r="C32" i="10"/>
  <c r="G32" i="10" s="1"/>
  <c r="F31" i="10"/>
  <c r="G31" i="10" s="1"/>
  <c r="C31" i="10"/>
  <c r="E30" i="10"/>
  <c r="F30" i="10" s="1"/>
  <c r="G30" i="10" s="1"/>
  <c r="C30" i="10"/>
  <c r="E29" i="10"/>
  <c r="F29" i="10" s="1"/>
  <c r="G29" i="10" s="1"/>
  <c r="C29" i="10"/>
  <c r="F28" i="10"/>
  <c r="C28" i="10"/>
  <c r="G28" i="10" s="1"/>
  <c r="F27" i="10"/>
  <c r="G27" i="10" s="1"/>
  <c r="C27" i="10"/>
  <c r="F26" i="10"/>
  <c r="F39" i="10" s="1"/>
  <c r="C26" i="10"/>
  <c r="C39" i="10" s="1"/>
  <c r="E24" i="10"/>
  <c r="D24" i="10"/>
  <c r="B24" i="10"/>
  <c r="F23" i="10"/>
  <c r="G23" i="10" s="1"/>
  <c r="C23" i="10"/>
  <c r="F22" i="10"/>
  <c r="C22" i="10"/>
  <c r="G22" i="10" s="1"/>
  <c r="F21" i="10"/>
  <c r="G21" i="10" s="1"/>
  <c r="C21" i="10"/>
  <c r="F20" i="10"/>
  <c r="C20" i="10"/>
  <c r="G20" i="10" s="1"/>
  <c r="F19" i="10"/>
  <c r="G19" i="10" s="1"/>
  <c r="C19" i="10"/>
  <c r="F18" i="10"/>
  <c r="C18" i="10"/>
  <c r="G18" i="10" s="1"/>
  <c r="F17" i="10"/>
  <c r="G17" i="10" s="1"/>
  <c r="C17" i="10"/>
  <c r="F16" i="10"/>
  <c r="C16" i="10"/>
  <c r="G16" i="10" s="1"/>
  <c r="F15" i="10"/>
  <c r="G15" i="10" s="1"/>
  <c r="C15" i="10"/>
  <c r="F14" i="10"/>
  <c r="C14" i="10"/>
  <c r="G14" i="10" s="1"/>
  <c r="F13" i="10"/>
  <c r="G13" i="10" s="1"/>
  <c r="C13" i="10"/>
  <c r="F12" i="10"/>
  <c r="C12" i="10"/>
  <c r="G12" i="10" s="1"/>
  <c r="F11" i="10"/>
  <c r="G11" i="10" s="1"/>
  <c r="C11" i="10"/>
  <c r="F10" i="10"/>
  <c r="C10" i="10"/>
  <c r="G10" i="10" s="1"/>
  <c r="B10" i="10"/>
  <c r="F9" i="10"/>
  <c r="C9" i="10"/>
  <c r="G9" i="10" s="1"/>
  <c r="F8" i="10"/>
  <c r="G8" i="10" s="1"/>
  <c r="C8" i="10"/>
  <c r="F7" i="10"/>
  <c r="C7" i="10"/>
  <c r="G7" i="10" s="1"/>
  <c r="F6" i="10"/>
  <c r="G6" i="10" s="1"/>
  <c r="C6" i="10"/>
  <c r="F5" i="10"/>
  <c r="C5" i="10"/>
  <c r="G5" i="10" s="1"/>
  <c r="F4" i="10"/>
  <c r="G4" i="10" s="1"/>
  <c r="C4" i="10"/>
  <c r="F3" i="10"/>
  <c r="C3" i="10"/>
  <c r="C24" i="10" s="1"/>
  <c r="G30" i="9"/>
  <c r="F30" i="9"/>
  <c r="E30" i="9"/>
  <c r="D30" i="9"/>
  <c r="B30" i="9"/>
  <c r="H29" i="9"/>
  <c r="C29" i="9"/>
  <c r="I29" i="9" s="1"/>
  <c r="H28" i="9"/>
  <c r="I28" i="9" s="1"/>
  <c r="C28" i="9"/>
  <c r="H26" i="9"/>
  <c r="C26" i="9"/>
  <c r="I26" i="9" s="1"/>
  <c r="H23" i="9"/>
  <c r="I23" i="9" s="1"/>
  <c r="C23" i="9"/>
  <c r="H19" i="9"/>
  <c r="C19" i="9"/>
  <c r="I19" i="9" s="1"/>
  <c r="H18" i="9"/>
  <c r="I18" i="9" s="1"/>
  <c r="C18" i="9"/>
  <c r="H17" i="9"/>
  <c r="C17" i="9"/>
  <c r="I17" i="9" s="1"/>
  <c r="H15" i="9"/>
  <c r="I15" i="9" s="1"/>
  <c r="C15" i="9"/>
  <c r="H14" i="9"/>
  <c r="C14" i="9"/>
  <c r="C30" i="9" s="1"/>
  <c r="H13" i="9"/>
  <c r="H30" i="9" s="1"/>
  <c r="C13" i="9"/>
  <c r="G10" i="9"/>
  <c r="G31" i="9" s="1"/>
  <c r="F10" i="9"/>
  <c r="F31" i="9" s="1"/>
  <c r="E10" i="9"/>
  <c r="E31" i="9" s="1"/>
  <c r="D10" i="9"/>
  <c r="D31" i="9" s="1"/>
  <c r="B10" i="9"/>
  <c r="B31" i="9" s="1"/>
  <c r="H9" i="9"/>
  <c r="C9" i="9"/>
  <c r="I9" i="9" s="1"/>
  <c r="H8" i="9"/>
  <c r="I8" i="9" s="1"/>
  <c r="C8" i="9"/>
  <c r="H7" i="9"/>
  <c r="C7" i="9"/>
  <c r="I7" i="9" s="1"/>
  <c r="H6" i="9"/>
  <c r="I6" i="9" s="1"/>
  <c r="C6" i="9"/>
  <c r="H5" i="9"/>
  <c r="C5" i="9"/>
  <c r="C10" i="9" s="1"/>
  <c r="H4" i="9"/>
  <c r="H10" i="9" s="1"/>
  <c r="H31" i="9" s="1"/>
  <c r="C4" i="9"/>
  <c r="E15" i="8"/>
  <c r="E16" i="8" s="1"/>
  <c r="D15" i="8"/>
  <c r="D16" i="8" s="1"/>
  <c r="B15" i="8"/>
  <c r="B16" i="8" s="1"/>
  <c r="F14" i="8"/>
  <c r="C14" i="8"/>
  <c r="G14" i="8" s="1"/>
  <c r="F13" i="8"/>
  <c r="G13" i="8" s="1"/>
  <c r="C13" i="8"/>
  <c r="F12" i="8"/>
  <c r="C12" i="8"/>
  <c r="C15" i="8" s="1"/>
  <c r="C16" i="8" s="1"/>
  <c r="F11" i="8"/>
  <c r="F15" i="8" s="1"/>
  <c r="C11" i="8"/>
  <c r="E9" i="8"/>
  <c r="D9" i="8"/>
  <c r="B9" i="8"/>
  <c r="F8" i="8"/>
  <c r="C8" i="8"/>
  <c r="G8" i="8" s="1"/>
  <c r="F7" i="8"/>
  <c r="G7" i="8" s="1"/>
  <c r="C7" i="8"/>
  <c r="F6" i="8"/>
  <c r="C6" i="8"/>
  <c r="G6" i="8" s="1"/>
  <c r="F5" i="8"/>
  <c r="G5" i="8" s="1"/>
  <c r="C5" i="8"/>
  <c r="F4" i="8"/>
  <c r="C4" i="8"/>
  <c r="C9" i="8" s="1"/>
  <c r="F3" i="8"/>
  <c r="F9" i="8" s="1"/>
  <c r="C3" i="8"/>
  <c r="I87" i="7"/>
  <c r="H87" i="7"/>
  <c r="G87" i="7"/>
  <c r="G88" i="7" s="1"/>
  <c r="F87" i="7"/>
  <c r="E87" i="7"/>
  <c r="J86" i="7"/>
  <c r="J85" i="7"/>
  <c r="J84" i="7"/>
  <c r="J83" i="7"/>
  <c r="J81" i="7"/>
  <c r="J79" i="7"/>
  <c r="J77" i="7"/>
  <c r="J75" i="7"/>
  <c r="J73" i="7"/>
  <c r="J72" i="7"/>
  <c r="J70" i="7"/>
  <c r="J69" i="7"/>
  <c r="J67" i="7"/>
  <c r="J65" i="7"/>
  <c r="J63" i="7"/>
  <c r="J61" i="7"/>
  <c r="J60" i="7"/>
  <c r="J58" i="7"/>
  <c r="J56" i="7"/>
  <c r="J54" i="7"/>
  <c r="J51" i="7"/>
  <c r="J49" i="7"/>
  <c r="J48" i="7"/>
  <c r="J47" i="7"/>
  <c r="J45" i="7"/>
  <c r="J44" i="7"/>
  <c r="J43" i="7"/>
  <c r="J87" i="7" s="1"/>
  <c r="J42" i="7"/>
  <c r="G38" i="7"/>
  <c r="J37" i="7"/>
  <c r="J35" i="7"/>
  <c r="J33" i="7"/>
  <c r="J32" i="7"/>
  <c r="I30" i="7"/>
  <c r="F30" i="7"/>
  <c r="J30" i="7" s="1"/>
  <c r="E30" i="7"/>
  <c r="J29" i="7"/>
  <c r="I27" i="7"/>
  <c r="H27" i="7"/>
  <c r="F27" i="7"/>
  <c r="E27" i="7"/>
  <c r="J27" i="7" s="1"/>
  <c r="J26" i="7"/>
  <c r="I24" i="7"/>
  <c r="H24" i="7"/>
  <c r="F24" i="7"/>
  <c r="E24" i="7"/>
  <c r="J24" i="7" s="1"/>
  <c r="J23" i="7"/>
  <c r="I21" i="7"/>
  <c r="H21" i="7"/>
  <c r="F21" i="7"/>
  <c r="E21" i="7"/>
  <c r="J21" i="7" s="1"/>
  <c r="I20" i="7"/>
  <c r="H20" i="7"/>
  <c r="F20" i="7"/>
  <c r="E20" i="7"/>
  <c r="J20" i="7" s="1"/>
  <c r="J19" i="7"/>
  <c r="J18" i="7"/>
  <c r="J17" i="7"/>
  <c r="J16" i="7"/>
  <c r="I14" i="7"/>
  <c r="H14" i="7"/>
  <c r="F14" i="7"/>
  <c r="F38" i="7" s="1"/>
  <c r="E14" i="7"/>
  <c r="J14" i="7" s="1"/>
  <c r="I13" i="7"/>
  <c r="I38" i="7" s="1"/>
  <c r="H13" i="7"/>
  <c r="H38" i="7" s="1"/>
  <c r="F13" i="7"/>
  <c r="E13" i="7"/>
  <c r="J13" i="7" s="1"/>
  <c r="J11" i="7"/>
  <c r="J10" i="7"/>
  <c r="J8" i="7"/>
  <c r="J7" i="7"/>
  <c r="J6" i="7"/>
  <c r="J4" i="7"/>
  <c r="B25" i="6"/>
  <c r="C24" i="6"/>
  <c r="D24" i="6" s="1"/>
  <c r="D23" i="6"/>
  <c r="C23" i="6"/>
  <c r="D22" i="6"/>
  <c r="D25" i="6" s="1"/>
  <c r="C22" i="6"/>
  <c r="C25" i="6" s="1"/>
  <c r="B17" i="6"/>
  <c r="D17" i="6" s="1"/>
  <c r="D15" i="6"/>
  <c r="B15" i="6"/>
  <c r="B16" i="6" s="1"/>
  <c r="D14" i="6"/>
  <c r="D13" i="6"/>
  <c r="D12" i="6"/>
  <c r="D11" i="6"/>
  <c r="C10" i="6"/>
  <c r="D10" i="6" s="1"/>
  <c r="D9" i="6"/>
  <c r="C9" i="6"/>
  <c r="C16" i="6" s="1"/>
  <c r="C18" i="6" s="1"/>
  <c r="D8" i="6"/>
  <c r="D7" i="6"/>
  <c r="D6" i="6"/>
  <c r="D5" i="6"/>
  <c r="D4" i="6"/>
  <c r="D16" i="6" s="1"/>
  <c r="E33" i="5"/>
  <c r="D32" i="5"/>
  <c r="K31" i="5"/>
  <c r="I31" i="5"/>
  <c r="H31" i="5"/>
  <c r="G31" i="5"/>
  <c r="E31" i="5"/>
  <c r="D31" i="5"/>
  <c r="H30" i="5"/>
  <c r="G30" i="5"/>
  <c r="E30" i="5"/>
  <c r="D30" i="5"/>
  <c r="H29" i="5"/>
  <c r="G29" i="5"/>
  <c r="E29" i="5"/>
  <c r="D29" i="5"/>
  <c r="K28" i="5"/>
  <c r="J28" i="5"/>
  <c r="J30" i="5" s="1"/>
  <c r="I28" i="5"/>
  <c r="F28" i="5"/>
  <c r="F30" i="5" s="1"/>
  <c r="K27" i="5"/>
  <c r="K29" i="5" s="1"/>
  <c r="J27" i="5"/>
  <c r="L27" i="5" s="1"/>
  <c r="I27" i="5"/>
  <c r="I29" i="5" s="1"/>
  <c r="F27" i="5"/>
  <c r="K26" i="5"/>
  <c r="J26" i="5"/>
  <c r="L26" i="5" s="1"/>
  <c r="I26" i="5"/>
  <c r="F26" i="5"/>
  <c r="F31" i="5" s="1"/>
  <c r="H23" i="5"/>
  <c r="H33" i="5" s="1"/>
  <c r="E23" i="5"/>
  <c r="D23" i="5"/>
  <c r="D33" i="5" s="1"/>
  <c r="E22" i="5"/>
  <c r="E24" i="5" s="1"/>
  <c r="E34" i="5" s="1"/>
  <c r="D22" i="5"/>
  <c r="D24" i="5" s="1"/>
  <c r="D34" i="5" s="1"/>
  <c r="K21" i="5"/>
  <c r="J21" i="5"/>
  <c r="L21" i="5" s="1"/>
  <c r="I21" i="5"/>
  <c r="F21" i="5"/>
  <c r="K20" i="5"/>
  <c r="J20" i="5"/>
  <c r="L20" i="5" s="1"/>
  <c r="I20" i="5"/>
  <c r="F20" i="5"/>
  <c r="K19" i="5"/>
  <c r="J19" i="5"/>
  <c r="L19" i="5" s="1"/>
  <c r="I19" i="5"/>
  <c r="F19" i="5"/>
  <c r="K18" i="5"/>
  <c r="J18" i="5"/>
  <c r="L18" i="5" s="1"/>
  <c r="I18" i="5"/>
  <c r="F18" i="5"/>
  <c r="K17" i="5"/>
  <c r="J17" i="5"/>
  <c r="L17" i="5" s="1"/>
  <c r="I17" i="5"/>
  <c r="F17" i="5"/>
  <c r="K16" i="5"/>
  <c r="J16" i="5"/>
  <c r="L16" i="5" s="1"/>
  <c r="I16" i="5"/>
  <c r="F16" i="5"/>
  <c r="K15" i="5"/>
  <c r="J15" i="5"/>
  <c r="L15" i="5" s="1"/>
  <c r="I15" i="5"/>
  <c r="F15" i="5"/>
  <c r="K14" i="5"/>
  <c r="J14" i="5"/>
  <c r="L14" i="5" s="1"/>
  <c r="I14" i="5"/>
  <c r="F14" i="5"/>
  <c r="K13" i="5"/>
  <c r="J13" i="5"/>
  <c r="L13" i="5" s="1"/>
  <c r="I13" i="5"/>
  <c r="F13" i="5"/>
  <c r="K12" i="5"/>
  <c r="J12" i="5"/>
  <c r="L12" i="5" s="1"/>
  <c r="I12" i="5"/>
  <c r="F12" i="5"/>
  <c r="K11" i="5"/>
  <c r="J11" i="5"/>
  <c r="L11" i="5" s="1"/>
  <c r="I11" i="5"/>
  <c r="F11" i="5"/>
  <c r="K10" i="5"/>
  <c r="J10" i="5"/>
  <c r="L10" i="5" s="1"/>
  <c r="I10" i="5"/>
  <c r="F10" i="5"/>
  <c r="K9" i="5"/>
  <c r="J9" i="5"/>
  <c r="L9" i="5" s="1"/>
  <c r="I9" i="5"/>
  <c r="F9" i="5"/>
  <c r="K8" i="5"/>
  <c r="J8" i="5"/>
  <c r="L8" i="5" s="1"/>
  <c r="I8" i="5"/>
  <c r="F8" i="5"/>
  <c r="J7" i="5"/>
  <c r="I7" i="5"/>
  <c r="F7" i="5"/>
  <c r="E7" i="5"/>
  <c r="K7" i="5" s="1"/>
  <c r="K6" i="5"/>
  <c r="J6" i="5"/>
  <c r="L6" i="5" s="1"/>
  <c r="I6" i="5"/>
  <c r="F6" i="5"/>
  <c r="K5" i="5"/>
  <c r="J5" i="5"/>
  <c r="L5" i="5" s="1"/>
  <c r="I5" i="5"/>
  <c r="H5" i="5"/>
  <c r="H22" i="5" s="1"/>
  <c r="F5" i="5"/>
  <c r="K4" i="5"/>
  <c r="J4" i="5"/>
  <c r="L4" i="5" s="1"/>
  <c r="I4" i="5"/>
  <c r="F4" i="5"/>
  <c r="K3" i="5"/>
  <c r="K22" i="5" s="1"/>
  <c r="G3" i="5"/>
  <c r="G22" i="5" s="1"/>
  <c r="F3" i="5"/>
  <c r="F23" i="5" s="1"/>
  <c r="F33" i="5" s="1"/>
  <c r="M67" i="4"/>
  <c r="L67" i="4"/>
  <c r="K67" i="4"/>
  <c r="H67" i="4"/>
  <c r="E67" i="4"/>
  <c r="N67" i="4" s="1"/>
  <c r="K66" i="4"/>
  <c r="N66" i="4" s="1"/>
  <c r="M65" i="4"/>
  <c r="L65" i="4"/>
  <c r="K65" i="4"/>
  <c r="H65" i="4"/>
  <c r="N65" i="4" s="1"/>
  <c r="P65" i="4" s="1"/>
  <c r="E65" i="4"/>
  <c r="K64" i="4"/>
  <c r="J64" i="4"/>
  <c r="I64" i="4"/>
  <c r="H64" i="4"/>
  <c r="G64" i="4"/>
  <c r="F64" i="4"/>
  <c r="E64" i="4"/>
  <c r="D64" i="4"/>
  <c r="C64" i="4"/>
  <c r="M63" i="4"/>
  <c r="L63" i="4"/>
  <c r="K63" i="4"/>
  <c r="H63" i="4"/>
  <c r="N63" i="4" s="1"/>
  <c r="E63" i="4"/>
  <c r="M62" i="4"/>
  <c r="L62" i="4"/>
  <c r="K62" i="4"/>
  <c r="H62" i="4"/>
  <c r="N62" i="4" s="1"/>
  <c r="E62" i="4"/>
  <c r="M61" i="4"/>
  <c r="L61" i="4"/>
  <c r="K61" i="4"/>
  <c r="H61" i="4"/>
  <c r="N61" i="4" s="1"/>
  <c r="E61" i="4"/>
  <c r="M60" i="4"/>
  <c r="L60" i="4"/>
  <c r="L68" i="4" s="1"/>
  <c r="K60" i="4"/>
  <c r="H60" i="4"/>
  <c r="N60" i="4" s="1"/>
  <c r="E60" i="4"/>
  <c r="K59" i="4"/>
  <c r="J59" i="4"/>
  <c r="I59" i="4"/>
  <c r="H59" i="4"/>
  <c r="G59" i="4"/>
  <c r="F59" i="4"/>
  <c r="E59" i="4"/>
  <c r="D59" i="4"/>
  <c r="C59" i="4"/>
  <c r="K58" i="4"/>
  <c r="J58" i="4"/>
  <c r="I58" i="4"/>
  <c r="H58" i="4"/>
  <c r="N58" i="4" s="1"/>
  <c r="G58" i="4"/>
  <c r="F58" i="4"/>
  <c r="L58" i="4" s="1"/>
  <c r="E58" i="4"/>
  <c r="D58" i="4"/>
  <c r="M58" i="4" s="1"/>
  <c r="C58" i="4"/>
  <c r="M57" i="4"/>
  <c r="L57" i="4"/>
  <c r="K57" i="4"/>
  <c r="H57" i="4"/>
  <c r="N57" i="4" s="1"/>
  <c r="E57" i="4"/>
  <c r="M56" i="4"/>
  <c r="L56" i="4"/>
  <c r="K56" i="4"/>
  <c r="H56" i="4"/>
  <c r="E56" i="4"/>
  <c r="N56" i="4" s="1"/>
  <c r="P56" i="4" s="1"/>
  <c r="K55" i="4"/>
  <c r="J55" i="4"/>
  <c r="I55" i="4"/>
  <c r="H55" i="4"/>
  <c r="N55" i="4" s="1"/>
  <c r="G55" i="4"/>
  <c r="F55" i="4"/>
  <c r="L55" i="4" s="1"/>
  <c r="E55" i="4"/>
  <c r="D55" i="4"/>
  <c r="M55" i="4" s="1"/>
  <c r="C55" i="4"/>
  <c r="M54" i="4"/>
  <c r="L54" i="4"/>
  <c r="K54" i="4"/>
  <c r="H54" i="4"/>
  <c r="N54" i="4" s="1"/>
  <c r="E54" i="4"/>
  <c r="M53" i="4"/>
  <c r="L53" i="4"/>
  <c r="K53" i="4"/>
  <c r="H53" i="4"/>
  <c r="N53" i="4" s="1"/>
  <c r="E53" i="4"/>
  <c r="M52" i="4"/>
  <c r="L52" i="4"/>
  <c r="K52" i="4"/>
  <c r="H52" i="4"/>
  <c r="N52" i="4" s="1"/>
  <c r="E52" i="4"/>
  <c r="K51" i="4"/>
  <c r="J51" i="4"/>
  <c r="I51" i="4"/>
  <c r="H51" i="4"/>
  <c r="N51" i="4" s="1"/>
  <c r="G51" i="4"/>
  <c r="F51" i="4"/>
  <c r="L51" i="4" s="1"/>
  <c r="E51" i="4"/>
  <c r="D51" i="4"/>
  <c r="M51" i="4" s="1"/>
  <c r="C51" i="4"/>
  <c r="K50" i="4"/>
  <c r="J50" i="4"/>
  <c r="I50" i="4"/>
  <c r="H50" i="4"/>
  <c r="N50" i="4" s="1"/>
  <c r="G50" i="4"/>
  <c r="F50" i="4"/>
  <c r="L50" i="4" s="1"/>
  <c r="E50" i="4"/>
  <c r="D50" i="4"/>
  <c r="M50" i="4" s="1"/>
  <c r="C50" i="4"/>
  <c r="K49" i="4"/>
  <c r="H49" i="4"/>
  <c r="N49" i="4" s="1"/>
  <c r="E49" i="4"/>
  <c r="M48" i="4"/>
  <c r="L48" i="4"/>
  <c r="K48" i="4"/>
  <c r="H48" i="4"/>
  <c r="N48" i="4" s="1"/>
  <c r="E48" i="4"/>
  <c r="P47" i="4"/>
  <c r="M47" i="4"/>
  <c r="L47" i="4"/>
  <c r="K47" i="4"/>
  <c r="H47" i="4"/>
  <c r="E47" i="4"/>
  <c r="N47" i="4" s="1"/>
  <c r="K46" i="4"/>
  <c r="J46" i="4"/>
  <c r="I46" i="4"/>
  <c r="H46" i="4"/>
  <c r="G46" i="4"/>
  <c r="F46" i="4"/>
  <c r="E46" i="4"/>
  <c r="N46" i="4" s="1"/>
  <c r="D46" i="4"/>
  <c r="M46" i="4" s="1"/>
  <c r="C46" i="4"/>
  <c r="L46" i="4" s="1"/>
  <c r="M45" i="4"/>
  <c r="L45" i="4"/>
  <c r="K45" i="4"/>
  <c r="H45" i="4"/>
  <c r="E45" i="4"/>
  <c r="N45" i="4" s="1"/>
  <c r="M44" i="4"/>
  <c r="L44" i="4"/>
  <c r="K44" i="4"/>
  <c r="H44" i="4"/>
  <c r="E44" i="4"/>
  <c r="N44" i="4" s="1"/>
  <c r="M43" i="4"/>
  <c r="L43" i="4"/>
  <c r="K43" i="4"/>
  <c r="H43" i="4"/>
  <c r="E43" i="4"/>
  <c r="N43" i="4" s="1"/>
  <c r="M42" i="4"/>
  <c r="L42" i="4"/>
  <c r="K42" i="4"/>
  <c r="H42" i="4"/>
  <c r="E42" i="4"/>
  <c r="N42" i="4" s="1"/>
  <c r="M41" i="4"/>
  <c r="L41" i="4"/>
  <c r="K41" i="4"/>
  <c r="H41" i="4"/>
  <c r="E41" i="4"/>
  <c r="N41" i="4" s="1"/>
  <c r="M40" i="4"/>
  <c r="L40" i="4"/>
  <c r="K40" i="4"/>
  <c r="H40" i="4"/>
  <c r="E40" i="4"/>
  <c r="N40" i="4" s="1"/>
  <c r="M39" i="4"/>
  <c r="L39" i="4"/>
  <c r="K39" i="4"/>
  <c r="H39" i="4"/>
  <c r="E39" i="4"/>
  <c r="N39" i="4" s="1"/>
  <c r="K38" i="4"/>
  <c r="J38" i="4"/>
  <c r="I38" i="4"/>
  <c r="H38" i="4"/>
  <c r="G38" i="4"/>
  <c r="M38" i="4" s="1"/>
  <c r="F38" i="4"/>
  <c r="E38" i="4"/>
  <c r="N38" i="4" s="1"/>
  <c r="D38" i="4"/>
  <c r="C38" i="4"/>
  <c r="L38" i="4" s="1"/>
  <c r="K37" i="4"/>
  <c r="J37" i="4"/>
  <c r="I37" i="4"/>
  <c r="H37" i="4"/>
  <c r="G37" i="4"/>
  <c r="F37" i="4"/>
  <c r="E37" i="4"/>
  <c r="N37" i="4" s="1"/>
  <c r="D37" i="4"/>
  <c r="C37" i="4"/>
  <c r="L37" i="4" s="1"/>
  <c r="M36" i="4"/>
  <c r="L36" i="4"/>
  <c r="K36" i="4"/>
  <c r="H36" i="4"/>
  <c r="E36" i="4"/>
  <c r="N36" i="4" s="1"/>
  <c r="M35" i="4"/>
  <c r="L35" i="4"/>
  <c r="K35" i="4"/>
  <c r="H35" i="4"/>
  <c r="E35" i="4"/>
  <c r="N35" i="4" s="1"/>
  <c r="K34" i="4"/>
  <c r="J34" i="4"/>
  <c r="I34" i="4"/>
  <c r="H34" i="4"/>
  <c r="G34" i="4"/>
  <c r="M34" i="4" s="1"/>
  <c r="F34" i="4"/>
  <c r="E34" i="4"/>
  <c r="N34" i="4" s="1"/>
  <c r="D34" i="4"/>
  <c r="C34" i="4"/>
  <c r="L34" i="4" s="1"/>
  <c r="M33" i="4"/>
  <c r="L33" i="4"/>
  <c r="K33" i="4"/>
  <c r="H33" i="4"/>
  <c r="E33" i="4"/>
  <c r="N33" i="4" s="1"/>
  <c r="M32" i="4"/>
  <c r="L32" i="4"/>
  <c r="K32" i="4"/>
  <c r="H32" i="4"/>
  <c r="E32" i="4"/>
  <c r="N32" i="4" s="1"/>
  <c r="M31" i="4"/>
  <c r="L31" i="4"/>
  <c r="K31" i="4"/>
  <c r="H31" i="4"/>
  <c r="E31" i="4"/>
  <c r="N31" i="4" s="1"/>
  <c r="M30" i="4"/>
  <c r="L30" i="4"/>
  <c r="K30" i="4"/>
  <c r="H30" i="4"/>
  <c r="E30" i="4"/>
  <c r="N30" i="4" s="1"/>
  <c r="M29" i="4"/>
  <c r="L29" i="4"/>
  <c r="K29" i="4"/>
  <c r="H29" i="4"/>
  <c r="E29" i="4"/>
  <c r="N29" i="4" s="1"/>
  <c r="M28" i="4"/>
  <c r="L28" i="4"/>
  <c r="K28" i="4"/>
  <c r="H28" i="4"/>
  <c r="E28" i="4"/>
  <c r="N28" i="4" s="1"/>
  <c r="M27" i="4"/>
  <c r="L27" i="4"/>
  <c r="K27" i="4"/>
  <c r="H27" i="4"/>
  <c r="E27" i="4"/>
  <c r="N27" i="4" s="1"/>
  <c r="K26" i="4"/>
  <c r="J26" i="4"/>
  <c r="I26" i="4"/>
  <c r="H26" i="4"/>
  <c r="G26" i="4"/>
  <c r="M26" i="4" s="1"/>
  <c r="F26" i="4"/>
  <c r="E26" i="4"/>
  <c r="N26" i="4" s="1"/>
  <c r="D26" i="4"/>
  <c r="C26" i="4"/>
  <c r="L26" i="4" s="1"/>
  <c r="K25" i="4"/>
  <c r="J25" i="4"/>
  <c r="I25" i="4"/>
  <c r="H25" i="4"/>
  <c r="G25" i="4"/>
  <c r="F25" i="4"/>
  <c r="E25" i="4"/>
  <c r="N25" i="4" s="1"/>
  <c r="D25" i="4"/>
  <c r="C25" i="4"/>
  <c r="L25" i="4" s="1"/>
  <c r="K24" i="4"/>
  <c r="K69" i="4" s="1"/>
  <c r="H24" i="4"/>
  <c r="H69" i="4" s="1"/>
  <c r="E24" i="4"/>
  <c r="E69" i="4" s="1"/>
  <c r="K23" i="4"/>
  <c r="H23" i="4"/>
  <c r="E23" i="4"/>
  <c r="N23" i="4" s="1"/>
  <c r="M22" i="4"/>
  <c r="L22" i="4"/>
  <c r="K22" i="4"/>
  <c r="H22" i="4"/>
  <c r="E22" i="4"/>
  <c r="N22" i="4" s="1"/>
  <c r="M21" i="4"/>
  <c r="L21" i="4"/>
  <c r="K21" i="4"/>
  <c r="H21" i="4"/>
  <c r="E21" i="4"/>
  <c r="N21" i="4" s="1"/>
  <c r="M20" i="4"/>
  <c r="L20" i="4"/>
  <c r="K20" i="4"/>
  <c r="H20" i="4"/>
  <c r="E20" i="4"/>
  <c r="N20" i="4" s="1"/>
  <c r="M19" i="4"/>
  <c r="L19" i="4"/>
  <c r="K19" i="4"/>
  <c r="H19" i="4"/>
  <c r="E19" i="4"/>
  <c r="N19" i="4" s="1"/>
  <c r="K18" i="4"/>
  <c r="J18" i="4"/>
  <c r="I18" i="4"/>
  <c r="H18" i="4"/>
  <c r="G18" i="4"/>
  <c r="M18" i="4" s="1"/>
  <c r="F18" i="4"/>
  <c r="E18" i="4"/>
  <c r="N18" i="4" s="1"/>
  <c r="D18" i="4"/>
  <c r="C18" i="4"/>
  <c r="L18" i="4" s="1"/>
  <c r="M17" i="4"/>
  <c r="L17" i="4"/>
  <c r="K17" i="4"/>
  <c r="H17" i="4"/>
  <c r="E17" i="4"/>
  <c r="N17" i="4" s="1"/>
  <c r="M16" i="4"/>
  <c r="L16" i="4"/>
  <c r="K16" i="4"/>
  <c r="H16" i="4"/>
  <c r="E16" i="4"/>
  <c r="N16" i="4" s="1"/>
  <c r="K15" i="4"/>
  <c r="J15" i="4"/>
  <c r="I15" i="4"/>
  <c r="H15" i="4"/>
  <c r="G15" i="4"/>
  <c r="M15" i="4" s="1"/>
  <c r="F15" i="4"/>
  <c r="E15" i="4"/>
  <c r="N15" i="4" s="1"/>
  <c r="D15" i="4"/>
  <c r="C15" i="4"/>
  <c r="L15" i="4" s="1"/>
  <c r="M14" i="4"/>
  <c r="L14" i="4"/>
  <c r="K14" i="4"/>
  <c r="H14" i="4"/>
  <c r="E14" i="4"/>
  <c r="N14" i="4" s="1"/>
  <c r="M13" i="4"/>
  <c r="L13" i="4"/>
  <c r="K13" i="4"/>
  <c r="H13" i="4"/>
  <c r="E13" i="4"/>
  <c r="N13" i="4" s="1"/>
  <c r="M12" i="4"/>
  <c r="L12" i="4"/>
  <c r="K12" i="4"/>
  <c r="H12" i="4"/>
  <c r="E12" i="4"/>
  <c r="N12" i="4" s="1"/>
  <c r="M11" i="4"/>
  <c r="L11" i="4"/>
  <c r="K11" i="4"/>
  <c r="H11" i="4"/>
  <c r="E11" i="4"/>
  <c r="N11" i="4" s="1"/>
  <c r="M10" i="4"/>
  <c r="L10" i="4"/>
  <c r="K10" i="4"/>
  <c r="H10" i="4"/>
  <c r="E10" i="4"/>
  <c r="N10" i="4" s="1"/>
  <c r="K9" i="4"/>
  <c r="J9" i="4"/>
  <c r="I9" i="4"/>
  <c r="H9" i="4"/>
  <c r="G9" i="4"/>
  <c r="M9" i="4" s="1"/>
  <c r="F9" i="4"/>
  <c r="E9" i="4"/>
  <c r="N9" i="4" s="1"/>
  <c r="D9" i="4"/>
  <c r="C9" i="4"/>
  <c r="L9" i="4" s="1"/>
  <c r="M8" i="4"/>
  <c r="L8" i="4"/>
  <c r="K8" i="4"/>
  <c r="H8" i="4"/>
  <c r="E8" i="4"/>
  <c r="N8" i="4" s="1"/>
  <c r="M7" i="4"/>
  <c r="L7" i="4"/>
  <c r="K7" i="4"/>
  <c r="H7" i="4"/>
  <c r="E7" i="4"/>
  <c r="N7" i="4" s="1"/>
  <c r="M6" i="4"/>
  <c r="L6" i="4"/>
  <c r="K6" i="4"/>
  <c r="H6" i="4"/>
  <c r="E6" i="4"/>
  <c r="N6" i="4" s="1"/>
  <c r="M5" i="4"/>
  <c r="L5" i="4"/>
  <c r="K5" i="4"/>
  <c r="H5" i="4"/>
  <c r="E5" i="4"/>
  <c r="N5" i="4" s="1"/>
  <c r="K4" i="4"/>
  <c r="J4" i="4"/>
  <c r="J23" i="4" s="1"/>
  <c r="J3" i="4" s="1"/>
  <c r="I4" i="4"/>
  <c r="I23" i="4" s="1"/>
  <c r="I3" i="4" s="1"/>
  <c r="H4" i="4"/>
  <c r="G4" i="4"/>
  <c r="G23" i="4" s="1"/>
  <c r="G3" i="4" s="1"/>
  <c r="F4" i="4"/>
  <c r="F23" i="4" s="1"/>
  <c r="F3" i="4" s="1"/>
  <c r="E4" i="4"/>
  <c r="N4" i="4" s="1"/>
  <c r="D4" i="4"/>
  <c r="D23" i="4" s="1"/>
  <c r="C4" i="4"/>
  <c r="C23" i="4" s="1"/>
  <c r="K3" i="4"/>
  <c r="H3" i="4"/>
  <c r="E3" i="4"/>
  <c r="N3" i="4" s="1"/>
  <c r="M67" i="3"/>
  <c r="L67" i="3"/>
  <c r="N67" i="3" s="1"/>
  <c r="K67" i="3"/>
  <c r="I67" i="3"/>
  <c r="H67" i="3"/>
  <c r="J67" i="3" s="1"/>
  <c r="G67" i="3"/>
  <c r="E67" i="3"/>
  <c r="Q67" i="3" s="1"/>
  <c r="D67" i="3"/>
  <c r="P67" i="3" s="1"/>
  <c r="C67" i="3"/>
  <c r="O67" i="3" s="1"/>
  <c r="L66" i="3"/>
  <c r="N66" i="3" s="1"/>
  <c r="R66" i="3" s="1"/>
  <c r="M65" i="3"/>
  <c r="L65" i="3"/>
  <c r="K65" i="3"/>
  <c r="N65" i="3" s="1"/>
  <c r="I65" i="3"/>
  <c r="H65" i="3"/>
  <c r="G65" i="3"/>
  <c r="J65" i="3" s="1"/>
  <c r="E65" i="3"/>
  <c r="Q65" i="3" s="1"/>
  <c r="D65" i="3"/>
  <c r="P65" i="3" s="1"/>
  <c r="C65" i="3"/>
  <c r="O65" i="3" s="1"/>
  <c r="M64" i="3"/>
  <c r="L64" i="3"/>
  <c r="K64" i="3"/>
  <c r="N64" i="3" s="1"/>
  <c r="I64" i="3"/>
  <c r="H64" i="3"/>
  <c r="G64" i="3"/>
  <c r="J64" i="3" s="1"/>
  <c r="E64" i="3"/>
  <c r="Q64" i="3" s="1"/>
  <c r="D64" i="3"/>
  <c r="P64" i="3" s="1"/>
  <c r="C64" i="3"/>
  <c r="O64" i="3" s="1"/>
  <c r="M63" i="3"/>
  <c r="L63" i="3"/>
  <c r="K63" i="3"/>
  <c r="N63" i="3" s="1"/>
  <c r="I63" i="3"/>
  <c r="H63" i="3"/>
  <c r="G63" i="3"/>
  <c r="J63" i="3" s="1"/>
  <c r="E63" i="3"/>
  <c r="Q63" i="3" s="1"/>
  <c r="D63" i="3"/>
  <c r="P63" i="3" s="1"/>
  <c r="C63" i="3"/>
  <c r="O63" i="3" s="1"/>
  <c r="M62" i="3"/>
  <c r="L62" i="3"/>
  <c r="K62" i="3"/>
  <c r="N62" i="3" s="1"/>
  <c r="I62" i="3"/>
  <c r="H62" i="3"/>
  <c r="G62" i="3"/>
  <c r="J62" i="3" s="1"/>
  <c r="E62" i="3"/>
  <c r="Q62" i="3" s="1"/>
  <c r="D62" i="3"/>
  <c r="P62" i="3" s="1"/>
  <c r="C62" i="3"/>
  <c r="O62" i="3" s="1"/>
  <c r="M61" i="3"/>
  <c r="L61" i="3"/>
  <c r="K61" i="3"/>
  <c r="N61" i="3" s="1"/>
  <c r="I61" i="3"/>
  <c r="H61" i="3"/>
  <c r="G61" i="3"/>
  <c r="J61" i="3" s="1"/>
  <c r="E61" i="3"/>
  <c r="Q61" i="3" s="1"/>
  <c r="D61" i="3"/>
  <c r="P61" i="3" s="1"/>
  <c r="C61" i="3"/>
  <c r="M60" i="3"/>
  <c r="L60" i="3"/>
  <c r="K60" i="3"/>
  <c r="N60" i="3" s="1"/>
  <c r="I60" i="3"/>
  <c r="H60" i="3"/>
  <c r="G60" i="3"/>
  <c r="J60" i="3" s="1"/>
  <c r="E60" i="3"/>
  <c r="Q60" i="3" s="1"/>
  <c r="D60" i="3"/>
  <c r="P60" i="3" s="1"/>
  <c r="C60" i="3"/>
  <c r="F60" i="3" s="1"/>
  <c r="M59" i="3"/>
  <c r="L59" i="3"/>
  <c r="K59" i="3"/>
  <c r="N59" i="3" s="1"/>
  <c r="I59" i="3"/>
  <c r="H59" i="3"/>
  <c r="G59" i="3"/>
  <c r="J59" i="3" s="1"/>
  <c r="E59" i="3"/>
  <c r="Q59" i="3" s="1"/>
  <c r="D59" i="3"/>
  <c r="P59" i="3" s="1"/>
  <c r="C59" i="3"/>
  <c r="F59" i="3" s="1"/>
  <c r="R59" i="3" s="1"/>
  <c r="M58" i="3"/>
  <c r="L58" i="3"/>
  <c r="K58" i="3"/>
  <c r="N58" i="3" s="1"/>
  <c r="I58" i="3"/>
  <c r="H58" i="3"/>
  <c r="G58" i="3"/>
  <c r="J58" i="3" s="1"/>
  <c r="E58" i="3"/>
  <c r="Q58" i="3" s="1"/>
  <c r="D58" i="3"/>
  <c r="P58" i="3" s="1"/>
  <c r="C58" i="3"/>
  <c r="F58" i="3" s="1"/>
  <c r="M57" i="3"/>
  <c r="L57" i="3"/>
  <c r="K57" i="3"/>
  <c r="N57" i="3" s="1"/>
  <c r="I57" i="3"/>
  <c r="H57" i="3"/>
  <c r="G57" i="3"/>
  <c r="J57" i="3" s="1"/>
  <c r="E57" i="3"/>
  <c r="Q57" i="3" s="1"/>
  <c r="D57" i="3"/>
  <c r="P57" i="3" s="1"/>
  <c r="C57" i="3"/>
  <c r="F57" i="3" s="1"/>
  <c r="R57" i="3" s="1"/>
  <c r="M56" i="3"/>
  <c r="L56" i="3"/>
  <c r="K56" i="3"/>
  <c r="N56" i="3" s="1"/>
  <c r="I56" i="3"/>
  <c r="H56" i="3"/>
  <c r="G56" i="3"/>
  <c r="J56" i="3" s="1"/>
  <c r="E56" i="3"/>
  <c r="Q56" i="3" s="1"/>
  <c r="D56" i="3"/>
  <c r="P56" i="3" s="1"/>
  <c r="C56" i="3"/>
  <c r="F56" i="3" s="1"/>
  <c r="M55" i="3"/>
  <c r="L55" i="3"/>
  <c r="K55" i="3"/>
  <c r="N55" i="3" s="1"/>
  <c r="I55" i="3"/>
  <c r="H55" i="3"/>
  <c r="G55" i="3"/>
  <c r="J55" i="3" s="1"/>
  <c r="E55" i="3"/>
  <c r="Q55" i="3" s="1"/>
  <c r="D55" i="3"/>
  <c r="P55" i="3" s="1"/>
  <c r="C55" i="3"/>
  <c r="F55" i="3" s="1"/>
  <c r="R55" i="3" s="1"/>
  <c r="M54" i="3"/>
  <c r="L54" i="3"/>
  <c r="K54" i="3"/>
  <c r="N54" i="3" s="1"/>
  <c r="I54" i="3"/>
  <c r="H54" i="3"/>
  <c r="G54" i="3"/>
  <c r="J54" i="3" s="1"/>
  <c r="E54" i="3"/>
  <c r="Q54" i="3" s="1"/>
  <c r="D54" i="3"/>
  <c r="P54" i="3" s="1"/>
  <c r="C54" i="3"/>
  <c r="F54" i="3" s="1"/>
  <c r="M53" i="3"/>
  <c r="L53" i="3"/>
  <c r="K53" i="3"/>
  <c r="N53" i="3" s="1"/>
  <c r="I53" i="3"/>
  <c r="H53" i="3"/>
  <c r="G53" i="3"/>
  <c r="J53" i="3" s="1"/>
  <c r="E53" i="3"/>
  <c r="Q53" i="3" s="1"/>
  <c r="D53" i="3"/>
  <c r="P53" i="3" s="1"/>
  <c r="C53" i="3"/>
  <c r="F53" i="3" s="1"/>
  <c r="R53" i="3" s="1"/>
  <c r="M52" i="3"/>
  <c r="L52" i="3"/>
  <c r="K52" i="3"/>
  <c r="N52" i="3" s="1"/>
  <c r="I52" i="3"/>
  <c r="H52" i="3"/>
  <c r="G52" i="3"/>
  <c r="J52" i="3" s="1"/>
  <c r="E52" i="3"/>
  <c r="Q52" i="3" s="1"/>
  <c r="D52" i="3"/>
  <c r="P52" i="3" s="1"/>
  <c r="C52" i="3"/>
  <c r="F52" i="3" s="1"/>
  <c r="M51" i="3"/>
  <c r="L51" i="3"/>
  <c r="K51" i="3"/>
  <c r="N51" i="3" s="1"/>
  <c r="I51" i="3"/>
  <c r="H51" i="3"/>
  <c r="G51" i="3"/>
  <c r="J51" i="3" s="1"/>
  <c r="E51" i="3"/>
  <c r="Q51" i="3" s="1"/>
  <c r="D51" i="3"/>
  <c r="P51" i="3" s="1"/>
  <c r="C51" i="3"/>
  <c r="F51" i="3" s="1"/>
  <c r="R51" i="3" s="1"/>
  <c r="M50" i="3"/>
  <c r="L50" i="3"/>
  <c r="K50" i="3"/>
  <c r="N50" i="3" s="1"/>
  <c r="I50" i="3"/>
  <c r="H50" i="3"/>
  <c r="G50" i="3"/>
  <c r="J50" i="3" s="1"/>
  <c r="E50" i="3"/>
  <c r="Q50" i="3" s="1"/>
  <c r="D50" i="3"/>
  <c r="P50" i="3" s="1"/>
  <c r="C50" i="3"/>
  <c r="F50" i="3" s="1"/>
  <c r="Q49" i="3"/>
  <c r="M49" i="3"/>
  <c r="L49" i="3"/>
  <c r="N49" i="3" s="1"/>
  <c r="K49" i="3"/>
  <c r="I49" i="3"/>
  <c r="H49" i="3"/>
  <c r="J49" i="3" s="1"/>
  <c r="G49" i="3"/>
  <c r="E49" i="3"/>
  <c r="D49" i="3"/>
  <c r="P49" i="3" s="1"/>
  <c r="C49" i="3"/>
  <c r="O49" i="3" s="1"/>
  <c r="M48" i="3"/>
  <c r="L48" i="3"/>
  <c r="N48" i="3" s="1"/>
  <c r="K48" i="3"/>
  <c r="I48" i="3"/>
  <c r="H48" i="3"/>
  <c r="J48" i="3" s="1"/>
  <c r="G48" i="3"/>
  <c r="E48" i="3"/>
  <c r="Q48" i="3" s="1"/>
  <c r="D48" i="3"/>
  <c r="P48" i="3" s="1"/>
  <c r="C48" i="3"/>
  <c r="O48" i="3" s="1"/>
  <c r="M47" i="3"/>
  <c r="L47" i="3"/>
  <c r="N47" i="3" s="1"/>
  <c r="K47" i="3"/>
  <c r="I47" i="3"/>
  <c r="H47" i="3"/>
  <c r="J47" i="3" s="1"/>
  <c r="G47" i="3"/>
  <c r="E47" i="3"/>
  <c r="Q47" i="3" s="1"/>
  <c r="D47" i="3"/>
  <c r="P47" i="3" s="1"/>
  <c r="C47" i="3"/>
  <c r="O47" i="3" s="1"/>
  <c r="M46" i="3"/>
  <c r="L46" i="3"/>
  <c r="N46" i="3" s="1"/>
  <c r="K46" i="3"/>
  <c r="I46" i="3"/>
  <c r="H46" i="3"/>
  <c r="J46" i="3" s="1"/>
  <c r="G46" i="3"/>
  <c r="E46" i="3"/>
  <c r="Q46" i="3" s="1"/>
  <c r="D46" i="3"/>
  <c r="P46" i="3" s="1"/>
  <c r="C46" i="3"/>
  <c r="O46" i="3" s="1"/>
  <c r="M45" i="3"/>
  <c r="L45" i="3"/>
  <c r="N45" i="3" s="1"/>
  <c r="K45" i="3"/>
  <c r="I45" i="3"/>
  <c r="H45" i="3"/>
  <c r="J45" i="3" s="1"/>
  <c r="G45" i="3"/>
  <c r="E45" i="3"/>
  <c r="Q45" i="3" s="1"/>
  <c r="D45" i="3"/>
  <c r="P45" i="3" s="1"/>
  <c r="C45" i="3"/>
  <c r="O45" i="3" s="1"/>
  <c r="M44" i="3"/>
  <c r="L44" i="3"/>
  <c r="N44" i="3" s="1"/>
  <c r="K44" i="3"/>
  <c r="I44" i="3"/>
  <c r="H44" i="3"/>
  <c r="J44" i="3" s="1"/>
  <c r="G44" i="3"/>
  <c r="E44" i="3"/>
  <c r="Q44" i="3" s="1"/>
  <c r="D44" i="3"/>
  <c r="P44" i="3" s="1"/>
  <c r="C44" i="3"/>
  <c r="O44" i="3" s="1"/>
  <c r="M43" i="3"/>
  <c r="L43" i="3"/>
  <c r="N43" i="3" s="1"/>
  <c r="K43" i="3"/>
  <c r="I43" i="3"/>
  <c r="H43" i="3"/>
  <c r="J43" i="3" s="1"/>
  <c r="G43" i="3"/>
  <c r="E43" i="3"/>
  <c r="Q43" i="3" s="1"/>
  <c r="D43" i="3"/>
  <c r="P43" i="3" s="1"/>
  <c r="C43" i="3"/>
  <c r="O43" i="3" s="1"/>
  <c r="M42" i="3"/>
  <c r="L42" i="3"/>
  <c r="N42" i="3" s="1"/>
  <c r="K42" i="3"/>
  <c r="I42" i="3"/>
  <c r="H42" i="3"/>
  <c r="J42" i="3" s="1"/>
  <c r="G42" i="3"/>
  <c r="E42" i="3"/>
  <c r="Q42" i="3" s="1"/>
  <c r="D42" i="3"/>
  <c r="P42" i="3" s="1"/>
  <c r="C42" i="3"/>
  <c r="O42" i="3" s="1"/>
  <c r="M41" i="3"/>
  <c r="L41" i="3"/>
  <c r="N41" i="3" s="1"/>
  <c r="K41" i="3"/>
  <c r="I41" i="3"/>
  <c r="H41" i="3"/>
  <c r="J41" i="3" s="1"/>
  <c r="G41" i="3"/>
  <c r="E41" i="3"/>
  <c r="Q41" i="3" s="1"/>
  <c r="D41" i="3"/>
  <c r="P41" i="3" s="1"/>
  <c r="C41" i="3"/>
  <c r="O41" i="3" s="1"/>
  <c r="M40" i="3"/>
  <c r="L40" i="3"/>
  <c r="N40" i="3" s="1"/>
  <c r="K40" i="3"/>
  <c r="I40" i="3"/>
  <c r="H40" i="3"/>
  <c r="J40" i="3" s="1"/>
  <c r="G40" i="3"/>
  <c r="E40" i="3"/>
  <c r="Q40" i="3" s="1"/>
  <c r="D40" i="3"/>
  <c r="P40" i="3" s="1"/>
  <c r="C40" i="3"/>
  <c r="O40" i="3" s="1"/>
  <c r="M39" i="3"/>
  <c r="L39" i="3"/>
  <c r="N39" i="3" s="1"/>
  <c r="K39" i="3"/>
  <c r="I39" i="3"/>
  <c r="H39" i="3"/>
  <c r="J39" i="3" s="1"/>
  <c r="G39" i="3"/>
  <c r="E39" i="3"/>
  <c r="Q39" i="3" s="1"/>
  <c r="D39" i="3"/>
  <c r="P39" i="3" s="1"/>
  <c r="C39" i="3"/>
  <c r="O39" i="3" s="1"/>
  <c r="M38" i="3"/>
  <c r="L38" i="3"/>
  <c r="N38" i="3" s="1"/>
  <c r="K38" i="3"/>
  <c r="I38" i="3"/>
  <c r="H38" i="3"/>
  <c r="J38" i="3" s="1"/>
  <c r="G38" i="3"/>
  <c r="E38" i="3"/>
  <c r="Q38" i="3" s="1"/>
  <c r="D38" i="3"/>
  <c r="P38" i="3" s="1"/>
  <c r="C38" i="3"/>
  <c r="O38" i="3" s="1"/>
  <c r="M37" i="3"/>
  <c r="L37" i="3"/>
  <c r="N37" i="3" s="1"/>
  <c r="K37" i="3"/>
  <c r="I37" i="3"/>
  <c r="H37" i="3"/>
  <c r="J37" i="3" s="1"/>
  <c r="G37" i="3"/>
  <c r="E37" i="3"/>
  <c r="Q37" i="3" s="1"/>
  <c r="D37" i="3"/>
  <c r="P37" i="3" s="1"/>
  <c r="C37" i="3"/>
  <c r="O37" i="3" s="1"/>
  <c r="M36" i="3"/>
  <c r="L36" i="3"/>
  <c r="N36" i="3" s="1"/>
  <c r="K36" i="3"/>
  <c r="I36" i="3"/>
  <c r="H36" i="3"/>
  <c r="J36" i="3" s="1"/>
  <c r="G36" i="3"/>
  <c r="E36" i="3"/>
  <c r="Q36" i="3" s="1"/>
  <c r="D36" i="3"/>
  <c r="P36" i="3" s="1"/>
  <c r="C36" i="3"/>
  <c r="O36" i="3" s="1"/>
  <c r="M35" i="3"/>
  <c r="L35" i="3"/>
  <c r="N35" i="3" s="1"/>
  <c r="K35" i="3"/>
  <c r="I35" i="3"/>
  <c r="H35" i="3"/>
  <c r="J35" i="3" s="1"/>
  <c r="G35" i="3"/>
  <c r="E35" i="3"/>
  <c r="Q35" i="3" s="1"/>
  <c r="D35" i="3"/>
  <c r="P35" i="3" s="1"/>
  <c r="C35" i="3"/>
  <c r="O35" i="3" s="1"/>
  <c r="P34" i="3"/>
  <c r="M34" i="3"/>
  <c r="L34" i="3"/>
  <c r="N34" i="3" s="1"/>
  <c r="K34" i="3"/>
  <c r="I34" i="3"/>
  <c r="H34" i="3"/>
  <c r="J34" i="3" s="1"/>
  <c r="G34" i="3"/>
  <c r="E34" i="3"/>
  <c r="Q34" i="3" s="1"/>
  <c r="D34" i="3"/>
  <c r="F34" i="3" s="1"/>
  <c r="R34" i="3" s="1"/>
  <c r="C34" i="3"/>
  <c r="O34" i="3" s="1"/>
  <c r="P33" i="3"/>
  <c r="M33" i="3"/>
  <c r="L33" i="3"/>
  <c r="N33" i="3" s="1"/>
  <c r="K33" i="3"/>
  <c r="I33" i="3"/>
  <c r="H33" i="3"/>
  <c r="J33" i="3" s="1"/>
  <c r="G33" i="3"/>
  <c r="E33" i="3"/>
  <c r="Q33" i="3" s="1"/>
  <c r="D33" i="3"/>
  <c r="F33" i="3" s="1"/>
  <c r="R33" i="3" s="1"/>
  <c r="C33" i="3"/>
  <c r="O33" i="3" s="1"/>
  <c r="P32" i="3"/>
  <c r="M32" i="3"/>
  <c r="L32" i="3"/>
  <c r="N32" i="3" s="1"/>
  <c r="K32" i="3"/>
  <c r="I32" i="3"/>
  <c r="H32" i="3"/>
  <c r="J32" i="3" s="1"/>
  <c r="G32" i="3"/>
  <c r="E32" i="3"/>
  <c r="Q32" i="3" s="1"/>
  <c r="D32" i="3"/>
  <c r="F32" i="3" s="1"/>
  <c r="R32" i="3" s="1"/>
  <c r="C32" i="3"/>
  <c r="O32" i="3" s="1"/>
  <c r="P31" i="3"/>
  <c r="M31" i="3"/>
  <c r="L31" i="3"/>
  <c r="N31" i="3" s="1"/>
  <c r="K31" i="3"/>
  <c r="I31" i="3"/>
  <c r="H31" i="3"/>
  <c r="J31" i="3" s="1"/>
  <c r="G31" i="3"/>
  <c r="E31" i="3"/>
  <c r="Q31" i="3" s="1"/>
  <c r="D31" i="3"/>
  <c r="F31" i="3" s="1"/>
  <c r="R31" i="3" s="1"/>
  <c r="C31" i="3"/>
  <c r="O31" i="3" s="1"/>
  <c r="P30" i="3"/>
  <c r="M30" i="3"/>
  <c r="L30" i="3"/>
  <c r="N30" i="3" s="1"/>
  <c r="K30" i="3"/>
  <c r="I30" i="3"/>
  <c r="H30" i="3"/>
  <c r="J30" i="3" s="1"/>
  <c r="G30" i="3"/>
  <c r="E30" i="3"/>
  <c r="Q30" i="3" s="1"/>
  <c r="D30" i="3"/>
  <c r="F30" i="3" s="1"/>
  <c r="R30" i="3" s="1"/>
  <c r="C30" i="3"/>
  <c r="O30" i="3" s="1"/>
  <c r="M29" i="3"/>
  <c r="L29" i="3"/>
  <c r="N29" i="3" s="1"/>
  <c r="K29" i="3"/>
  <c r="I29" i="3"/>
  <c r="H29" i="3"/>
  <c r="J29" i="3" s="1"/>
  <c r="G29" i="3"/>
  <c r="E29" i="3"/>
  <c r="Q29" i="3" s="1"/>
  <c r="D29" i="3"/>
  <c r="P29" i="3" s="1"/>
  <c r="C29" i="3"/>
  <c r="O29" i="3" s="1"/>
  <c r="M28" i="3"/>
  <c r="L28" i="3"/>
  <c r="N28" i="3" s="1"/>
  <c r="K28" i="3"/>
  <c r="I28" i="3"/>
  <c r="H28" i="3"/>
  <c r="J28" i="3" s="1"/>
  <c r="G28" i="3"/>
  <c r="E28" i="3"/>
  <c r="Q28" i="3" s="1"/>
  <c r="D28" i="3"/>
  <c r="P28" i="3" s="1"/>
  <c r="C28" i="3"/>
  <c r="O28" i="3" s="1"/>
  <c r="M27" i="3"/>
  <c r="L27" i="3"/>
  <c r="N27" i="3" s="1"/>
  <c r="K27" i="3"/>
  <c r="I27" i="3"/>
  <c r="H27" i="3"/>
  <c r="J27" i="3" s="1"/>
  <c r="G27" i="3"/>
  <c r="E27" i="3"/>
  <c r="Q27" i="3" s="1"/>
  <c r="D27" i="3"/>
  <c r="P27" i="3" s="1"/>
  <c r="C27" i="3"/>
  <c r="O27" i="3" s="1"/>
  <c r="M26" i="3"/>
  <c r="L26" i="3"/>
  <c r="N26" i="3" s="1"/>
  <c r="K26" i="3"/>
  <c r="I26" i="3"/>
  <c r="H26" i="3"/>
  <c r="J26" i="3" s="1"/>
  <c r="G26" i="3"/>
  <c r="E26" i="3"/>
  <c r="Q26" i="3" s="1"/>
  <c r="D26" i="3"/>
  <c r="P26" i="3" s="1"/>
  <c r="C26" i="3"/>
  <c r="O26" i="3" s="1"/>
  <c r="M25" i="3"/>
  <c r="L25" i="3"/>
  <c r="K25" i="3"/>
  <c r="N25" i="3" s="1"/>
  <c r="I25" i="3"/>
  <c r="H25" i="3"/>
  <c r="G25" i="3"/>
  <c r="J25" i="3" s="1"/>
  <c r="E25" i="3"/>
  <c r="Q25" i="3" s="1"/>
  <c r="D25" i="3"/>
  <c r="P25" i="3" s="1"/>
  <c r="C25" i="3"/>
  <c r="O25" i="3" s="1"/>
  <c r="M24" i="3"/>
  <c r="L24" i="3"/>
  <c r="K24" i="3"/>
  <c r="N24" i="3" s="1"/>
  <c r="I24" i="3"/>
  <c r="H24" i="3"/>
  <c r="G24" i="3"/>
  <c r="J24" i="3" s="1"/>
  <c r="E24" i="3"/>
  <c r="Q24" i="3" s="1"/>
  <c r="D24" i="3"/>
  <c r="P24" i="3" s="1"/>
  <c r="C24" i="3"/>
  <c r="O24" i="3" s="1"/>
  <c r="M23" i="3"/>
  <c r="L23" i="3"/>
  <c r="K23" i="3"/>
  <c r="N23" i="3" s="1"/>
  <c r="I23" i="3"/>
  <c r="H23" i="3"/>
  <c r="G23" i="3"/>
  <c r="J23" i="3" s="1"/>
  <c r="E23" i="3"/>
  <c r="Q23" i="3" s="1"/>
  <c r="D23" i="3"/>
  <c r="P23" i="3" s="1"/>
  <c r="C23" i="3"/>
  <c r="O23" i="3" s="1"/>
  <c r="M22" i="3"/>
  <c r="L22" i="3"/>
  <c r="K22" i="3"/>
  <c r="N22" i="3" s="1"/>
  <c r="I22" i="3"/>
  <c r="H22" i="3"/>
  <c r="G22" i="3"/>
  <c r="J22" i="3" s="1"/>
  <c r="E22" i="3"/>
  <c r="Q22" i="3" s="1"/>
  <c r="D22" i="3"/>
  <c r="P22" i="3" s="1"/>
  <c r="C22" i="3"/>
  <c r="O22" i="3" s="1"/>
  <c r="M21" i="3"/>
  <c r="L21" i="3"/>
  <c r="K21" i="3"/>
  <c r="N21" i="3" s="1"/>
  <c r="I21" i="3"/>
  <c r="H21" i="3"/>
  <c r="G21" i="3"/>
  <c r="J21" i="3" s="1"/>
  <c r="E21" i="3"/>
  <c r="Q21" i="3" s="1"/>
  <c r="D21" i="3"/>
  <c r="P21" i="3" s="1"/>
  <c r="C21" i="3"/>
  <c r="O21" i="3" s="1"/>
  <c r="M20" i="3"/>
  <c r="L20" i="3"/>
  <c r="K20" i="3"/>
  <c r="N20" i="3" s="1"/>
  <c r="I20" i="3"/>
  <c r="H20" i="3"/>
  <c r="G20" i="3"/>
  <c r="J20" i="3" s="1"/>
  <c r="E20" i="3"/>
  <c r="Q20" i="3" s="1"/>
  <c r="D20" i="3"/>
  <c r="P20" i="3" s="1"/>
  <c r="C20" i="3"/>
  <c r="O20" i="3" s="1"/>
  <c r="M19" i="3"/>
  <c r="L19" i="3"/>
  <c r="K19" i="3"/>
  <c r="N19" i="3" s="1"/>
  <c r="I19" i="3"/>
  <c r="H19" i="3"/>
  <c r="G19" i="3"/>
  <c r="J19" i="3" s="1"/>
  <c r="E19" i="3"/>
  <c r="Q19" i="3" s="1"/>
  <c r="D19" i="3"/>
  <c r="P19" i="3" s="1"/>
  <c r="C19" i="3"/>
  <c r="O19" i="3" s="1"/>
  <c r="M18" i="3"/>
  <c r="L18" i="3"/>
  <c r="K18" i="3"/>
  <c r="N18" i="3" s="1"/>
  <c r="I18" i="3"/>
  <c r="H18" i="3"/>
  <c r="G18" i="3"/>
  <c r="J18" i="3" s="1"/>
  <c r="E18" i="3"/>
  <c r="Q18" i="3" s="1"/>
  <c r="D18" i="3"/>
  <c r="P18" i="3" s="1"/>
  <c r="C18" i="3"/>
  <c r="O18" i="3" s="1"/>
  <c r="M17" i="3"/>
  <c r="L17" i="3"/>
  <c r="K17" i="3"/>
  <c r="N17" i="3" s="1"/>
  <c r="I17" i="3"/>
  <c r="H17" i="3"/>
  <c r="G17" i="3"/>
  <c r="J17" i="3" s="1"/>
  <c r="E17" i="3"/>
  <c r="Q17" i="3" s="1"/>
  <c r="D17" i="3"/>
  <c r="P17" i="3" s="1"/>
  <c r="C17" i="3"/>
  <c r="O17" i="3" s="1"/>
  <c r="M16" i="3"/>
  <c r="L16" i="3"/>
  <c r="K16" i="3"/>
  <c r="N16" i="3" s="1"/>
  <c r="I16" i="3"/>
  <c r="H16" i="3"/>
  <c r="G16" i="3"/>
  <c r="J16" i="3" s="1"/>
  <c r="E16" i="3"/>
  <c r="Q16" i="3" s="1"/>
  <c r="D16" i="3"/>
  <c r="P16" i="3" s="1"/>
  <c r="C16" i="3"/>
  <c r="O16" i="3" s="1"/>
  <c r="M15" i="3"/>
  <c r="L15" i="3"/>
  <c r="K15" i="3"/>
  <c r="N15" i="3" s="1"/>
  <c r="I15" i="3"/>
  <c r="H15" i="3"/>
  <c r="G15" i="3"/>
  <c r="J15" i="3" s="1"/>
  <c r="E15" i="3"/>
  <c r="Q15" i="3" s="1"/>
  <c r="D15" i="3"/>
  <c r="P15" i="3" s="1"/>
  <c r="C15" i="3"/>
  <c r="O15" i="3" s="1"/>
  <c r="M14" i="3"/>
  <c r="L14" i="3"/>
  <c r="K14" i="3"/>
  <c r="N14" i="3" s="1"/>
  <c r="I14" i="3"/>
  <c r="H14" i="3"/>
  <c r="G14" i="3"/>
  <c r="J14" i="3" s="1"/>
  <c r="E14" i="3"/>
  <c r="Q14" i="3" s="1"/>
  <c r="D14" i="3"/>
  <c r="P14" i="3" s="1"/>
  <c r="C14" i="3"/>
  <c r="O14" i="3" s="1"/>
  <c r="M13" i="3"/>
  <c r="L13" i="3"/>
  <c r="K13" i="3"/>
  <c r="N13" i="3" s="1"/>
  <c r="I13" i="3"/>
  <c r="H13" i="3"/>
  <c r="G13" i="3"/>
  <c r="J13" i="3" s="1"/>
  <c r="E13" i="3"/>
  <c r="Q13" i="3" s="1"/>
  <c r="D13" i="3"/>
  <c r="P13" i="3" s="1"/>
  <c r="C13" i="3"/>
  <c r="O13" i="3" s="1"/>
  <c r="M12" i="3"/>
  <c r="L12" i="3"/>
  <c r="K12" i="3"/>
  <c r="N12" i="3" s="1"/>
  <c r="I12" i="3"/>
  <c r="H12" i="3"/>
  <c r="G12" i="3"/>
  <c r="J12" i="3" s="1"/>
  <c r="E12" i="3"/>
  <c r="Q12" i="3" s="1"/>
  <c r="D12" i="3"/>
  <c r="P12" i="3" s="1"/>
  <c r="C12" i="3"/>
  <c r="O12" i="3" s="1"/>
  <c r="M11" i="3"/>
  <c r="L11" i="3"/>
  <c r="K11" i="3"/>
  <c r="N11" i="3" s="1"/>
  <c r="I11" i="3"/>
  <c r="H11" i="3"/>
  <c r="G11" i="3"/>
  <c r="J11" i="3" s="1"/>
  <c r="E11" i="3"/>
  <c r="Q11" i="3" s="1"/>
  <c r="D11" i="3"/>
  <c r="P11" i="3" s="1"/>
  <c r="C11" i="3"/>
  <c r="O11" i="3" s="1"/>
  <c r="M10" i="3"/>
  <c r="L10" i="3"/>
  <c r="K10" i="3"/>
  <c r="N10" i="3" s="1"/>
  <c r="I10" i="3"/>
  <c r="H10" i="3"/>
  <c r="G10" i="3"/>
  <c r="J10" i="3" s="1"/>
  <c r="E10" i="3"/>
  <c r="Q10" i="3" s="1"/>
  <c r="D10" i="3"/>
  <c r="P10" i="3" s="1"/>
  <c r="C10" i="3"/>
  <c r="O10" i="3" s="1"/>
  <c r="M9" i="3"/>
  <c r="L9" i="3"/>
  <c r="K9" i="3"/>
  <c r="N9" i="3" s="1"/>
  <c r="I9" i="3"/>
  <c r="H9" i="3"/>
  <c r="G9" i="3"/>
  <c r="J9" i="3" s="1"/>
  <c r="E9" i="3"/>
  <c r="Q9" i="3" s="1"/>
  <c r="D9" i="3"/>
  <c r="P9" i="3" s="1"/>
  <c r="C9" i="3"/>
  <c r="O9" i="3" s="1"/>
  <c r="M8" i="3"/>
  <c r="L8" i="3"/>
  <c r="K8" i="3"/>
  <c r="N8" i="3" s="1"/>
  <c r="I8" i="3"/>
  <c r="H8" i="3"/>
  <c r="G8" i="3"/>
  <c r="J8" i="3" s="1"/>
  <c r="E8" i="3"/>
  <c r="Q8" i="3" s="1"/>
  <c r="D8" i="3"/>
  <c r="P8" i="3" s="1"/>
  <c r="C8" i="3"/>
  <c r="O8" i="3" s="1"/>
  <c r="M7" i="3"/>
  <c r="L7" i="3"/>
  <c r="K7" i="3"/>
  <c r="N7" i="3" s="1"/>
  <c r="I7" i="3"/>
  <c r="H7" i="3"/>
  <c r="G7" i="3"/>
  <c r="J7" i="3" s="1"/>
  <c r="E7" i="3"/>
  <c r="Q7" i="3" s="1"/>
  <c r="D7" i="3"/>
  <c r="P7" i="3" s="1"/>
  <c r="C7" i="3"/>
  <c r="O7" i="3" s="1"/>
  <c r="M6" i="3"/>
  <c r="L6" i="3"/>
  <c r="K6" i="3"/>
  <c r="N6" i="3" s="1"/>
  <c r="I6" i="3"/>
  <c r="H6" i="3"/>
  <c r="G6" i="3"/>
  <c r="J6" i="3" s="1"/>
  <c r="E6" i="3"/>
  <c r="Q6" i="3" s="1"/>
  <c r="D6" i="3"/>
  <c r="P6" i="3" s="1"/>
  <c r="C6" i="3"/>
  <c r="O6" i="3" s="1"/>
  <c r="M5" i="3"/>
  <c r="L5" i="3"/>
  <c r="K5" i="3"/>
  <c r="N5" i="3" s="1"/>
  <c r="I5" i="3"/>
  <c r="H5" i="3"/>
  <c r="G5" i="3"/>
  <c r="J5" i="3" s="1"/>
  <c r="E5" i="3"/>
  <c r="Q5" i="3" s="1"/>
  <c r="D5" i="3"/>
  <c r="P5" i="3" s="1"/>
  <c r="C5" i="3"/>
  <c r="O5" i="3" s="1"/>
  <c r="M4" i="3"/>
  <c r="L4" i="3"/>
  <c r="K4" i="3"/>
  <c r="N4" i="3" s="1"/>
  <c r="I4" i="3"/>
  <c r="H4" i="3"/>
  <c r="G4" i="3"/>
  <c r="J4" i="3" s="1"/>
  <c r="E4" i="3"/>
  <c r="Q4" i="3" s="1"/>
  <c r="D4" i="3"/>
  <c r="P4" i="3" s="1"/>
  <c r="C4" i="3"/>
  <c r="O4" i="3" s="1"/>
  <c r="M3" i="3"/>
  <c r="L3" i="3"/>
  <c r="K3" i="3"/>
  <c r="N3" i="3" s="1"/>
  <c r="I3" i="3"/>
  <c r="H3" i="3"/>
  <c r="G3" i="3"/>
  <c r="J3" i="3" s="1"/>
  <c r="E3" i="3"/>
  <c r="Q3" i="3" s="1"/>
  <c r="D3" i="3"/>
  <c r="P3" i="3" s="1"/>
  <c r="C3" i="3"/>
  <c r="O3" i="3" s="1"/>
  <c r="DQ73" i="2"/>
  <c r="DN73" i="2"/>
  <c r="DK73" i="2"/>
  <c r="DH73" i="2"/>
  <c r="DE73" i="2"/>
  <c r="DB73" i="2"/>
  <c r="CY73" i="2"/>
  <c r="CV73" i="2"/>
  <c r="CS73" i="2"/>
  <c r="CP73" i="2"/>
  <c r="CM73" i="2"/>
  <c r="CJ73" i="2"/>
  <c r="CG73" i="2"/>
  <c r="CD73" i="2"/>
  <c r="CA73" i="2"/>
  <c r="BX73" i="2"/>
  <c r="BU73" i="2"/>
  <c r="BR73" i="2"/>
  <c r="BO73" i="2"/>
  <c r="BL73" i="2"/>
  <c r="BI73" i="2"/>
  <c r="BF73" i="2"/>
  <c r="BC73" i="2"/>
  <c r="AZ73" i="2"/>
  <c r="AW73" i="2"/>
  <c r="AT73" i="2"/>
  <c r="AQ73" i="2"/>
  <c r="AN73" i="2"/>
  <c r="AK73" i="2"/>
  <c r="AH73" i="2"/>
  <c r="AE73" i="2"/>
  <c r="AB73" i="2"/>
  <c r="Y73" i="2"/>
  <c r="V73" i="2"/>
  <c r="S73" i="2"/>
  <c r="P73" i="2"/>
  <c r="M73" i="2"/>
  <c r="J73" i="2"/>
  <c r="G73" i="2"/>
  <c r="D73" i="2"/>
  <c r="CS72" i="2"/>
  <c r="CS74" i="2" s="1"/>
  <c r="CD72" i="2"/>
  <c r="CD74" i="2" s="1"/>
  <c r="BX72" i="2"/>
  <c r="BX74" i="2" s="1"/>
  <c r="BL72" i="2"/>
  <c r="BL74" i="2" s="1"/>
  <c r="BC72" i="2"/>
  <c r="BC74" i="2" s="1"/>
  <c r="AE72" i="2"/>
  <c r="AE74" i="2" s="1"/>
  <c r="G72" i="2"/>
  <c r="G74" i="2" s="1"/>
  <c r="HA70" i="2"/>
  <c r="HD70" i="2" s="1"/>
  <c r="GY70" i="2"/>
  <c r="GV70" i="2"/>
  <c r="GS70" i="2"/>
  <c r="GO70" i="2"/>
  <c r="GM70" i="2"/>
  <c r="GJ70" i="2"/>
  <c r="GG70" i="2"/>
  <c r="GD70" i="2"/>
  <c r="GA70" i="2"/>
  <c r="FX70" i="2"/>
  <c r="FU70" i="2"/>
  <c r="FR70" i="2"/>
  <c r="FO70" i="2"/>
  <c r="FL70" i="2"/>
  <c r="FI70" i="2"/>
  <c r="FF70" i="2"/>
  <c r="FC70" i="2"/>
  <c r="GP70" i="2" s="1"/>
  <c r="HB70" i="2" s="1"/>
  <c r="EZ70" i="2"/>
  <c r="EV70" i="2"/>
  <c r="ET70" i="2"/>
  <c r="ET67" i="2" s="1"/>
  <c r="EQ70" i="2"/>
  <c r="EN70" i="2"/>
  <c r="EN67" i="2" s="1"/>
  <c r="EK70" i="2"/>
  <c r="EH70" i="2"/>
  <c r="EE70" i="2"/>
  <c r="EB70" i="2"/>
  <c r="EB67" i="2" s="1"/>
  <c r="DY70" i="2"/>
  <c r="DV70" i="2"/>
  <c r="DV67" i="2" s="1"/>
  <c r="DR70" i="2"/>
  <c r="DP70" i="2"/>
  <c r="DM70" i="2"/>
  <c r="DJ70" i="2"/>
  <c r="DG70" i="2"/>
  <c r="DD70" i="2"/>
  <c r="DA70" i="2"/>
  <c r="CX70" i="2"/>
  <c r="CU70" i="2"/>
  <c r="CR70" i="2"/>
  <c r="CO70" i="2"/>
  <c r="CL70" i="2"/>
  <c r="CI70" i="2"/>
  <c r="CF70" i="2"/>
  <c r="CC70" i="2"/>
  <c r="BZ70" i="2"/>
  <c r="BW70" i="2"/>
  <c r="BT70" i="2"/>
  <c r="BQ70" i="2"/>
  <c r="BN70" i="2"/>
  <c r="BK70" i="2"/>
  <c r="BH70" i="2"/>
  <c r="BE70" i="2"/>
  <c r="BB70" i="2"/>
  <c r="AY70" i="2"/>
  <c r="AV70" i="2"/>
  <c r="AS70" i="2"/>
  <c r="AP70" i="2"/>
  <c r="AM70" i="2"/>
  <c r="AJ70" i="2"/>
  <c r="AG70" i="2"/>
  <c r="AD70" i="2"/>
  <c r="AA70" i="2"/>
  <c r="X70" i="2"/>
  <c r="U70" i="2"/>
  <c r="R70" i="2"/>
  <c r="O70" i="2"/>
  <c r="L70" i="2"/>
  <c r="I70" i="2"/>
  <c r="F70" i="2"/>
  <c r="DS70" i="2" s="1"/>
  <c r="C70" i="2"/>
  <c r="HD69" i="2"/>
  <c r="HA69" i="2"/>
  <c r="GY69" i="2"/>
  <c r="GV69" i="2"/>
  <c r="GS69" i="2"/>
  <c r="GM69" i="2"/>
  <c r="GJ69" i="2"/>
  <c r="GJ67" i="2" s="1"/>
  <c r="GG69" i="2"/>
  <c r="GD69" i="2"/>
  <c r="GA69" i="2"/>
  <c r="FX69" i="2"/>
  <c r="FU69" i="2"/>
  <c r="FR69" i="2"/>
  <c r="FR67" i="2" s="1"/>
  <c r="FO69" i="2"/>
  <c r="FL69" i="2"/>
  <c r="FL67" i="2" s="1"/>
  <c r="FI69" i="2"/>
  <c r="FF69" i="2"/>
  <c r="FF67" i="2" s="1"/>
  <c r="FC69" i="2"/>
  <c r="EZ69" i="2"/>
  <c r="EZ67" i="2" s="1"/>
  <c r="DS69" i="2"/>
  <c r="DR69" i="2"/>
  <c r="DR67" i="2" s="1"/>
  <c r="HA68" i="2"/>
  <c r="HA67" i="2" s="1"/>
  <c r="GY68" i="2"/>
  <c r="GV68" i="2"/>
  <c r="GS68" i="2"/>
  <c r="GO68" i="2"/>
  <c r="GM68" i="2"/>
  <c r="GM67" i="2" s="1"/>
  <c r="GJ68" i="2"/>
  <c r="GG68" i="2"/>
  <c r="GG67" i="2" s="1"/>
  <c r="GH67" i="2" s="1"/>
  <c r="GD68" i="2"/>
  <c r="GA68" i="2"/>
  <c r="GA67" i="2" s="1"/>
  <c r="FX68" i="2"/>
  <c r="FU68" i="2"/>
  <c r="FU67" i="2" s="1"/>
  <c r="FR68" i="2"/>
  <c r="FO68" i="2"/>
  <c r="FO67" i="2" s="1"/>
  <c r="FL68" i="2"/>
  <c r="FI68" i="2"/>
  <c r="FI67" i="2" s="1"/>
  <c r="FF68" i="2"/>
  <c r="FC68" i="2"/>
  <c r="FC67" i="2" s="1"/>
  <c r="EZ68" i="2"/>
  <c r="EV68" i="2"/>
  <c r="EV67" i="2" s="1"/>
  <c r="ET68" i="2"/>
  <c r="EQ68" i="2"/>
  <c r="EQ67" i="2" s="1"/>
  <c r="EN68" i="2"/>
  <c r="EK68" i="2"/>
  <c r="EK67" i="2" s="1"/>
  <c r="EH68" i="2"/>
  <c r="EE68" i="2"/>
  <c r="EE67" i="2" s="1"/>
  <c r="EB68" i="2"/>
  <c r="DY68" i="2"/>
  <c r="DY67" i="2" s="1"/>
  <c r="DV68" i="2"/>
  <c r="EW68" i="2" s="1"/>
  <c r="EX68" i="2" s="1"/>
  <c r="DR68" i="2"/>
  <c r="HD68" i="2" s="1"/>
  <c r="HD67" i="2" s="1"/>
  <c r="DP68" i="2"/>
  <c r="DM68" i="2"/>
  <c r="DJ68" i="2"/>
  <c r="DG68" i="2"/>
  <c r="DD68" i="2"/>
  <c r="DA68" i="2"/>
  <c r="CX68" i="2"/>
  <c r="CU68" i="2"/>
  <c r="CR68" i="2"/>
  <c r="CO68" i="2"/>
  <c r="CL68" i="2"/>
  <c r="CI68" i="2"/>
  <c r="CF68" i="2"/>
  <c r="CC68" i="2"/>
  <c r="BZ68" i="2"/>
  <c r="BW68" i="2"/>
  <c r="BT68" i="2"/>
  <c r="BQ68" i="2"/>
  <c r="BN68" i="2"/>
  <c r="BK68" i="2"/>
  <c r="BH68" i="2"/>
  <c r="BE68" i="2"/>
  <c r="BB68" i="2"/>
  <c r="AY68" i="2"/>
  <c r="AV68" i="2"/>
  <c r="AS68" i="2"/>
  <c r="AP68" i="2"/>
  <c r="AM68" i="2"/>
  <c r="AJ68" i="2"/>
  <c r="AG68" i="2"/>
  <c r="AD68" i="2"/>
  <c r="AD67" i="2" s="1"/>
  <c r="AA68" i="2"/>
  <c r="X68" i="2"/>
  <c r="X67" i="2" s="1"/>
  <c r="U68" i="2"/>
  <c r="R68" i="2"/>
  <c r="R67" i="2" s="1"/>
  <c r="O68" i="2"/>
  <c r="L68" i="2"/>
  <c r="L67" i="2" s="1"/>
  <c r="I68" i="2"/>
  <c r="F68" i="2"/>
  <c r="F67" i="2" s="1"/>
  <c r="C68" i="2"/>
  <c r="GX67" i="2"/>
  <c r="GU67" i="2"/>
  <c r="GS67" i="2"/>
  <c r="GT67" i="2" s="1"/>
  <c r="GR67" i="2"/>
  <c r="GO67" i="2"/>
  <c r="GL67" i="2"/>
  <c r="GI67" i="2"/>
  <c r="GF67" i="2"/>
  <c r="GD67" i="2"/>
  <c r="GC67" i="2"/>
  <c r="FZ67" i="2"/>
  <c r="FX67" i="2"/>
  <c r="FY67" i="2" s="1"/>
  <c r="FW67" i="2"/>
  <c r="FT67" i="2"/>
  <c r="FT61" i="2" s="1"/>
  <c r="FQ67" i="2"/>
  <c r="FN67" i="2"/>
  <c r="FH67" i="2"/>
  <c r="FE67" i="2"/>
  <c r="FB67" i="2"/>
  <c r="FB61" i="2" s="1"/>
  <c r="EY67" i="2"/>
  <c r="ES67" i="2"/>
  <c r="EP67" i="2"/>
  <c r="EM67" i="2"/>
  <c r="EJ67" i="2"/>
  <c r="EH67" i="2"/>
  <c r="EI67" i="2" s="1"/>
  <c r="EG67" i="2"/>
  <c r="EF67" i="2"/>
  <c r="ED67" i="2"/>
  <c r="EA67" i="2"/>
  <c r="DX67" i="2"/>
  <c r="DU67" i="2"/>
  <c r="DP67" i="2"/>
  <c r="DO67" i="2"/>
  <c r="DM67" i="2"/>
  <c r="DL67" i="2"/>
  <c r="DJ67" i="2"/>
  <c r="DI67" i="2"/>
  <c r="DG67" i="2"/>
  <c r="DF67" i="2"/>
  <c r="DD67" i="2"/>
  <c r="DC67" i="2"/>
  <c r="DA67" i="2"/>
  <c r="CZ67" i="2"/>
  <c r="CX67" i="2"/>
  <c r="CW67" i="2"/>
  <c r="CU67" i="2"/>
  <c r="CT67" i="2"/>
  <c r="CR67" i="2"/>
  <c r="CQ67" i="2"/>
  <c r="CO67" i="2"/>
  <c r="CN67" i="2"/>
  <c r="CL67" i="2"/>
  <c r="CK67" i="2"/>
  <c r="CI67" i="2"/>
  <c r="CH67" i="2"/>
  <c r="CF67" i="2"/>
  <c r="CE67" i="2"/>
  <c r="CC67" i="2"/>
  <c r="CB67" i="2"/>
  <c r="BZ67" i="2"/>
  <c r="BY67" i="2"/>
  <c r="BW67" i="2"/>
  <c r="BV67" i="2"/>
  <c r="BT67" i="2"/>
  <c r="BS67" i="2"/>
  <c r="BQ67" i="2"/>
  <c r="BP67" i="2"/>
  <c r="BN67" i="2"/>
  <c r="BM67" i="2"/>
  <c r="BK67" i="2"/>
  <c r="BJ67" i="2"/>
  <c r="BH67" i="2"/>
  <c r="BG67" i="2"/>
  <c r="BE67" i="2"/>
  <c r="BD67" i="2"/>
  <c r="BB67" i="2"/>
  <c r="BA67" i="2"/>
  <c r="AY67" i="2"/>
  <c r="AX67" i="2"/>
  <c r="AV67" i="2"/>
  <c r="AU67" i="2"/>
  <c r="AS67" i="2"/>
  <c r="AR67" i="2"/>
  <c r="AP67" i="2"/>
  <c r="AO67" i="2"/>
  <c r="AM67" i="2"/>
  <c r="AL67" i="2"/>
  <c r="AJ67" i="2"/>
  <c r="AI67" i="2"/>
  <c r="AG67" i="2"/>
  <c r="AF67" i="2"/>
  <c r="AE67" i="2"/>
  <c r="AC67" i="2"/>
  <c r="AA67" i="2"/>
  <c r="Z67" i="2"/>
  <c r="W67" i="2"/>
  <c r="W61" i="2" s="1"/>
  <c r="U67" i="2"/>
  <c r="T67" i="2"/>
  <c r="T61" i="2" s="1"/>
  <c r="Q67" i="2"/>
  <c r="O67" i="2"/>
  <c r="N67" i="2"/>
  <c r="K67" i="2"/>
  <c r="K61" i="2" s="1"/>
  <c r="I67" i="2"/>
  <c r="H67" i="2"/>
  <c r="H61" i="2" s="1"/>
  <c r="E67" i="2"/>
  <c r="C67" i="2"/>
  <c r="B67" i="2"/>
  <c r="GY66" i="2"/>
  <c r="GV66" i="2"/>
  <c r="GS66" i="2"/>
  <c r="GO66" i="2"/>
  <c r="HA66" i="2" s="1"/>
  <c r="GM66" i="2"/>
  <c r="GJ66" i="2"/>
  <c r="GG66" i="2"/>
  <c r="GD66" i="2"/>
  <c r="GA66" i="2"/>
  <c r="FX66" i="2"/>
  <c r="FU66" i="2"/>
  <c r="FR66" i="2"/>
  <c r="FO66" i="2"/>
  <c r="FL66" i="2"/>
  <c r="FI66" i="2"/>
  <c r="FF66" i="2"/>
  <c r="FC66" i="2"/>
  <c r="EZ66" i="2"/>
  <c r="GP66" i="2" s="1"/>
  <c r="HB66" i="2" s="1"/>
  <c r="EV66" i="2"/>
  <c r="ET66" i="2"/>
  <c r="EQ66" i="2"/>
  <c r="EN66" i="2"/>
  <c r="EK66" i="2"/>
  <c r="EH66" i="2"/>
  <c r="EE66" i="2"/>
  <c r="EB66" i="2"/>
  <c r="DY66" i="2"/>
  <c r="DV66" i="2"/>
  <c r="DR66" i="2"/>
  <c r="DP66" i="2"/>
  <c r="DM66" i="2"/>
  <c r="DJ66" i="2"/>
  <c r="DG66" i="2"/>
  <c r="DD66" i="2"/>
  <c r="DA66" i="2"/>
  <c r="CX66" i="2"/>
  <c r="CU66" i="2"/>
  <c r="CR66" i="2"/>
  <c r="CO66" i="2"/>
  <c r="CL66" i="2"/>
  <c r="CI66" i="2"/>
  <c r="CF66" i="2"/>
  <c r="CC66" i="2"/>
  <c r="BZ66" i="2"/>
  <c r="BW66" i="2"/>
  <c r="BT66" i="2"/>
  <c r="BQ66" i="2"/>
  <c r="BN66" i="2"/>
  <c r="BK66" i="2"/>
  <c r="BH66" i="2"/>
  <c r="BE66" i="2"/>
  <c r="BB66" i="2"/>
  <c r="AY66" i="2"/>
  <c r="AV66" i="2"/>
  <c r="AS66" i="2"/>
  <c r="AP66" i="2"/>
  <c r="AM66" i="2"/>
  <c r="AJ66" i="2"/>
  <c r="AG66" i="2"/>
  <c r="AD66" i="2"/>
  <c r="AA66" i="2"/>
  <c r="X66" i="2"/>
  <c r="U66" i="2"/>
  <c r="R66" i="2"/>
  <c r="O66" i="2"/>
  <c r="L66" i="2"/>
  <c r="I66" i="2"/>
  <c r="F66" i="2"/>
  <c r="DS66" i="2" s="1"/>
  <c r="C66" i="2"/>
  <c r="GY65" i="2"/>
  <c r="GV65" i="2"/>
  <c r="GS65" i="2"/>
  <c r="GO65" i="2"/>
  <c r="HA65" i="2" s="1"/>
  <c r="GM65" i="2"/>
  <c r="GJ65" i="2"/>
  <c r="GG65" i="2"/>
  <c r="GD65" i="2"/>
  <c r="GA65" i="2"/>
  <c r="FX65" i="2"/>
  <c r="FU65" i="2"/>
  <c r="FR65" i="2"/>
  <c r="FO65" i="2"/>
  <c r="FL65" i="2"/>
  <c r="FI65" i="2"/>
  <c r="FF65" i="2"/>
  <c r="FC65" i="2"/>
  <c r="EZ65" i="2"/>
  <c r="GP65" i="2" s="1"/>
  <c r="HB65" i="2" s="1"/>
  <c r="EV65" i="2"/>
  <c r="ET65" i="2"/>
  <c r="EQ65" i="2"/>
  <c r="EN65" i="2"/>
  <c r="EK65" i="2"/>
  <c r="EH65" i="2"/>
  <c r="EE65" i="2"/>
  <c r="EB65" i="2"/>
  <c r="DY65" i="2"/>
  <c r="DV65" i="2"/>
  <c r="DR65" i="2"/>
  <c r="DP65" i="2"/>
  <c r="DM65" i="2"/>
  <c r="DJ65" i="2"/>
  <c r="DG65" i="2"/>
  <c r="DD65" i="2"/>
  <c r="DA65" i="2"/>
  <c r="CX65" i="2"/>
  <c r="CU65" i="2"/>
  <c r="CR65" i="2"/>
  <c r="CO65" i="2"/>
  <c r="CL65" i="2"/>
  <c r="CI65" i="2"/>
  <c r="CF65" i="2"/>
  <c r="CC65" i="2"/>
  <c r="BZ65" i="2"/>
  <c r="BW65" i="2"/>
  <c r="BT65" i="2"/>
  <c r="BQ65" i="2"/>
  <c r="BN65" i="2"/>
  <c r="BK65" i="2"/>
  <c r="BH65" i="2"/>
  <c r="BE65" i="2"/>
  <c r="BB65" i="2"/>
  <c r="AY65" i="2"/>
  <c r="AV65" i="2"/>
  <c r="AS65" i="2"/>
  <c r="AP65" i="2"/>
  <c r="AM65" i="2"/>
  <c r="AJ65" i="2"/>
  <c r="AG65" i="2"/>
  <c r="AD65" i="2"/>
  <c r="AA65" i="2"/>
  <c r="X65" i="2"/>
  <c r="U65" i="2"/>
  <c r="R65" i="2"/>
  <c r="O65" i="2"/>
  <c r="L65" i="2"/>
  <c r="I65" i="2"/>
  <c r="F65" i="2"/>
  <c r="DS65" i="2" s="1"/>
  <c r="C65" i="2"/>
  <c r="GY64" i="2"/>
  <c r="GV64" i="2"/>
  <c r="GS64" i="2"/>
  <c r="GS62" i="2" s="1"/>
  <c r="GO64" i="2"/>
  <c r="HA64" i="2" s="1"/>
  <c r="GM64" i="2"/>
  <c r="GJ64" i="2"/>
  <c r="GG64" i="2"/>
  <c r="GD64" i="2"/>
  <c r="GA64" i="2"/>
  <c r="FX64" i="2"/>
  <c r="FU64" i="2"/>
  <c r="FR64" i="2"/>
  <c r="FO64" i="2"/>
  <c r="FL64" i="2"/>
  <c r="FI64" i="2"/>
  <c r="FF64" i="2"/>
  <c r="FF62" i="2" s="1"/>
  <c r="FC64" i="2"/>
  <c r="EZ64" i="2"/>
  <c r="EV64" i="2"/>
  <c r="ET64" i="2"/>
  <c r="EQ64" i="2"/>
  <c r="EN64" i="2"/>
  <c r="EK64" i="2"/>
  <c r="EH64" i="2"/>
  <c r="EE64" i="2"/>
  <c r="EB64" i="2"/>
  <c r="DY64" i="2"/>
  <c r="DV64" i="2"/>
  <c r="DR64" i="2"/>
  <c r="DP64" i="2"/>
  <c r="DM64" i="2"/>
  <c r="DJ64" i="2"/>
  <c r="DG64" i="2"/>
  <c r="DD64" i="2"/>
  <c r="DA64" i="2"/>
  <c r="CX64" i="2"/>
  <c r="CU64" i="2"/>
  <c r="CR64" i="2"/>
  <c r="CO64" i="2"/>
  <c r="CL64" i="2"/>
  <c r="CI64" i="2"/>
  <c r="CF64" i="2"/>
  <c r="CC64" i="2"/>
  <c r="BZ64" i="2"/>
  <c r="BW64" i="2"/>
  <c r="BT64" i="2"/>
  <c r="BQ64" i="2"/>
  <c r="BN64" i="2"/>
  <c r="BK64" i="2"/>
  <c r="BH64" i="2"/>
  <c r="BE64" i="2"/>
  <c r="BB64" i="2"/>
  <c r="AY64" i="2"/>
  <c r="AV64" i="2"/>
  <c r="AS64" i="2"/>
  <c r="AP64" i="2"/>
  <c r="AM64" i="2"/>
  <c r="AJ64" i="2"/>
  <c r="AG64" i="2"/>
  <c r="AD64" i="2"/>
  <c r="AA64" i="2"/>
  <c r="X64" i="2"/>
  <c r="U64" i="2"/>
  <c r="R64" i="2"/>
  <c r="O64" i="2"/>
  <c r="L64" i="2"/>
  <c r="I64" i="2"/>
  <c r="F64" i="2"/>
  <c r="DS64" i="2" s="1"/>
  <c r="C64" i="2"/>
  <c r="GZ63" i="2"/>
  <c r="GY63" i="2"/>
  <c r="GW63" i="2"/>
  <c r="GV63" i="2"/>
  <c r="GT63" i="2"/>
  <c r="GS63" i="2"/>
  <c r="GO63" i="2"/>
  <c r="HA63" i="2" s="1"/>
  <c r="GM63" i="2"/>
  <c r="GN63" i="2" s="1"/>
  <c r="GJ63" i="2"/>
  <c r="GG63" i="2"/>
  <c r="GH63" i="2" s="1"/>
  <c r="GD63" i="2"/>
  <c r="GA63" i="2"/>
  <c r="GB63" i="2" s="1"/>
  <c r="FX63" i="2"/>
  <c r="FU63" i="2"/>
  <c r="FV63" i="2" s="1"/>
  <c r="FR63" i="2"/>
  <c r="FO63" i="2"/>
  <c r="FP63" i="2" s="1"/>
  <c r="FL63" i="2"/>
  <c r="FJ63" i="2"/>
  <c r="FI63" i="2"/>
  <c r="FG63" i="2"/>
  <c r="FF63" i="2"/>
  <c r="FD63" i="2"/>
  <c r="FC63" i="2"/>
  <c r="FA63" i="2"/>
  <c r="EZ63" i="2"/>
  <c r="GP63" i="2" s="1"/>
  <c r="HB63" i="2" s="1"/>
  <c r="HC63" i="2" s="1"/>
  <c r="EV63" i="2"/>
  <c r="ET63" i="2"/>
  <c r="EQ63" i="2"/>
  <c r="EN63" i="2"/>
  <c r="EK63" i="2"/>
  <c r="EH63" i="2"/>
  <c r="EE63" i="2"/>
  <c r="EB63" i="2"/>
  <c r="DY63" i="2"/>
  <c r="DV63" i="2"/>
  <c r="DR63" i="2"/>
  <c r="DP63" i="2"/>
  <c r="DM63" i="2"/>
  <c r="DJ63" i="2"/>
  <c r="DG63" i="2"/>
  <c r="DD63" i="2"/>
  <c r="DA63" i="2"/>
  <c r="CX63" i="2"/>
  <c r="CU63" i="2"/>
  <c r="CR63" i="2"/>
  <c r="CO63" i="2"/>
  <c r="CL63" i="2"/>
  <c r="CI63" i="2"/>
  <c r="CF63" i="2"/>
  <c r="CC63" i="2"/>
  <c r="BZ63" i="2"/>
  <c r="BW63" i="2"/>
  <c r="BT63" i="2"/>
  <c r="BQ63" i="2"/>
  <c r="BN63" i="2"/>
  <c r="BK63" i="2"/>
  <c r="BH63" i="2"/>
  <c r="BE63" i="2"/>
  <c r="BB63" i="2"/>
  <c r="AY63" i="2"/>
  <c r="AV63" i="2"/>
  <c r="AS63" i="2"/>
  <c r="AP63" i="2"/>
  <c r="AM63" i="2"/>
  <c r="AJ63" i="2"/>
  <c r="AG63" i="2"/>
  <c r="AD63" i="2"/>
  <c r="AA63" i="2"/>
  <c r="X63" i="2"/>
  <c r="U63" i="2"/>
  <c r="R63" i="2"/>
  <c r="O63" i="2"/>
  <c r="L63" i="2"/>
  <c r="I63" i="2"/>
  <c r="F63" i="2"/>
  <c r="C63" i="2"/>
  <c r="DS63" i="2" s="1"/>
  <c r="GY62" i="2"/>
  <c r="GX62" i="2"/>
  <c r="GV62" i="2"/>
  <c r="GU62" i="2"/>
  <c r="GU61" i="2" s="1"/>
  <c r="GR62" i="2"/>
  <c r="GM62" i="2"/>
  <c r="GL62" i="2"/>
  <c r="GI62" i="2"/>
  <c r="GI61" i="2" s="1"/>
  <c r="GG62" i="2"/>
  <c r="GF62" i="2"/>
  <c r="GC62" i="2"/>
  <c r="GC61" i="2" s="1"/>
  <c r="GA62" i="2"/>
  <c r="FZ62" i="2"/>
  <c r="FW62" i="2"/>
  <c r="FW61" i="2" s="1"/>
  <c r="FU62" i="2"/>
  <c r="FT62" i="2"/>
  <c r="FQ62" i="2"/>
  <c r="FQ61" i="2" s="1"/>
  <c r="FO62" i="2"/>
  <c r="FN62" i="2"/>
  <c r="FL62" i="2"/>
  <c r="FL61" i="2" s="1"/>
  <c r="FI62" i="2"/>
  <c r="FH62" i="2"/>
  <c r="FG62" i="2"/>
  <c r="FE62" i="2"/>
  <c r="FE61" i="2" s="1"/>
  <c r="FC62" i="2"/>
  <c r="FB62" i="2"/>
  <c r="EY62" i="2"/>
  <c r="EY61" i="2" s="1"/>
  <c r="ES62" i="2"/>
  <c r="ES61" i="2" s="1"/>
  <c r="EP62" i="2"/>
  <c r="EM62" i="2"/>
  <c r="EM61" i="2" s="1"/>
  <c r="EJ62" i="2"/>
  <c r="EG62" i="2"/>
  <c r="EG61" i="2" s="1"/>
  <c r="ED62" i="2"/>
  <c r="EA62" i="2"/>
  <c r="EA61" i="2" s="1"/>
  <c r="DX62" i="2"/>
  <c r="DU62" i="2"/>
  <c r="DP62" i="2"/>
  <c r="DP61" i="2" s="1"/>
  <c r="DO62" i="2"/>
  <c r="DM62" i="2"/>
  <c r="DM61" i="2" s="1"/>
  <c r="DL62" i="2"/>
  <c r="DJ62" i="2"/>
  <c r="DJ61" i="2" s="1"/>
  <c r="DI62" i="2"/>
  <c r="DG62" i="2"/>
  <c r="DG61" i="2" s="1"/>
  <c r="DF62" i="2"/>
  <c r="DD62" i="2"/>
  <c r="DD61" i="2" s="1"/>
  <c r="DC62" i="2"/>
  <c r="DA62" i="2"/>
  <c r="DA61" i="2" s="1"/>
  <c r="CZ62" i="2"/>
  <c r="CX62" i="2"/>
  <c r="CX61" i="2" s="1"/>
  <c r="CW62" i="2"/>
  <c r="CU62" i="2"/>
  <c r="CU61" i="2" s="1"/>
  <c r="CT62" i="2"/>
  <c r="CR62" i="2"/>
  <c r="CR61" i="2" s="1"/>
  <c r="CQ62" i="2"/>
  <c r="CO62" i="2"/>
  <c r="CO61" i="2" s="1"/>
  <c r="CN62" i="2"/>
  <c r="CL62" i="2"/>
  <c r="CL61" i="2" s="1"/>
  <c r="CK62" i="2"/>
  <c r="CI62" i="2"/>
  <c r="CI61" i="2" s="1"/>
  <c r="CH62" i="2"/>
  <c r="CF62" i="2"/>
  <c r="CF61" i="2" s="1"/>
  <c r="CE62" i="2"/>
  <c r="CC62" i="2"/>
  <c r="CC61" i="2" s="1"/>
  <c r="CB62" i="2"/>
  <c r="BZ62" i="2"/>
  <c r="BZ61" i="2" s="1"/>
  <c r="BY62" i="2"/>
  <c r="BW62" i="2"/>
  <c r="BW61" i="2" s="1"/>
  <c r="BV62" i="2"/>
  <c r="BT62" i="2"/>
  <c r="BT61" i="2" s="1"/>
  <c r="BS62" i="2"/>
  <c r="BQ62" i="2"/>
  <c r="BQ61" i="2" s="1"/>
  <c r="BP62" i="2"/>
  <c r="BN62" i="2"/>
  <c r="BN61" i="2" s="1"/>
  <c r="BM62" i="2"/>
  <c r="BK62" i="2"/>
  <c r="BK61" i="2" s="1"/>
  <c r="BJ62" i="2"/>
  <c r="BH62" i="2"/>
  <c r="BH61" i="2" s="1"/>
  <c r="BG62" i="2"/>
  <c r="BE62" i="2"/>
  <c r="BE61" i="2" s="1"/>
  <c r="BD62" i="2"/>
  <c r="BB62" i="2"/>
  <c r="BB61" i="2" s="1"/>
  <c r="BA62" i="2"/>
  <c r="AY62" i="2"/>
  <c r="AY61" i="2" s="1"/>
  <c r="AX62" i="2"/>
  <c r="AV62" i="2"/>
  <c r="AV61" i="2" s="1"/>
  <c r="AU62" i="2"/>
  <c r="AS62" i="2"/>
  <c r="AS61" i="2" s="1"/>
  <c r="AR62" i="2"/>
  <c r="AP62" i="2"/>
  <c r="AP61" i="2" s="1"/>
  <c r="AO62" i="2"/>
  <c r="AM62" i="2"/>
  <c r="AM61" i="2" s="1"/>
  <c r="AL62" i="2"/>
  <c r="AJ62" i="2"/>
  <c r="AJ61" i="2" s="1"/>
  <c r="AI62" i="2"/>
  <c r="AG62" i="2"/>
  <c r="AG61" i="2" s="1"/>
  <c r="AF62" i="2"/>
  <c r="AD62" i="2"/>
  <c r="AD61" i="2" s="1"/>
  <c r="AC62" i="2"/>
  <c r="AA62" i="2"/>
  <c r="AA61" i="2" s="1"/>
  <c r="Z62" i="2"/>
  <c r="X62" i="2"/>
  <c r="W62" i="2"/>
  <c r="U62" i="2"/>
  <c r="U61" i="2" s="1"/>
  <c r="T62" i="2"/>
  <c r="R62" i="2"/>
  <c r="Q62" i="2"/>
  <c r="O62" i="2"/>
  <c r="N62" i="2"/>
  <c r="L62" i="2"/>
  <c r="K62" i="2"/>
  <c r="I62" i="2"/>
  <c r="I61" i="2" s="1"/>
  <c r="H62" i="2"/>
  <c r="F62" i="2"/>
  <c r="E62" i="2"/>
  <c r="C62" i="2"/>
  <c r="DS62" i="2" s="1"/>
  <c r="B62" i="2"/>
  <c r="DR62" i="2" s="1"/>
  <c r="GX61" i="2"/>
  <c r="GR61" i="2"/>
  <c r="GL61" i="2"/>
  <c r="GF61" i="2"/>
  <c r="FZ61" i="2"/>
  <c r="FN61" i="2"/>
  <c r="FH61" i="2"/>
  <c r="FF61" i="2"/>
  <c r="FG61" i="2" s="1"/>
  <c r="EP61" i="2"/>
  <c r="EJ61" i="2"/>
  <c r="ED61" i="2"/>
  <c r="DX61" i="2"/>
  <c r="DO61" i="2"/>
  <c r="DL61" i="2"/>
  <c r="DI61" i="2"/>
  <c r="DF61" i="2"/>
  <c r="DC61" i="2"/>
  <c r="CZ61" i="2"/>
  <c r="CW61" i="2"/>
  <c r="CT61" i="2"/>
  <c r="CQ61" i="2"/>
  <c r="CN61" i="2"/>
  <c r="CK61" i="2"/>
  <c r="CH61" i="2"/>
  <c r="CE61" i="2"/>
  <c r="CB61" i="2"/>
  <c r="BY61" i="2"/>
  <c r="BV61" i="2"/>
  <c r="BS61" i="2"/>
  <c r="BP61" i="2"/>
  <c r="BM61" i="2"/>
  <c r="BJ61" i="2"/>
  <c r="BG61" i="2"/>
  <c r="BD61" i="2"/>
  <c r="BA61" i="2"/>
  <c r="AX61" i="2"/>
  <c r="AU61" i="2"/>
  <c r="AR61" i="2"/>
  <c r="AO61" i="2"/>
  <c r="AL61" i="2"/>
  <c r="AI61" i="2"/>
  <c r="AF61" i="2"/>
  <c r="AC61" i="2"/>
  <c r="Z61" i="2"/>
  <c r="X61" i="2"/>
  <c r="R61" i="2"/>
  <c r="Q61" i="2"/>
  <c r="O61" i="2"/>
  <c r="N61" i="2"/>
  <c r="L61" i="2"/>
  <c r="F61" i="2"/>
  <c r="E61" i="2"/>
  <c r="C61" i="2"/>
  <c r="B61" i="2"/>
  <c r="GY60" i="2"/>
  <c r="GY58" i="2" s="1"/>
  <c r="GV60" i="2"/>
  <c r="GS60" i="2"/>
  <c r="GS58" i="2" s="1"/>
  <c r="GO60" i="2"/>
  <c r="HA60" i="2" s="1"/>
  <c r="GM60" i="2"/>
  <c r="GJ60" i="2"/>
  <c r="GJ58" i="2" s="1"/>
  <c r="GG60" i="2"/>
  <c r="GD60" i="2"/>
  <c r="GD58" i="2" s="1"/>
  <c r="GA60" i="2"/>
  <c r="FX60" i="2"/>
  <c r="FX58" i="2" s="1"/>
  <c r="FU60" i="2"/>
  <c r="FR60" i="2"/>
  <c r="FR58" i="2" s="1"/>
  <c r="FO60" i="2"/>
  <c r="FL60" i="2"/>
  <c r="FL58" i="2" s="1"/>
  <c r="FI60" i="2"/>
  <c r="FF60" i="2"/>
  <c r="FC60" i="2"/>
  <c r="EZ60" i="2"/>
  <c r="GP60" i="2" s="1"/>
  <c r="HB60" i="2" s="1"/>
  <c r="EV60" i="2"/>
  <c r="ET60" i="2"/>
  <c r="EQ60" i="2"/>
  <c r="EN60" i="2"/>
  <c r="EK60" i="2"/>
  <c r="EH60" i="2"/>
  <c r="EE60" i="2"/>
  <c r="EB60" i="2"/>
  <c r="DY60" i="2"/>
  <c r="DV60" i="2"/>
  <c r="DR60" i="2"/>
  <c r="DP60" i="2"/>
  <c r="DM60" i="2"/>
  <c r="DJ60" i="2"/>
  <c r="DG60" i="2"/>
  <c r="DD60" i="2"/>
  <c r="DA60" i="2"/>
  <c r="CX60" i="2"/>
  <c r="CU60" i="2"/>
  <c r="CR60" i="2"/>
  <c r="CO60" i="2"/>
  <c r="CL60" i="2"/>
  <c r="CI60" i="2"/>
  <c r="CF60" i="2"/>
  <c r="CC60" i="2"/>
  <c r="BZ60" i="2"/>
  <c r="BW60" i="2"/>
  <c r="BT60" i="2"/>
  <c r="BQ60" i="2"/>
  <c r="BN60" i="2"/>
  <c r="BK60" i="2"/>
  <c r="BH60" i="2"/>
  <c r="BE60" i="2"/>
  <c r="BB60" i="2"/>
  <c r="AY60" i="2"/>
  <c r="AV60" i="2"/>
  <c r="AS60" i="2"/>
  <c r="AP60" i="2"/>
  <c r="AM60" i="2"/>
  <c r="AJ60" i="2"/>
  <c r="AG60" i="2"/>
  <c r="AD60" i="2"/>
  <c r="AA60" i="2"/>
  <c r="X60" i="2"/>
  <c r="U60" i="2"/>
  <c r="R60" i="2"/>
  <c r="O60" i="2"/>
  <c r="L60" i="2"/>
  <c r="I60" i="2"/>
  <c r="F60" i="2"/>
  <c r="DS60" i="2" s="1"/>
  <c r="C60" i="2"/>
  <c r="HA59" i="2"/>
  <c r="HD59" i="2" s="1"/>
  <c r="GY59" i="2"/>
  <c r="GV59" i="2"/>
  <c r="GV58" i="2" s="1"/>
  <c r="GS59" i="2"/>
  <c r="GO59" i="2"/>
  <c r="GM59" i="2"/>
  <c r="GM58" i="2" s="1"/>
  <c r="GJ59" i="2"/>
  <c r="GG59" i="2"/>
  <c r="GG58" i="2" s="1"/>
  <c r="GD59" i="2"/>
  <c r="GA59" i="2"/>
  <c r="GA58" i="2" s="1"/>
  <c r="FX59" i="2"/>
  <c r="FU59" i="2"/>
  <c r="FU58" i="2" s="1"/>
  <c r="FR59" i="2"/>
  <c r="FO59" i="2"/>
  <c r="FO58" i="2" s="1"/>
  <c r="FL59" i="2"/>
  <c r="FI59" i="2"/>
  <c r="FI58" i="2" s="1"/>
  <c r="FI53" i="2" s="1"/>
  <c r="FF59" i="2"/>
  <c r="FC59" i="2"/>
  <c r="FC58" i="2" s="1"/>
  <c r="FC53" i="2" s="1"/>
  <c r="EZ59" i="2"/>
  <c r="EV59" i="2"/>
  <c r="ET59" i="2"/>
  <c r="EQ59" i="2"/>
  <c r="EN59" i="2"/>
  <c r="EK59" i="2"/>
  <c r="EH59" i="2"/>
  <c r="EE59" i="2"/>
  <c r="EB59" i="2"/>
  <c r="DY59" i="2"/>
  <c r="DV59" i="2"/>
  <c r="EW59" i="2" s="1"/>
  <c r="DR59" i="2"/>
  <c r="DP59" i="2"/>
  <c r="DM59" i="2"/>
  <c r="DJ59" i="2"/>
  <c r="DG59" i="2"/>
  <c r="DD59" i="2"/>
  <c r="DA59" i="2"/>
  <c r="CX59" i="2"/>
  <c r="CU59" i="2"/>
  <c r="CR59" i="2"/>
  <c r="CO59" i="2"/>
  <c r="CL59" i="2"/>
  <c r="CI59" i="2"/>
  <c r="CF59" i="2"/>
  <c r="CC59" i="2"/>
  <c r="BZ59" i="2"/>
  <c r="BW59" i="2"/>
  <c r="BT59" i="2"/>
  <c r="BQ59" i="2"/>
  <c r="BN59" i="2"/>
  <c r="BK59" i="2"/>
  <c r="BH59" i="2"/>
  <c r="BE59" i="2"/>
  <c r="BB59" i="2"/>
  <c r="AY59" i="2"/>
  <c r="AV59" i="2"/>
  <c r="AS59" i="2"/>
  <c r="AP59" i="2"/>
  <c r="AM59" i="2"/>
  <c r="AJ59" i="2"/>
  <c r="AG59" i="2"/>
  <c r="AD59" i="2"/>
  <c r="AA59" i="2"/>
  <c r="X59" i="2"/>
  <c r="U59" i="2"/>
  <c r="R59" i="2"/>
  <c r="O59" i="2"/>
  <c r="L59" i="2"/>
  <c r="I59" i="2"/>
  <c r="F59" i="2"/>
  <c r="C59" i="2"/>
  <c r="GX58" i="2"/>
  <c r="GU58" i="2"/>
  <c r="GR58" i="2"/>
  <c r="GL58" i="2"/>
  <c r="GI58" i="2"/>
  <c r="GF58" i="2"/>
  <c r="GC58" i="2"/>
  <c r="FZ58" i="2"/>
  <c r="FW58" i="2"/>
  <c r="FT58" i="2"/>
  <c r="FQ58" i="2"/>
  <c r="FN58" i="2"/>
  <c r="GO58" i="2" s="1"/>
  <c r="HA58" i="2" s="1"/>
  <c r="FH58" i="2"/>
  <c r="FF58" i="2"/>
  <c r="FE58" i="2"/>
  <c r="FB58" i="2"/>
  <c r="EZ58" i="2"/>
  <c r="EY58" i="2"/>
  <c r="ET58" i="2"/>
  <c r="ES58" i="2"/>
  <c r="EQ58" i="2"/>
  <c r="EP58" i="2"/>
  <c r="EN58" i="2"/>
  <c r="EM58" i="2"/>
  <c r="EK58" i="2"/>
  <c r="EJ58" i="2"/>
  <c r="EH58" i="2"/>
  <c r="EG58" i="2"/>
  <c r="EE58" i="2"/>
  <c r="ED58" i="2"/>
  <c r="EB58" i="2"/>
  <c r="EA58" i="2"/>
  <c r="DY58" i="2"/>
  <c r="DX58" i="2"/>
  <c r="DV58" i="2"/>
  <c r="EW58" i="2" s="1"/>
  <c r="DU58" i="2"/>
  <c r="EV58" i="2" s="1"/>
  <c r="DO58" i="2"/>
  <c r="DM58" i="2"/>
  <c r="DL58" i="2"/>
  <c r="DI58" i="2"/>
  <c r="DG58" i="2"/>
  <c r="DF58" i="2"/>
  <c r="DC58" i="2"/>
  <c r="DA58" i="2"/>
  <c r="CZ58" i="2"/>
  <c r="CW58" i="2"/>
  <c r="CU58" i="2"/>
  <c r="CT58" i="2"/>
  <c r="CQ58" i="2"/>
  <c r="CO58" i="2"/>
  <c r="CN58" i="2"/>
  <c r="CK58" i="2"/>
  <c r="CI58" i="2"/>
  <c r="CH58" i="2"/>
  <c r="CE58" i="2"/>
  <c r="CC58" i="2"/>
  <c r="CB58" i="2"/>
  <c r="BY58" i="2"/>
  <c r="BW58" i="2"/>
  <c r="BV58" i="2"/>
  <c r="BS58" i="2"/>
  <c r="BQ58" i="2"/>
  <c r="BP58" i="2"/>
  <c r="BM58" i="2"/>
  <c r="BK58" i="2"/>
  <c r="BJ58" i="2"/>
  <c r="BG58" i="2"/>
  <c r="BE58" i="2"/>
  <c r="BD58" i="2"/>
  <c r="BA58" i="2"/>
  <c r="AY58" i="2"/>
  <c r="AX58" i="2"/>
  <c r="AU58" i="2"/>
  <c r="AS58" i="2"/>
  <c r="AR58" i="2"/>
  <c r="AO58" i="2"/>
  <c r="AM58" i="2"/>
  <c r="AL58" i="2"/>
  <c r="AI58" i="2"/>
  <c r="AG58" i="2"/>
  <c r="AF58" i="2"/>
  <c r="AC58" i="2"/>
  <c r="AA58" i="2"/>
  <c r="Z58" i="2"/>
  <c r="W58" i="2"/>
  <c r="U58" i="2"/>
  <c r="T58" i="2"/>
  <c r="Q58" i="2"/>
  <c r="O58" i="2"/>
  <c r="N58" i="2"/>
  <c r="K58" i="2"/>
  <c r="I58" i="2"/>
  <c r="H58" i="2"/>
  <c r="E58" i="2"/>
  <c r="C58" i="2"/>
  <c r="B58" i="2"/>
  <c r="DR58" i="2" s="1"/>
  <c r="HD58" i="2" s="1"/>
  <c r="GY57" i="2"/>
  <c r="GV57" i="2"/>
  <c r="GS57" i="2"/>
  <c r="GO57" i="2"/>
  <c r="HA57" i="2" s="1"/>
  <c r="GM57" i="2"/>
  <c r="GJ57" i="2"/>
  <c r="GG57" i="2"/>
  <c r="GD57" i="2"/>
  <c r="GA57" i="2"/>
  <c r="FX57" i="2"/>
  <c r="FU57" i="2"/>
  <c r="FR57" i="2"/>
  <c r="FO57" i="2"/>
  <c r="FL57" i="2"/>
  <c r="FI57" i="2"/>
  <c r="FF57" i="2"/>
  <c r="FC57" i="2"/>
  <c r="EZ57" i="2"/>
  <c r="GP57" i="2" s="1"/>
  <c r="HB57" i="2" s="1"/>
  <c r="EV57" i="2"/>
  <c r="ET57" i="2"/>
  <c r="EQ57" i="2"/>
  <c r="EN57" i="2"/>
  <c r="EK57" i="2"/>
  <c r="EH57" i="2"/>
  <c r="EE57" i="2"/>
  <c r="EB57" i="2"/>
  <c r="DY57" i="2"/>
  <c r="DV57" i="2"/>
  <c r="DR57" i="2"/>
  <c r="DP57" i="2"/>
  <c r="DM57" i="2"/>
  <c r="DJ57" i="2"/>
  <c r="DG57" i="2"/>
  <c r="DD57" i="2"/>
  <c r="DA57" i="2"/>
  <c r="CX57" i="2"/>
  <c r="CU57" i="2"/>
  <c r="CR57" i="2"/>
  <c r="CO57" i="2"/>
  <c r="CL57" i="2"/>
  <c r="CI57" i="2"/>
  <c r="CF57" i="2"/>
  <c r="CC57" i="2"/>
  <c r="BZ57" i="2"/>
  <c r="BW57" i="2"/>
  <c r="BT57" i="2"/>
  <c r="BQ57" i="2"/>
  <c r="BN57" i="2"/>
  <c r="BK57" i="2"/>
  <c r="BH57" i="2"/>
  <c r="BE57" i="2"/>
  <c r="BB57" i="2"/>
  <c r="AY57" i="2"/>
  <c r="AV57" i="2"/>
  <c r="AS57" i="2"/>
  <c r="AP57" i="2"/>
  <c r="AM57" i="2"/>
  <c r="AJ57" i="2"/>
  <c r="AG57" i="2"/>
  <c r="AD57" i="2"/>
  <c r="AA57" i="2"/>
  <c r="X57" i="2"/>
  <c r="U57" i="2"/>
  <c r="R57" i="2"/>
  <c r="O57" i="2"/>
  <c r="L57" i="2"/>
  <c r="I57" i="2"/>
  <c r="F57" i="2"/>
  <c r="C57" i="2"/>
  <c r="GY56" i="2"/>
  <c r="GV56" i="2"/>
  <c r="GS56" i="2"/>
  <c r="GO56" i="2"/>
  <c r="HA56" i="2" s="1"/>
  <c r="GM56" i="2"/>
  <c r="GJ56" i="2"/>
  <c r="GG56" i="2"/>
  <c r="GD56" i="2"/>
  <c r="GA56" i="2"/>
  <c r="FX56" i="2"/>
  <c r="FU56" i="2"/>
  <c r="FR56" i="2"/>
  <c r="FO56" i="2"/>
  <c r="FL56" i="2"/>
  <c r="FI56" i="2"/>
  <c r="FF56" i="2"/>
  <c r="FC56" i="2"/>
  <c r="EZ56" i="2"/>
  <c r="GP56" i="2" s="1"/>
  <c r="HB56" i="2" s="1"/>
  <c r="EV56" i="2"/>
  <c r="ET56" i="2"/>
  <c r="EQ56" i="2"/>
  <c r="EN56" i="2"/>
  <c r="EK56" i="2"/>
  <c r="EH56" i="2"/>
  <c r="EE56" i="2"/>
  <c r="EB56" i="2"/>
  <c r="DY56" i="2"/>
  <c r="DV56" i="2"/>
  <c r="EW56" i="2" s="1"/>
  <c r="DR56" i="2"/>
  <c r="HD56" i="2" s="1"/>
  <c r="DP56" i="2"/>
  <c r="DM56" i="2"/>
  <c r="DJ56" i="2"/>
  <c r="DG56" i="2"/>
  <c r="DD56" i="2"/>
  <c r="DA56" i="2"/>
  <c r="CX56" i="2"/>
  <c r="CU56" i="2"/>
  <c r="CR56" i="2"/>
  <c r="CO56" i="2"/>
  <c r="CL56" i="2"/>
  <c r="CI56" i="2"/>
  <c r="CF56" i="2"/>
  <c r="CC56" i="2"/>
  <c r="BZ56" i="2"/>
  <c r="BW56" i="2"/>
  <c r="BT56" i="2"/>
  <c r="BQ56" i="2"/>
  <c r="BN56" i="2"/>
  <c r="BK56" i="2"/>
  <c r="BH56" i="2"/>
  <c r="BE56" i="2"/>
  <c r="BB56" i="2"/>
  <c r="AY56" i="2"/>
  <c r="AV56" i="2"/>
  <c r="AS56" i="2"/>
  <c r="AP56" i="2"/>
  <c r="AM56" i="2"/>
  <c r="AJ56" i="2"/>
  <c r="AG56" i="2"/>
  <c r="AD56" i="2"/>
  <c r="AA56" i="2"/>
  <c r="X56" i="2"/>
  <c r="U56" i="2"/>
  <c r="R56" i="2"/>
  <c r="O56" i="2"/>
  <c r="L56" i="2"/>
  <c r="I56" i="2"/>
  <c r="F56" i="2"/>
  <c r="DS56" i="2" s="1"/>
  <c r="HE56" i="2" s="1"/>
  <c r="C56" i="2"/>
  <c r="GY55" i="2"/>
  <c r="GV55" i="2"/>
  <c r="GS55" i="2"/>
  <c r="GO55" i="2"/>
  <c r="HA55" i="2" s="1"/>
  <c r="GM55" i="2"/>
  <c r="GJ55" i="2"/>
  <c r="GG55" i="2"/>
  <c r="GD55" i="2"/>
  <c r="GA55" i="2"/>
  <c r="FX55" i="2"/>
  <c r="FU55" i="2"/>
  <c r="FR55" i="2"/>
  <c r="FO55" i="2"/>
  <c r="FL55" i="2"/>
  <c r="FI55" i="2"/>
  <c r="FF55" i="2"/>
  <c r="FC55" i="2"/>
  <c r="EZ55" i="2"/>
  <c r="GP55" i="2" s="1"/>
  <c r="EV55" i="2"/>
  <c r="ET55" i="2"/>
  <c r="EQ55" i="2"/>
  <c r="EN55" i="2"/>
  <c r="EK55" i="2"/>
  <c r="EH55" i="2"/>
  <c r="EE55" i="2"/>
  <c r="EB55" i="2"/>
  <c r="DY55" i="2"/>
  <c r="DV55" i="2"/>
  <c r="EW55" i="2" s="1"/>
  <c r="DR55" i="2"/>
  <c r="DP55" i="2"/>
  <c r="DM55" i="2"/>
  <c r="DJ55" i="2"/>
  <c r="DG55" i="2"/>
  <c r="DD55" i="2"/>
  <c r="DA55" i="2"/>
  <c r="CX55" i="2"/>
  <c r="CU55" i="2"/>
  <c r="CR55" i="2"/>
  <c r="CO55" i="2"/>
  <c r="CL55" i="2"/>
  <c r="CI55" i="2"/>
  <c r="CF55" i="2"/>
  <c r="CC55" i="2"/>
  <c r="BZ55" i="2"/>
  <c r="BW55" i="2"/>
  <c r="BT55" i="2"/>
  <c r="BQ55" i="2"/>
  <c r="BN55" i="2"/>
  <c r="BK55" i="2"/>
  <c r="BH55" i="2"/>
  <c r="BE55" i="2"/>
  <c r="BB55" i="2"/>
  <c r="AY55" i="2"/>
  <c r="AV55" i="2"/>
  <c r="AS55" i="2"/>
  <c r="AP55" i="2"/>
  <c r="AM55" i="2"/>
  <c r="AJ55" i="2"/>
  <c r="AG55" i="2"/>
  <c r="AD55" i="2"/>
  <c r="AA55" i="2"/>
  <c r="X55" i="2"/>
  <c r="U55" i="2"/>
  <c r="R55" i="2"/>
  <c r="O55" i="2"/>
  <c r="L55" i="2"/>
  <c r="I55" i="2"/>
  <c r="F55" i="2"/>
  <c r="DS55" i="2" s="1"/>
  <c r="C55" i="2"/>
  <c r="GY54" i="2"/>
  <c r="GX54" i="2"/>
  <c r="GV54" i="2"/>
  <c r="GU54" i="2"/>
  <c r="GS54" i="2"/>
  <c r="GR54" i="2"/>
  <c r="GM54" i="2"/>
  <c r="GL54" i="2"/>
  <c r="GJ54" i="2"/>
  <c r="GI54" i="2"/>
  <c r="GG54" i="2"/>
  <c r="GF54" i="2"/>
  <c r="GD54" i="2"/>
  <c r="GC54" i="2"/>
  <c r="GA54" i="2"/>
  <c r="FZ54" i="2"/>
  <c r="FX54" i="2"/>
  <c r="FW54" i="2"/>
  <c r="FU54" i="2"/>
  <c r="FT54" i="2"/>
  <c r="FR54" i="2"/>
  <c r="FQ54" i="2"/>
  <c r="FO54" i="2"/>
  <c r="FN54" i="2"/>
  <c r="GO54" i="2" s="1"/>
  <c r="HA54" i="2" s="1"/>
  <c r="FL54" i="2"/>
  <c r="FI54" i="2"/>
  <c r="FH54" i="2"/>
  <c r="FF54" i="2"/>
  <c r="FE54" i="2"/>
  <c r="FC54" i="2"/>
  <c r="FB54" i="2"/>
  <c r="EZ54" i="2"/>
  <c r="EY54" i="2"/>
  <c r="ET54" i="2"/>
  <c r="ES54" i="2"/>
  <c r="EQ54" i="2"/>
  <c r="EP54" i="2"/>
  <c r="EN54" i="2"/>
  <c r="EM54" i="2"/>
  <c r="EK54" i="2"/>
  <c r="EJ54" i="2"/>
  <c r="EH54" i="2"/>
  <c r="EG54" i="2"/>
  <c r="EE54" i="2"/>
  <c r="ED54" i="2"/>
  <c r="EB54" i="2"/>
  <c r="EA54" i="2"/>
  <c r="DY54" i="2"/>
  <c r="DX54" i="2"/>
  <c r="DV54" i="2"/>
  <c r="EW54" i="2" s="1"/>
  <c r="DU54" i="2"/>
  <c r="EV54" i="2" s="1"/>
  <c r="DP54" i="2"/>
  <c r="DO54" i="2"/>
  <c r="DM54" i="2"/>
  <c r="DL54" i="2"/>
  <c r="DJ54" i="2"/>
  <c r="DI54" i="2"/>
  <c r="DG54" i="2"/>
  <c r="DF54" i="2"/>
  <c r="DD54" i="2"/>
  <c r="DC54" i="2"/>
  <c r="DA54" i="2"/>
  <c r="CZ54" i="2"/>
  <c r="CX54" i="2"/>
  <c r="CW54" i="2"/>
  <c r="CU54" i="2"/>
  <c r="CT54" i="2"/>
  <c r="CR54" i="2"/>
  <c r="CQ54" i="2"/>
  <c r="CO54" i="2"/>
  <c r="CN54" i="2"/>
  <c r="CL54" i="2"/>
  <c r="CK54" i="2"/>
  <c r="CI54" i="2"/>
  <c r="CH54" i="2"/>
  <c r="CF54" i="2"/>
  <c r="CE54" i="2"/>
  <c r="CC54" i="2"/>
  <c r="CB54" i="2"/>
  <c r="BZ54" i="2"/>
  <c r="BY54" i="2"/>
  <c r="BW54" i="2"/>
  <c r="BV54" i="2"/>
  <c r="BT54" i="2"/>
  <c r="BS54" i="2"/>
  <c r="BQ54" i="2"/>
  <c r="BP54" i="2"/>
  <c r="BN54" i="2"/>
  <c r="BM54" i="2"/>
  <c r="BK54" i="2"/>
  <c r="BJ54" i="2"/>
  <c r="BH54" i="2"/>
  <c r="BG54" i="2"/>
  <c r="BE54" i="2"/>
  <c r="BD54" i="2"/>
  <c r="BB54" i="2"/>
  <c r="BA54" i="2"/>
  <c r="AY54" i="2"/>
  <c r="AX54" i="2"/>
  <c r="AV54" i="2"/>
  <c r="AU54" i="2"/>
  <c r="AS54" i="2"/>
  <c r="AR54" i="2"/>
  <c r="AP54" i="2"/>
  <c r="AO54" i="2"/>
  <c r="AM54" i="2"/>
  <c r="AL54" i="2"/>
  <c r="AJ54" i="2"/>
  <c r="AI54" i="2"/>
  <c r="AG54" i="2"/>
  <c r="AF54" i="2"/>
  <c r="AD54" i="2"/>
  <c r="AC54" i="2"/>
  <c r="AA54" i="2"/>
  <c r="Z54" i="2"/>
  <c r="X54" i="2"/>
  <c r="W54" i="2"/>
  <c r="U54" i="2"/>
  <c r="T54" i="2"/>
  <c r="R54" i="2"/>
  <c r="Q54" i="2"/>
  <c r="O54" i="2"/>
  <c r="N54" i="2"/>
  <c r="L54" i="2"/>
  <c r="K54" i="2"/>
  <c r="I54" i="2"/>
  <c r="H54" i="2"/>
  <c r="F54" i="2"/>
  <c r="E54" i="2"/>
  <c r="C54" i="2"/>
  <c r="DS54" i="2" s="1"/>
  <c r="B54" i="2"/>
  <c r="DR54" i="2" s="1"/>
  <c r="HD54" i="2" s="1"/>
  <c r="GY53" i="2"/>
  <c r="GX53" i="2"/>
  <c r="GV53" i="2"/>
  <c r="GU53" i="2"/>
  <c r="GS53" i="2"/>
  <c r="GR53" i="2"/>
  <c r="GM53" i="2"/>
  <c r="GL53" i="2"/>
  <c r="GJ53" i="2"/>
  <c r="GI53" i="2"/>
  <c r="GG53" i="2"/>
  <c r="GF53" i="2"/>
  <c r="GD53" i="2"/>
  <c r="GC53" i="2"/>
  <c r="GA53" i="2"/>
  <c r="FZ53" i="2"/>
  <c r="FX53" i="2"/>
  <c r="FW53" i="2"/>
  <c r="FU53" i="2"/>
  <c r="FT53" i="2"/>
  <c r="FR53" i="2"/>
  <c r="FQ53" i="2"/>
  <c r="FO53" i="2"/>
  <c r="FN53" i="2"/>
  <c r="FL53" i="2"/>
  <c r="FH53" i="2"/>
  <c r="FF53" i="2"/>
  <c r="FE53" i="2"/>
  <c r="FB53" i="2"/>
  <c r="EZ53" i="2"/>
  <c r="EY53" i="2"/>
  <c r="GO53" i="2" s="1"/>
  <c r="HA53" i="2" s="1"/>
  <c r="ET53" i="2"/>
  <c r="ES53" i="2"/>
  <c r="EQ53" i="2"/>
  <c r="EP53" i="2"/>
  <c r="EN53" i="2"/>
  <c r="EM53" i="2"/>
  <c r="EK53" i="2"/>
  <c r="EJ53" i="2"/>
  <c r="EH53" i="2"/>
  <c r="EG53" i="2"/>
  <c r="EE53" i="2"/>
  <c r="ED53" i="2"/>
  <c r="EB53" i="2"/>
  <c r="EA53" i="2"/>
  <c r="DY53" i="2"/>
  <c r="DX53" i="2"/>
  <c r="DV53" i="2"/>
  <c r="EW53" i="2" s="1"/>
  <c r="DU53" i="2"/>
  <c r="EV53" i="2" s="1"/>
  <c r="DO53" i="2"/>
  <c r="DM53" i="2"/>
  <c r="DL53" i="2"/>
  <c r="DI53" i="2"/>
  <c r="DG53" i="2"/>
  <c r="DF53" i="2"/>
  <c r="DC53" i="2"/>
  <c r="DA53" i="2"/>
  <c r="CZ53" i="2"/>
  <c r="CW53" i="2"/>
  <c r="CU53" i="2"/>
  <c r="CT53" i="2"/>
  <c r="CQ53" i="2"/>
  <c r="CO53" i="2"/>
  <c r="CN53" i="2"/>
  <c r="CK53" i="2"/>
  <c r="CI53" i="2"/>
  <c r="CH53" i="2"/>
  <c r="CE53" i="2"/>
  <c r="CC53" i="2"/>
  <c r="CB53" i="2"/>
  <c r="BY53" i="2"/>
  <c r="BW53" i="2"/>
  <c r="BV53" i="2"/>
  <c r="BS53" i="2"/>
  <c r="BQ53" i="2"/>
  <c r="BP53" i="2"/>
  <c r="BM53" i="2"/>
  <c r="BK53" i="2"/>
  <c r="BJ53" i="2"/>
  <c r="BG53" i="2"/>
  <c r="BE53" i="2"/>
  <c r="BD53" i="2"/>
  <c r="BA53" i="2"/>
  <c r="AY53" i="2"/>
  <c r="AX53" i="2"/>
  <c r="AU53" i="2"/>
  <c r="AS53" i="2"/>
  <c r="AR53" i="2"/>
  <c r="AO53" i="2"/>
  <c r="AM53" i="2"/>
  <c r="AL53" i="2"/>
  <c r="AI53" i="2"/>
  <c r="AG53" i="2"/>
  <c r="AF53" i="2"/>
  <c r="AC53" i="2"/>
  <c r="AA53" i="2"/>
  <c r="Z53" i="2"/>
  <c r="W53" i="2"/>
  <c r="U53" i="2"/>
  <c r="T53" i="2"/>
  <c r="Q53" i="2"/>
  <c r="O53" i="2"/>
  <c r="N53" i="2"/>
  <c r="K53" i="2"/>
  <c r="I53" i="2"/>
  <c r="H53" i="2"/>
  <c r="E53" i="2"/>
  <c r="C53" i="2"/>
  <c r="B53" i="2"/>
  <c r="DR53" i="2" s="1"/>
  <c r="HD53" i="2" s="1"/>
  <c r="HA51" i="2"/>
  <c r="GY51" i="2"/>
  <c r="GV51" i="2"/>
  <c r="GS51" i="2"/>
  <c r="GO51" i="2"/>
  <c r="GM51" i="2"/>
  <c r="GJ51" i="2"/>
  <c r="GG51" i="2"/>
  <c r="GD51" i="2"/>
  <c r="GA51" i="2"/>
  <c r="FX51" i="2"/>
  <c r="FU51" i="2"/>
  <c r="FR51" i="2"/>
  <c r="FO51" i="2"/>
  <c r="FL51" i="2"/>
  <c r="FI51" i="2"/>
  <c r="FF51" i="2"/>
  <c r="FC51" i="2"/>
  <c r="GP51" i="2" s="1"/>
  <c r="HB51" i="2" s="1"/>
  <c r="EZ51" i="2"/>
  <c r="EV51" i="2"/>
  <c r="ET51" i="2"/>
  <c r="EQ51" i="2"/>
  <c r="EN51" i="2"/>
  <c r="EK51" i="2"/>
  <c r="EH51" i="2"/>
  <c r="EE51" i="2"/>
  <c r="EB51" i="2"/>
  <c r="DY51" i="2"/>
  <c r="DV51" i="2"/>
  <c r="EW51" i="2" s="1"/>
  <c r="DR51" i="2"/>
  <c r="HD51" i="2" s="1"/>
  <c r="DP51" i="2"/>
  <c r="DM51" i="2"/>
  <c r="DJ51" i="2"/>
  <c r="DG51" i="2"/>
  <c r="DD51" i="2"/>
  <c r="DA51" i="2"/>
  <c r="CX51" i="2"/>
  <c r="CU51" i="2"/>
  <c r="CR51" i="2"/>
  <c r="CO51" i="2"/>
  <c r="CL51" i="2"/>
  <c r="CI51" i="2"/>
  <c r="CF51" i="2"/>
  <c r="CC51" i="2"/>
  <c r="BZ51" i="2"/>
  <c r="BW51" i="2"/>
  <c r="BT51" i="2"/>
  <c r="BQ51" i="2"/>
  <c r="BN51" i="2"/>
  <c r="BK51" i="2"/>
  <c r="BH51" i="2"/>
  <c r="BE51" i="2"/>
  <c r="BB51" i="2"/>
  <c r="AY51" i="2"/>
  <c r="AV51" i="2"/>
  <c r="AS51" i="2"/>
  <c r="AP51" i="2"/>
  <c r="AM51" i="2"/>
  <c r="AJ51" i="2"/>
  <c r="AG51" i="2"/>
  <c r="AD51" i="2"/>
  <c r="AA51" i="2"/>
  <c r="X51" i="2"/>
  <c r="U51" i="2"/>
  <c r="R51" i="2"/>
  <c r="O51" i="2"/>
  <c r="L51" i="2"/>
  <c r="I51" i="2"/>
  <c r="F51" i="2"/>
  <c r="C51" i="2"/>
  <c r="HA50" i="2"/>
  <c r="HD50" i="2" s="1"/>
  <c r="GY50" i="2"/>
  <c r="GV50" i="2"/>
  <c r="GV49" i="2" s="1"/>
  <c r="GV40" i="2" s="1"/>
  <c r="GS50" i="2"/>
  <c r="GO50" i="2"/>
  <c r="GM50" i="2"/>
  <c r="GM49" i="2" s="1"/>
  <c r="GM40" i="2" s="1"/>
  <c r="GJ50" i="2"/>
  <c r="GG50" i="2"/>
  <c r="GG49" i="2" s="1"/>
  <c r="GG40" i="2" s="1"/>
  <c r="GD50" i="2"/>
  <c r="GA50" i="2"/>
  <c r="GA49" i="2" s="1"/>
  <c r="GA40" i="2" s="1"/>
  <c r="FX50" i="2"/>
  <c r="FU50" i="2"/>
  <c r="FU49" i="2" s="1"/>
  <c r="FU40" i="2" s="1"/>
  <c r="FR50" i="2"/>
  <c r="FO50" i="2"/>
  <c r="FO49" i="2" s="1"/>
  <c r="FO40" i="2" s="1"/>
  <c r="FL50" i="2"/>
  <c r="FI50" i="2"/>
  <c r="FF50" i="2"/>
  <c r="FC50" i="2"/>
  <c r="GP50" i="2" s="1"/>
  <c r="EZ50" i="2"/>
  <c r="EV50" i="2"/>
  <c r="ET50" i="2"/>
  <c r="EQ50" i="2"/>
  <c r="EN50" i="2"/>
  <c r="EK50" i="2"/>
  <c r="EH50" i="2"/>
  <c r="EE50" i="2"/>
  <c r="EB50" i="2"/>
  <c r="DY50" i="2"/>
  <c r="DV50" i="2"/>
  <c r="EW50" i="2" s="1"/>
  <c r="DR50" i="2"/>
  <c r="DP50" i="2"/>
  <c r="DP49" i="2" s="1"/>
  <c r="DP40" i="2" s="1"/>
  <c r="DM50" i="2"/>
  <c r="DJ50" i="2"/>
  <c r="DJ49" i="2" s="1"/>
  <c r="DJ40" i="2" s="1"/>
  <c r="DG50" i="2"/>
  <c r="DD50" i="2"/>
  <c r="DD49" i="2" s="1"/>
  <c r="DD40" i="2" s="1"/>
  <c r="DA50" i="2"/>
  <c r="CX50" i="2"/>
  <c r="CX49" i="2" s="1"/>
  <c r="CX40" i="2" s="1"/>
  <c r="CU50" i="2"/>
  <c r="CR50" i="2"/>
  <c r="CR49" i="2" s="1"/>
  <c r="CR40" i="2" s="1"/>
  <c r="CO50" i="2"/>
  <c r="CL50" i="2"/>
  <c r="CL49" i="2" s="1"/>
  <c r="CL40" i="2" s="1"/>
  <c r="CI50" i="2"/>
  <c r="CF50" i="2"/>
  <c r="CF49" i="2" s="1"/>
  <c r="CF40" i="2" s="1"/>
  <c r="CC50" i="2"/>
  <c r="BZ50" i="2"/>
  <c r="BZ49" i="2" s="1"/>
  <c r="BZ40" i="2" s="1"/>
  <c r="BW50" i="2"/>
  <c r="BT50" i="2"/>
  <c r="BT49" i="2" s="1"/>
  <c r="BT40" i="2" s="1"/>
  <c r="BQ50" i="2"/>
  <c r="BN50" i="2"/>
  <c r="BN49" i="2" s="1"/>
  <c r="BN40" i="2" s="1"/>
  <c r="BK50" i="2"/>
  <c r="BH50" i="2"/>
  <c r="BH49" i="2" s="1"/>
  <c r="BH40" i="2" s="1"/>
  <c r="BE50" i="2"/>
  <c r="BB50" i="2"/>
  <c r="BB49" i="2" s="1"/>
  <c r="BB40" i="2" s="1"/>
  <c r="AY50" i="2"/>
  <c r="AV50" i="2"/>
  <c r="AV49" i="2" s="1"/>
  <c r="AV40" i="2" s="1"/>
  <c r="AS50" i="2"/>
  <c r="AP50" i="2"/>
  <c r="AP49" i="2" s="1"/>
  <c r="AP40" i="2" s="1"/>
  <c r="AM50" i="2"/>
  <c r="AJ50" i="2"/>
  <c r="AJ49" i="2" s="1"/>
  <c r="AJ40" i="2" s="1"/>
  <c r="AG50" i="2"/>
  <c r="AD50" i="2"/>
  <c r="AD49" i="2" s="1"/>
  <c r="AD40" i="2" s="1"/>
  <c r="AA50" i="2"/>
  <c r="X50" i="2"/>
  <c r="X49" i="2" s="1"/>
  <c r="X40" i="2" s="1"/>
  <c r="U50" i="2"/>
  <c r="R50" i="2"/>
  <c r="R49" i="2" s="1"/>
  <c r="R40" i="2" s="1"/>
  <c r="O50" i="2"/>
  <c r="L50" i="2"/>
  <c r="L49" i="2" s="1"/>
  <c r="L40" i="2" s="1"/>
  <c r="I50" i="2"/>
  <c r="F50" i="2"/>
  <c r="DS50" i="2" s="1"/>
  <c r="C50" i="2"/>
  <c r="GY49" i="2"/>
  <c r="GX49" i="2"/>
  <c r="GU49" i="2"/>
  <c r="GS49" i="2"/>
  <c r="GR49" i="2"/>
  <c r="GL49" i="2"/>
  <c r="GJ49" i="2"/>
  <c r="GI49" i="2"/>
  <c r="GF49" i="2"/>
  <c r="GD49" i="2"/>
  <c r="GC49" i="2"/>
  <c r="FZ49" i="2"/>
  <c r="FX49" i="2"/>
  <c r="FW49" i="2"/>
  <c r="FT49" i="2"/>
  <c r="FR49" i="2"/>
  <c r="FQ49" i="2"/>
  <c r="FN49" i="2"/>
  <c r="GO49" i="2" s="1"/>
  <c r="HA49" i="2" s="1"/>
  <c r="FL49" i="2"/>
  <c r="FI49" i="2"/>
  <c r="FH49" i="2"/>
  <c r="FF49" i="2"/>
  <c r="FE49" i="2"/>
  <c r="FC49" i="2"/>
  <c r="FB49" i="2"/>
  <c r="EZ49" i="2"/>
  <c r="EY49" i="2"/>
  <c r="ET49" i="2"/>
  <c r="ES49" i="2"/>
  <c r="EQ49" i="2"/>
  <c r="EP49" i="2"/>
  <c r="EN49" i="2"/>
  <c r="EM49" i="2"/>
  <c r="EK49" i="2"/>
  <c r="EJ49" i="2"/>
  <c r="EH49" i="2"/>
  <c r="EG49" i="2"/>
  <c r="EE49" i="2"/>
  <c r="ED49" i="2"/>
  <c r="EB49" i="2"/>
  <c r="EA49" i="2"/>
  <c r="DY49" i="2"/>
  <c r="DX49" i="2"/>
  <c r="DV49" i="2"/>
  <c r="EW49" i="2" s="1"/>
  <c r="DU49" i="2"/>
  <c r="EV49" i="2" s="1"/>
  <c r="DO49" i="2"/>
  <c r="DM49" i="2"/>
  <c r="DL49" i="2"/>
  <c r="DI49" i="2"/>
  <c r="DG49" i="2"/>
  <c r="DF49" i="2"/>
  <c r="DC49" i="2"/>
  <c r="DA49" i="2"/>
  <c r="CZ49" i="2"/>
  <c r="CW49" i="2"/>
  <c r="CU49" i="2"/>
  <c r="CT49" i="2"/>
  <c r="CQ49" i="2"/>
  <c r="CO49" i="2"/>
  <c r="CN49" i="2"/>
  <c r="CK49" i="2"/>
  <c r="CI49" i="2"/>
  <c r="CH49" i="2"/>
  <c r="CE49" i="2"/>
  <c r="CC49" i="2"/>
  <c r="CB49" i="2"/>
  <c r="BY49" i="2"/>
  <c r="BW49" i="2"/>
  <c r="BV49" i="2"/>
  <c r="BS49" i="2"/>
  <c r="BQ49" i="2"/>
  <c r="BP49" i="2"/>
  <c r="BM49" i="2"/>
  <c r="BK49" i="2"/>
  <c r="BJ49" i="2"/>
  <c r="BG49" i="2"/>
  <c r="BE49" i="2"/>
  <c r="BD49" i="2"/>
  <c r="BA49" i="2"/>
  <c r="AY49" i="2"/>
  <c r="AX49" i="2"/>
  <c r="AU49" i="2"/>
  <c r="AS49" i="2"/>
  <c r="AR49" i="2"/>
  <c r="AO49" i="2"/>
  <c r="AM49" i="2"/>
  <c r="AL49" i="2"/>
  <c r="AI49" i="2"/>
  <c r="AG49" i="2"/>
  <c r="AF49" i="2"/>
  <c r="AC49" i="2"/>
  <c r="AA49" i="2"/>
  <c r="Z49" i="2"/>
  <c r="W49" i="2"/>
  <c r="U49" i="2"/>
  <c r="T49" i="2"/>
  <c r="Q49" i="2"/>
  <c r="O49" i="2"/>
  <c r="N49" i="2"/>
  <c r="K49" i="2"/>
  <c r="I49" i="2"/>
  <c r="H49" i="2"/>
  <c r="E49" i="2"/>
  <c r="C49" i="2"/>
  <c r="B49" i="2"/>
  <c r="DR49" i="2" s="1"/>
  <c r="HD49" i="2" s="1"/>
  <c r="HA48" i="2"/>
  <c r="GY48" i="2"/>
  <c r="GV48" i="2"/>
  <c r="GS48" i="2"/>
  <c r="GO48" i="2"/>
  <c r="GM48" i="2"/>
  <c r="GJ48" i="2"/>
  <c r="GG48" i="2"/>
  <c r="GD48" i="2"/>
  <c r="GA48" i="2"/>
  <c r="FX48" i="2"/>
  <c r="FU48" i="2"/>
  <c r="FR48" i="2"/>
  <c r="FO48" i="2"/>
  <c r="FL48" i="2"/>
  <c r="FI48" i="2"/>
  <c r="FF48" i="2"/>
  <c r="FC48" i="2"/>
  <c r="GP48" i="2" s="1"/>
  <c r="HB48" i="2" s="1"/>
  <c r="EZ48" i="2"/>
  <c r="EV48" i="2"/>
  <c r="ET48" i="2"/>
  <c r="EQ48" i="2"/>
  <c r="EN48" i="2"/>
  <c r="EK48" i="2"/>
  <c r="EH48" i="2"/>
  <c r="EE48" i="2"/>
  <c r="EB48" i="2"/>
  <c r="DY48" i="2"/>
  <c r="DV48" i="2"/>
  <c r="EW48" i="2" s="1"/>
  <c r="DR48" i="2"/>
  <c r="HD48" i="2" s="1"/>
  <c r="DP48" i="2"/>
  <c r="DM48" i="2"/>
  <c r="DJ48" i="2"/>
  <c r="DG48" i="2"/>
  <c r="DD48" i="2"/>
  <c r="DA48" i="2"/>
  <c r="CX48" i="2"/>
  <c r="CU48" i="2"/>
  <c r="CR48" i="2"/>
  <c r="CO48" i="2"/>
  <c r="CL48" i="2"/>
  <c r="CI48" i="2"/>
  <c r="CF48" i="2"/>
  <c r="CC48" i="2"/>
  <c r="BZ48" i="2"/>
  <c r="BW48" i="2"/>
  <c r="BT48" i="2"/>
  <c r="BQ48" i="2"/>
  <c r="BN48" i="2"/>
  <c r="BK48" i="2"/>
  <c r="BH48" i="2"/>
  <c r="BE48" i="2"/>
  <c r="BB48" i="2"/>
  <c r="AY48" i="2"/>
  <c r="AV48" i="2"/>
  <c r="AS48" i="2"/>
  <c r="AP48" i="2"/>
  <c r="AM48" i="2"/>
  <c r="AJ48" i="2"/>
  <c r="AG48" i="2"/>
  <c r="AD48" i="2"/>
  <c r="AA48" i="2"/>
  <c r="X48" i="2"/>
  <c r="U48" i="2"/>
  <c r="R48" i="2"/>
  <c r="O48" i="2"/>
  <c r="L48" i="2"/>
  <c r="I48" i="2"/>
  <c r="F48" i="2"/>
  <c r="C48" i="2"/>
  <c r="DS48" i="2" s="1"/>
  <c r="HE48" i="2" s="1"/>
  <c r="HA47" i="2"/>
  <c r="GY47" i="2"/>
  <c r="GV47" i="2"/>
  <c r="GS47" i="2"/>
  <c r="GO47" i="2"/>
  <c r="GM47" i="2"/>
  <c r="GJ47" i="2"/>
  <c r="GG47" i="2"/>
  <c r="GD47" i="2"/>
  <c r="GA47" i="2"/>
  <c r="FX47" i="2"/>
  <c r="FU47" i="2"/>
  <c r="FR47" i="2"/>
  <c r="FO47" i="2"/>
  <c r="FL47" i="2"/>
  <c r="FI47" i="2"/>
  <c r="FF47" i="2"/>
  <c r="FC47" i="2"/>
  <c r="GP47" i="2" s="1"/>
  <c r="HB47" i="2" s="1"/>
  <c r="EZ47" i="2"/>
  <c r="EV47" i="2"/>
  <c r="ET47" i="2"/>
  <c r="EQ47" i="2"/>
  <c r="EN47" i="2"/>
  <c r="EK47" i="2"/>
  <c r="EH47" i="2"/>
  <c r="EE47" i="2"/>
  <c r="EB47" i="2"/>
  <c r="DY47" i="2"/>
  <c r="DV47" i="2"/>
  <c r="EW47" i="2" s="1"/>
  <c r="DR47" i="2"/>
  <c r="HD47" i="2" s="1"/>
  <c r="DP47" i="2"/>
  <c r="DM47" i="2"/>
  <c r="DJ47" i="2"/>
  <c r="DG47" i="2"/>
  <c r="DD47" i="2"/>
  <c r="DA47" i="2"/>
  <c r="CX47" i="2"/>
  <c r="CU47" i="2"/>
  <c r="CR47" i="2"/>
  <c r="CO47" i="2"/>
  <c r="CL47" i="2"/>
  <c r="CI47" i="2"/>
  <c r="CF47" i="2"/>
  <c r="CC47" i="2"/>
  <c r="BZ47" i="2"/>
  <c r="BW47" i="2"/>
  <c r="BT47" i="2"/>
  <c r="BQ47" i="2"/>
  <c r="BN47" i="2"/>
  <c r="BK47" i="2"/>
  <c r="BH47" i="2"/>
  <c r="BE47" i="2"/>
  <c r="BB47" i="2"/>
  <c r="AY47" i="2"/>
  <c r="AV47" i="2"/>
  <c r="AS47" i="2"/>
  <c r="AP47" i="2"/>
  <c r="AM47" i="2"/>
  <c r="AJ47" i="2"/>
  <c r="AG47" i="2"/>
  <c r="AD47" i="2"/>
  <c r="AA47" i="2"/>
  <c r="X47" i="2"/>
  <c r="U47" i="2"/>
  <c r="R47" i="2"/>
  <c r="O47" i="2"/>
  <c r="L47" i="2"/>
  <c r="I47" i="2"/>
  <c r="F47" i="2"/>
  <c r="C47" i="2"/>
  <c r="DS47" i="2" s="1"/>
  <c r="HE47" i="2" s="1"/>
  <c r="GY46" i="2"/>
  <c r="GV46" i="2"/>
  <c r="GS46" i="2"/>
  <c r="GO46" i="2"/>
  <c r="HA46" i="2" s="1"/>
  <c r="GM46" i="2"/>
  <c r="GJ46" i="2"/>
  <c r="GG46" i="2"/>
  <c r="GD46" i="2"/>
  <c r="GA46" i="2"/>
  <c r="FX46" i="2"/>
  <c r="FU46" i="2"/>
  <c r="FR46" i="2"/>
  <c r="FO46" i="2"/>
  <c r="FL46" i="2"/>
  <c r="FI46" i="2"/>
  <c r="FF46" i="2"/>
  <c r="FC46" i="2"/>
  <c r="EZ46" i="2"/>
  <c r="GP46" i="2" s="1"/>
  <c r="HB46" i="2" s="1"/>
  <c r="EV46" i="2"/>
  <c r="ET46" i="2"/>
  <c r="EQ46" i="2"/>
  <c r="EN46" i="2"/>
  <c r="EK46" i="2"/>
  <c r="EH46" i="2"/>
  <c r="EE46" i="2"/>
  <c r="EB46" i="2"/>
  <c r="DY46" i="2"/>
  <c r="DV46" i="2"/>
  <c r="EW46" i="2" s="1"/>
  <c r="DR46" i="2"/>
  <c r="DP46" i="2"/>
  <c r="DM46" i="2"/>
  <c r="DJ46" i="2"/>
  <c r="DG46" i="2"/>
  <c r="DD46" i="2"/>
  <c r="DA46" i="2"/>
  <c r="CX46" i="2"/>
  <c r="CU46" i="2"/>
  <c r="CR46" i="2"/>
  <c r="CO46" i="2"/>
  <c r="CL46" i="2"/>
  <c r="CI46" i="2"/>
  <c r="CF46" i="2"/>
  <c r="CC46" i="2"/>
  <c r="BZ46" i="2"/>
  <c r="BW46" i="2"/>
  <c r="BT46" i="2"/>
  <c r="BQ46" i="2"/>
  <c r="BN46" i="2"/>
  <c r="BK46" i="2"/>
  <c r="BH46" i="2"/>
  <c r="BE46" i="2"/>
  <c r="BB46" i="2"/>
  <c r="AY46" i="2"/>
  <c r="AV46" i="2"/>
  <c r="AS46" i="2"/>
  <c r="AP46" i="2"/>
  <c r="AM46" i="2"/>
  <c r="AJ46" i="2"/>
  <c r="AG46" i="2"/>
  <c r="AD46" i="2"/>
  <c r="AA46" i="2"/>
  <c r="X46" i="2"/>
  <c r="U46" i="2"/>
  <c r="R46" i="2"/>
  <c r="O46" i="2"/>
  <c r="L46" i="2"/>
  <c r="I46" i="2"/>
  <c r="F46" i="2"/>
  <c r="C46" i="2"/>
  <c r="DS46" i="2" s="1"/>
  <c r="HA45" i="2"/>
  <c r="HD45" i="2" s="1"/>
  <c r="GY45" i="2"/>
  <c r="GV45" i="2"/>
  <c r="GS45" i="2"/>
  <c r="GO45" i="2"/>
  <c r="GM45" i="2"/>
  <c r="GJ45" i="2"/>
  <c r="GG45" i="2"/>
  <c r="GD45" i="2"/>
  <c r="GA45" i="2"/>
  <c r="FX45" i="2"/>
  <c r="FU45" i="2"/>
  <c r="FR45" i="2"/>
  <c r="FO45" i="2"/>
  <c r="FL45" i="2"/>
  <c r="FI45" i="2"/>
  <c r="FF45" i="2"/>
  <c r="FC45" i="2"/>
  <c r="GP45" i="2" s="1"/>
  <c r="HB45" i="2" s="1"/>
  <c r="EZ45" i="2"/>
  <c r="EV45" i="2"/>
  <c r="ET45" i="2"/>
  <c r="EQ45" i="2"/>
  <c r="EN45" i="2"/>
  <c r="EK45" i="2"/>
  <c r="EH45" i="2"/>
  <c r="EE45" i="2"/>
  <c r="EB45" i="2"/>
  <c r="DY45" i="2"/>
  <c r="DV45" i="2"/>
  <c r="EW45" i="2" s="1"/>
  <c r="DR45" i="2"/>
  <c r="DP45" i="2"/>
  <c r="DM45" i="2"/>
  <c r="DJ45" i="2"/>
  <c r="DG45" i="2"/>
  <c r="DD45" i="2"/>
  <c r="DA45" i="2"/>
  <c r="CX45" i="2"/>
  <c r="CU45" i="2"/>
  <c r="CR45" i="2"/>
  <c r="CO45" i="2"/>
  <c r="CL45" i="2"/>
  <c r="CI45" i="2"/>
  <c r="CF45" i="2"/>
  <c r="CC45" i="2"/>
  <c r="BZ45" i="2"/>
  <c r="BW45" i="2"/>
  <c r="BT45" i="2"/>
  <c r="BQ45" i="2"/>
  <c r="BN45" i="2"/>
  <c r="BK45" i="2"/>
  <c r="BH45" i="2"/>
  <c r="BE45" i="2"/>
  <c r="BB45" i="2"/>
  <c r="AY45" i="2"/>
  <c r="AV45" i="2"/>
  <c r="AS45" i="2"/>
  <c r="AP45" i="2"/>
  <c r="AM45" i="2"/>
  <c r="AJ45" i="2"/>
  <c r="AG45" i="2"/>
  <c r="AD45" i="2"/>
  <c r="AA45" i="2"/>
  <c r="X45" i="2"/>
  <c r="U45" i="2"/>
  <c r="R45" i="2"/>
  <c r="O45" i="2"/>
  <c r="L45" i="2"/>
  <c r="I45" i="2"/>
  <c r="F45" i="2"/>
  <c r="DS45" i="2" s="1"/>
  <c r="C45" i="2"/>
  <c r="GY44" i="2"/>
  <c r="GV44" i="2"/>
  <c r="GS44" i="2"/>
  <c r="GO44" i="2"/>
  <c r="HA44" i="2" s="1"/>
  <c r="GM44" i="2"/>
  <c r="GJ44" i="2"/>
  <c r="GG44" i="2"/>
  <c r="GD44" i="2"/>
  <c r="GA44" i="2"/>
  <c r="FX44" i="2"/>
  <c r="FU44" i="2"/>
  <c r="FR44" i="2"/>
  <c r="FO44" i="2"/>
  <c r="FL44" i="2"/>
  <c r="FI44" i="2"/>
  <c r="FF44" i="2"/>
  <c r="FC44" i="2"/>
  <c r="EZ44" i="2"/>
  <c r="GP44" i="2" s="1"/>
  <c r="HB44" i="2" s="1"/>
  <c r="EV44" i="2"/>
  <c r="ET44" i="2"/>
  <c r="EQ44" i="2"/>
  <c r="EN44" i="2"/>
  <c r="EK44" i="2"/>
  <c r="EH44" i="2"/>
  <c r="EE44" i="2"/>
  <c r="EB44" i="2"/>
  <c r="DY44" i="2"/>
  <c r="DV44" i="2"/>
  <c r="EW44" i="2" s="1"/>
  <c r="DR44" i="2"/>
  <c r="HD44" i="2" s="1"/>
  <c r="DP44" i="2"/>
  <c r="DM44" i="2"/>
  <c r="DJ44" i="2"/>
  <c r="DG44" i="2"/>
  <c r="DD44" i="2"/>
  <c r="DA44" i="2"/>
  <c r="CX44" i="2"/>
  <c r="CU44" i="2"/>
  <c r="CR44" i="2"/>
  <c r="CO44" i="2"/>
  <c r="CL44" i="2"/>
  <c r="CI44" i="2"/>
  <c r="CF44" i="2"/>
  <c r="CC44" i="2"/>
  <c r="BZ44" i="2"/>
  <c r="BW44" i="2"/>
  <c r="BT44" i="2"/>
  <c r="BQ44" i="2"/>
  <c r="BN44" i="2"/>
  <c r="BK44" i="2"/>
  <c r="BH44" i="2"/>
  <c r="BE44" i="2"/>
  <c r="BB44" i="2"/>
  <c r="AY44" i="2"/>
  <c r="AV44" i="2"/>
  <c r="AS44" i="2"/>
  <c r="AP44" i="2"/>
  <c r="AM44" i="2"/>
  <c r="AJ44" i="2"/>
  <c r="AG44" i="2"/>
  <c r="AD44" i="2"/>
  <c r="AA44" i="2"/>
  <c r="X44" i="2"/>
  <c r="U44" i="2"/>
  <c r="R44" i="2"/>
  <c r="O44" i="2"/>
  <c r="L44" i="2"/>
  <c r="I44" i="2"/>
  <c r="F44" i="2"/>
  <c r="DS44" i="2" s="1"/>
  <c r="HE44" i="2" s="1"/>
  <c r="C44" i="2"/>
  <c r="GY43" i="2"/>
  <c r="GV43" i="2"/>
  <c r="GS43" i="2"/>
  <c r="GO43" i="2"/>
  <c r="HA43" i="2" s="1"/>
  <c r="GM43" i="2"/>
  <c r="GJ43" i="2"/>
  <c r="GG43" i="2"/>
  <c r="GD43" i="2"/>
  <c r="GA43" i="2"/>
  <c r="FX43" i="2"/>
  <c r="FU43" i="2"/>
  <c r="FR43" i="2"/>
  <c r="FO43" i="2"/>
  <c r="FL43" i="2"/>
  <c r="FI43" i="2"/>
  <c r="FF43" i="2"/>
  <c r="FC43" i="2"/>
  <c r="EZ43" i="2"/>
  <c r="GP43" i="2" s="1"/>
  <c r="HB43" i="2" s="1"/>
  <c r="EV43" i="2"/>
  <c r="ET43" i="2"/>
  <c r="EQ43" i="2"/>
  <c r="EN43" i="2"/>
  <c r="EK43" i="2"/>
  <c r="EH43" i="2"/>
  <c r="EE43" i="2"/>
  <c r="EB43" i="2"/>
  <c r="DY43" i="2"/>
  <c r="DV43" i="2"/>
  <c r="EW43" i="2" s="1"/>
  <c r="DR43" i="2"/>
  <c r="DP43" i="2"/>
  <c r="DM43" i="2"/>
  <c r="DJ43" i="2"/>
  <c r="DG43" i="2"/>
  <c r="DD43" i="2"/>
  <c r="DA43" i="2"/>
  <c r="CX43" i="2"/>
  <c r="CU43" i="2"/>
  <c r="CR43" i="2"/>
  <c r="CO43" i="2"/>
  <c r="CL43" i="2"/>
  <c r="CI43" i="2"/>
  <c r="CF43" i="2"/>
  <c r="CC43" i="2"/>
  <c r="BZ43" i="2"/>
  <c r="BW43" i="2"/>
  <c r="BT43" i="2"/>
  <c r="BQ43" i="2"/>
  <c r="BN43" i="2"/>
  <c r="BK43" i="2"/>
  <c r="BH43" i="2"/>
  <c r="BE43" i="2"/>
  <c r="BB43" i="2"/>
  <c r="AY43" i="2"/>
  <c r="AV43" i="2"/>
  <c r="AS43" i="2"/>
  <c r="AP43" i="2"/>
  <c r="AM43" i="2"/>
  <c r="AJ43" i="2"/>
  <c r="AG43" i="2"/>
  <c r="AD43" i="2"/>
  <c r="AA43" i="2"/>
  <c r="X43" i="2"/>
  <c r="U43" i="2"/>
  <c r="R43" i="2"/>
  <c r="O43" i="2"/>
  <c r="L43" i="2"/>
  <c r="I43" i="2"/>
  <c r="F43" i="2"/>
  <c r="DS43" i="2" s="1"/>
  <c r="HE43" i="2" s="1"/>
  <c r="C43" i="2"/>
  <c r="GY42" i="2"/>
  <c r="GV42" i="2"/>
  <c r="GS42" i="2"/>
  <c r="GO42" i="2"/>
  <c r="HA42" i="2" s="1"/>
  <c r="GM42" i="2"/>
  <c r="GJ42" i="2"/>
  <c r="GG42" i="2"/>
  <c r="GD42" i="2"/>
  <c r="GA42" i="2"/>
  <c r="FX42" i="2"/>
  <c r="FU42" i="2"/>
  <c r="FR42" i="2"/>
  <c r="FO42" i="2"/>
  <c r="FL42" i="2"/>
  <c r="FI42" i="2"/>
  <c r="FF42" i="2"/>
  <c r="FF41" i="2" s="1"/>
  <c r="FF40" i="2" s="1"/>
  <c r="FC42" i="2"/>
  <c r="EZ42" i="2"/>
  <c r="GP42" i="2" s="1"/>
  <c r="EV42" i="2"/>
  <c r="ET42" i="2"/>
  <c r="EQ42" i="2"/>
  <c r="EQ41" i="2" s="1"/>
  <c r="EQ40" i="2" s="1"/>
  <c r="EN42" i="2"/>
  <c r="EK42" i="2"/>
  <c r="EK41" i="2" s="1"/>
  <c r="EK40" i="2" s="1"/>
  <c r="EH42" i="2"/>
  <c r="EE42" i="2"/>
  <c r="EE41" i="2" s="1"/>
  <c r="EE40" i="2" s="1"/>
  <c r="EB42" i="2"/>
  <c r="DY42" i="2"/>
  <c r="DY41" i="2" s="1"/>
  <c r="DY40" i="2" s="1"/>
  <c r="DV42" i="2"/>
  <c r="EW42" i="2" s="1"/>
  <c r="DR42" i="2"/>
  <c r="HD42" i="2" s="1"/>
  <c r="DP42" i="2"/>
  <c r="DM42" i="2"/>
  <c r="DJ42" i="2"/>
  <c r="DG42" i="2"/>
  <c r="DD42" i="2"/>
  <c r="DA42" i="2"/>
  <c r="CX42" i="2"/>
  <c r="CU42" i="2"/>
  <c r="CR42" i="2"/>
  <c r="CO42" i="2"/>
  <c r="CL42" i="2"/>
  <c r="CI42" i="2"/>
  <c r="CF42" i="2"/>
  <c r="CC42" i="2"/>
  <c r="BZ42" i="2"/>
  <c r="BW42" i="2"/>
  <c r="BT42" i="2"/>
  <c r="BQ42" i="2"/>
  <c r="BN42" i="2"/>
  <c r="BK42" i="2"/>
  <c r="BH42" i="2"/>
  <c r="BE42" i="2"/>
  <c r="BB42" i="2"/>
  <c r="AY42" i="2"/>
  <c r="AV42" i="2"/>
  <c r="AS42" i="2"/>
  <c r="AP42" i="2"/>
  <c r="AM42" i="2"/>
  <c r="AJ42" i="2"/>
  <c r="AG42" i="2"/>
  <c r="AD42" i="2"/>
  <c r="AA42" i="2"/>
  <c r="X42" i="2"/>
  <c r="U42" i="2"/>
  <c r="R42" i="2"/>
  <c r="O42" i="2"/>
  <c r="L42" i="2"/>
  <c r="I42" i="2"/>
  <c r="F42" i="2"/>
  <c r="DS42" i="2" s="1"/>
  <c r="C42" i="2"/>
  <c r="GY41" i="2"/>
  <c r="GX41" i="2"/>
  <c r="GV41" i="2"/>
  <c r="GU41" i="2"/>
  <c r="GS41" i="2"/>
  <c r="GR41" i="2"/>
  <c r="GM41" i="2"/>
  <c r="GL41" i="2"/>
  <c r="GJ41" i="2"/>
  <c r="GI41" i="2"/>
  <c r="GG41" i="2"/>
  <c r="GF41" i="2"/>
  <c r="GD41" i="2"/>
  <c r="GC41" i="2"/>
  <c r="GA41" i="2"/>
  <c r="FZ41" i="2"/>
  <c r="FX41" i="2"/>
  <c r="FW41" i="2"/>
  <c r="FU41" i="2"/>
  <c r="FT41" i="2"/>
  <c r="FR41" i="2"/>
  <c r="FQ41" i="2"/>
  <c r="FO41" i="2"/>
  <c r="FN41" i="2"/>
  <c r="FL41" i="2"/>
  <c r="FI41" i="2"/>
  <c r="FH41" i="2"/>
  <c r="FE41" i="2"/>
  <c r="FC41" i="2"/>
  <c r="FB41" i="2"/>
  <c r="EY41" i="2"/>
  <c r="GO41" i="2" s="1"/>
  <c r="HA41" i="2" s="1"/>
  <c r="ET41" i="2"/>
  <c r="ES41" i="2"/>
  <c r="EP41" i="2"/>
  <c r="EN41" i="2"/>
  <c r="EM41" i="2"/>
  <c r="EJ41" i="2"/>
  <c r="EH41" i="2"/>
  <c r="EG41" i="2"/>
  <c r="ED41" i="2"/>
  <c r="EB41" i="2"/>
  <c r="EA41" i="2"/>
  <c r="DX41" i="2"/>
  <c r="DV41" i="2"/>
  <c r="EW41" i="2" s="1"/>
  <c r="DU41" i="2"/>
  <c r="EV41" i="2" s="1"/>
  <c r="DP41" i="2"/>
  <c r="DO41" i="2"/>
  <c r="DM41" i="2"/>
  <c r="DL41" i="2"/>
  <c r="DJ41" i="2"/>
  <c r="DI41" i="2"/>
  <c r="DG41" i="2"/>
  <c r="DF41" i="2"/>
  <c r="DD41" i="2"/>
  <c r="DC41" i="2"/>
  <c r="DA41" i="2"/>
  <c r="CZ41" i="2"/>
  <c r="CX41" i="2"/>
  <c r="CW41" i="2"/>
  <c r="CU41" i="2"/>
  <c r="CT41" i="2"/>
  <c r="CR41" i="2"/>
  <c r="CQ41" i="2"/>
  <c r="CO41" i="2"/>
  <c r="CN41" i="2"/>
  <c r="CL41" i="2"/>
  <c r="CK41" i="2"/>
  <c r="CI41" i="2"/>
  <c r="CH41" i="2"/>
  <c r="CF41" i="2"/>
  <c r="CE41" i="2"/>
  <c r="CC41" i="2"/>
  <c r="CB41" i="2"/>
  <c r="BZ41" i="2"/>
  <c r="BY41" i="2"/>
  <c r="BW41" i="2"/>
  <c r="BV41" i="2"/>
  <c r="BT41" i="2"/>
  <c r="BS41" i="2"/>
  <c r="BQ41" i="2"/>
  <c r="BP41" i="2"/>
  <c r="BN41" i="2"/>
  <c r="BM41" i="2"/>
  <c r="BK41" i="2"/>
  <c r="BJ41" i="2"/>
  <c r="BH41" i="2"/>
  <c r="BG41" i="2"/>
  <c r="BE41" i="2"/>
  <c r="BD41" i="2"/>
  <c r="BB41" i="2"/>
  <c r="BA41" i="2"/>
  <c r="AY41" i="2"/>
  <c r="AX41" i="2"/>
  <c r="AV41" i="2"/>
  <c r="AU41" i="2"/>
  <c r="AS41" i="2"/>
  <c r="AR41" i="2"/>
  <c r="AP41" i="2"/>
  <c r="AO41" i="2"/>
  <c r="AM41" i="2"/>
  <c r="AL41" i="2"/>
  <c r="AJ41" i="2"/>
  <c r="AI41" i="2"/>
  <c r="AG41" i="2"/>
  <c r="AF41" i="2"/>
  <c r="AD41" i="2"/>
  <c r="AC41" i="2"/>
  <c r="AA41" i="2"/>
  <c r="Z41" i="2"/>
  <c r="X41" i="2"/>
  <c r="W41" i="2"/>
  <c r="U41" i="2"/>
  <c r="T41" i="2"/>
  <c r="R41" i="2"/>
  <c r="Q41" i="2"/>
  <c r="O41" i="2"/>
  <c r="N41" i="2"/>
  <c r="L41" i="2"/>
  <c r="K41" i="2"/>
  <c r="I41" i="2"/>
  <c r="H41" i="2"/>
  <c r="F41" i="2"/>
  <c r="E41" i="2"/>
  <c r="C41" i="2"/>
  <c r="DS41" i="2" s="1"/>
  <c r="B41" i="2"/>
  <c r="DR41" i="2" s="1"/>
  <c r="HD41" i="2" s="1"/>
  <c r="GY40" i="2"/>
  <c r="GX40" i="2"/>
  <c r="GU40" i="2"/>
  <c r="GS40" i="2"/>
  <c r="GR40" i="2"/>
  <c r="GL40" i="2"/>
  <c r="GJ40" i="2"/>
  <c r="GI40" i="2"/>
  <c r="GF40" i="2"/>
  <c r="GD40" i="2"/>
  <c r="GC40" i="2"/>
  <c r="FZ40" i="2"/>
  <c r="FX40" i="2"/>
  <c r="FW40" i="2"/>
  <c r="FT40" i="2"/>
  <c r="FR40" i="2"/>
  <c r="FQ40" i="2"/>
  <c r="FN40" i="2"/>
  <c r="GO40" i="2" s="1"/>
  <c r="HA40" i="2" s="1"/>
  <c r="FL40" i="2"/>
  <c r="FI40" i="2"/>
  <c r="FH40" i="2"/>
  <c r="FE40" i="2"/>
  <c r="FC40" i="2"/>
  <c r="FB40" i="2"/>
  <c r="EY40" i="2"/>
  <c r="ET40" i="2"/>
  <c r="ES40" i="2"/>
  <c r="EP40" i="2"/>
  <c r="EN40" i="2"/>
  <c r="EM40" i="2"/>
  <c r="EJ40" i="2"/>
  <c r="EH40" i="2"/>
  <c r="EG40" i="2"/>
  <c r="ED40" i="2"/>
  <c r="EB40" i="2"/>
  <c r="EA40" i="2"/>
  <c r="DX40" i="2"/>
  <c r="DV40" i="2"/>
  <c r="DU40" i="2"/>
  <c r="EV40" i="2" s="1"/>
  <c r="DO40" i="2"/>
  <c r="DM40" i="2"/>
  <c r="DL40" i="2"/>
  <c r="DI40" i="2"/>
  <c r="DG40" i="2"/>
  <c r="DF40" i="2"/>
  <c r="DC40" i="2"/>
  <c r="DA40" i="2"/>
  <c r="CZ40" i="2"/>
  <c r="CW40" i="2"/>
  <c r="CU40" i="2"/>
  <c r="CT40" i="2"/>
  <c r="CQ40" i="2"/>
  <c r="CO40" i="2"/>
  <c r="CN40" i="2"/>
  <c r="CK40" i="2"/>
  <c r="CI40" i="2"/>
  <c r="CH40" i="2"/>
  <c r="CE40" i="2"/>
  <c r="CC40" i="2"/>
  <c r="CB40" i="2"/>
  <c r="BY40" i="2"/>
  <c r="BW40" i="2"/>
  <c r="BV40" i="2"/>
  <c r="BS40" i="2"/>
  <c r="BQ40" i="2"/>
  <c r="BP40" i="2"/>
  <c r="BM40" i="2"/>
  <c r="BK40" i="2"/>
  <c r="BJ40" i="2"/>
  <c r="BG40" i="2"/>
  <c r="BE40" i="2"/>
  <c r="BD40" i="2"/>
  <c r="BA40" i="2"/>
  <c r="AY40" i="2"/>
  <c r="AX40" i="2"/>
  <c r="AU40" i="2"/>
  <c r="AS40" i="2"/>
  <c r="AR40" i="2"/>
  <c r="AO40" i="2"/>
  <c r="AM40" i="2"/>
  <c r="AL40" i="2"/>
  <c r="AI40" i="2"/>
  <c r="AG40" i="2"/>
  <c r="AF40" i="2"/>
  <c r="AC40" i="2"/>
  <c r="AA40" i="2"/>
  <c r="Z40" i="2"/>
  <c r="W40" i="2"/>
  <c r="U40" i="2"/>
  <c r="T40" i="2"/>
  <c r="Q40" i="2"/>
  <c r="O40" i="2"/>
  <c r="N40" i="2"/>
  <c r="K40" i="2"/>
  <c r="I40" i="2"/>
  <c r="H40" i="2"/>
  <c r="E40" i="2"/>
  <c r="C40" i="2"/>
  <c r="B40" i="2"/>
  <c r="DR40" i="2" s="1"/>
  <c r="HD40" i="2" s="1"/>
  <c r="GY39" i="2"/>
  <c r="GV39" i="2"/>
  <c r="GS39" i="2"/>
  <c r="GO39" i="2"/>
  <c r="HA39" i="2" s="1"/>
  <c r="GM39" i="2"/>
  <c r="GJ39" i="2"/>
  <c r="GG39" i="2"/>
  <c r="GD39" i="2"/>
  <c r="GA39" i="2"/>
  <c r="FX39" i="2"/>
  <c r="FU39" i="2"/>
  <c r="FR39" i="2"/>
  <c r="FO39" i="2"/>
  <c r="FL39" i="2"/>
  <c r="FI39" i="2"/>
  <c r="FF39" i="2"/>
  <c r="FC39" i="2"/>
  <c r="EZ39" i="2"/>
  <c r="GP39" i="2" s="1"/>
  <c r="HB39" i="2" s="1"/>
  <c r="EV39" i="2"/>
  <c r="ET39" i="2"/>
  <c r="EQ39" i="2"/>
  <c r="EN39" i="2"/>
  <c r="EK39" i="2"/>
  <c r="EH39" i="2"/>
  <c r="EE39" i="2"/>
  <c r="EB39" i="2"/>
  <c r="DY39" i="2"/>
  <c r="DV39" i="2"/>
  <c r="EW39" i="2" s="1"/>
  <c r="DR39" i="2"/>
  <c r="DP39" i="2"/>
  <c r="DM39" i="2"/>
  <c r="DJ39" i="2"/>
  <c r="DG39" i="2"/>
  <c r="DD39" i="2"/>
  <c r="DA39" i="2"/>
  <c r="CX39" i="2"/>
  <c r="CU39" i="2"/>
  <c r="CR39" i="2"/>
  <c r="CO39" i="2"/>
  <c r="CL39" i="2"/>
  <c r="CI39" i="2"/>
  <c r="CF39" i="2"/>
  <c r="CC39" i="2"/>
  <c r="BZ39" i="2"/>
  <c r="BW39" i="2"/>
  <c r="BT39" i="2"/>
  <c r="BQ39" i="2"/>
  <c r="BN39" i="2"/>
  <c r="BK39" i="2"/>
  <c r="BH39" i="2"/>
  <c r="BE39" i="2"/>
  <c r="BB39" i="2"/>
  <c r="AY39" i="2"/>
  <c r="AV39" i="2"/>
  <c r="AS39" i="2"/>
  <c r="AP39" i="2"/>
  <c r="AM39" i="2"/>
  <c r="AJ39" i="2"/>
  <c r="AG39" i="2"/>
  <c r="AD39" i="2"/>
  <c r="AA39" i="2"/>
  <c r="X39" i="2"/>
  <c r="U39" i="2"/>
  <c r="R39" i="2"/>
  <c r="O39" i="2"/>
  <c r="L39" i="2"/>
  <c r="I39" i="2"/>
  <c r="F39" i="2"/>
  <c r="C39" i="2"/>
  <c r="DS39" i="2" s="1"/>
  <c r="HA38" i="2"/>
  <c r="GY38" i="2"/>
  <c r="GV38" i="2"/>
  <c r="GS38" i="2"/>
  <c r="GO38" i="2"/>
  <c r="GM38" i="2"/>
  <c r="GJ38" i="2"/>
  <c r="GG38" i="2"/>
  <c r="GD38" i="2"/>
  <c r="GA38" i="2"/>
  <c r="FX38" i="2"/>
  <c r="FU38" i="2"/>
  <c r="FR38" i="2"/>
  <c r="FO38" i="2"/>
  <c r="FL38" i="2"/>
  <c r="FI38" i="2"/>
  <c r="FI37" i="2" s="1"/>
  <c r="FI28" i="2" s="1"/>
  <c r="FF38" i="2"/>
  <c r="FC38" i="2"/>
  <c r="GP38" i="2" s="1"/>
  <c r="EZ38" i="2"/>
  <c r="EV38" i="2"/>
  <c r="ET38" i="2"/>
  <c r="ET37" i="2" s="1"/>
  <c r="ET28" i="2" s="1"/>
  <c r="EQ38" i="2"/>
  <c r="EN38" i="2"/>
  <c r="EN37" i="2" s="1"/>
  <c r="EN28" i="2" s="1"/>
  <c r="EN52" i="2" s="1"/>
  <c r="EK38" i="2"/>
  <c r="EH38" i="2"/>
  <c r="EH37" i="2" s="1"/>
  <c r="EH28" i="2" s="1"/>
  <c r="EH52" i="2" s="1"/>
  <c r="EE38" i="2"/>
  <c r="EB38" i="2"/>
  <c r="EB37" i="2" s="1"/>
  <c r="EB28" i="2" s="1"/>
  <c r="DY38" i="2"/>
  <c r="DV38" i="2"/>
  <c r="EW38" i="2" s="1"/>
  <c r="DR38" i="2"/>
  <c r="HD38" i="2" s="1"/>
  <c r="DP38" i="2"/>
  <c r="DM38" i="2"/>
  <c r="DJ38" i="2"/>
  <c r="DG38" i="2"/>
  <c r="DD38" i="2"/>
  <c r="DA38" i="2"/>
  <c r="CX38" i="2"/>
  <c r="CU38" i="2"/>
  <c r="CR38" i="2"/>
  <c r="CO38" i="2"/>
  <c r="CL38" i="2"/>
  <c r="CI38" i="2"/>
  <c r="CF38" i="2"/>
  <c r="CC38" i="2"/>
  <c r="BZ38" i="2"/>
  <c r="BW38" i="2"/>
  <c r="BT38" i="2"/>
  <c r="BQ38" i="2"/>
  <c r="BN38" i="2"/>
  <c r="BK38" i="2"/>
  <c r="BH38" i="2"/>
  <c r="BE38" i="2"/>
  <c r="BB38" i="2"/>
  <c r="AY38" i="2"/>
  <c r="AV38" i="2"/>
  <c r="AS38" i="2"/>
  <c r="AP38" i="2"/>
  <c r="AM38" i="2"/>
  <c r="AJ38" i="2"/>
  <c r="AG38" i="2"/>
  <c r="AD38" i="2"/>
  <c r="AA38" i="2"/>
  <c r="X38" i="2"/>
  <c r="U38" i="2"/>
  <c r="R38" i="2"/>
  <c r="O38" i="2"/>
  <c r="L38" i="2"/>
  <c r="I38" i="2"/>
  <c r="F38" i="2"/>
  <c r="C38" i="2"/>
  <c r="DS38" i="2" s="1"/>
  <c r="GY37" i="2"/>
  <c r="GX37" i="2"/>
  <c r="GV37" i="2"/>
  <c r="GU37" i="2"/>
  <c r="GS37" i="2"/>
  <c r="GR37" i="2"/>
  <c r="GM37" i="2"/>
  <c r="GL37" i="2"/>
  <c r="GJ37" i="2"/>
  <c r="GI37" i="2"/>
  <c r="GG37" i="2"/>
  <c r="GF37" i="2"/>
  <c r="GD37" i="2"/>
  <c r="GC37" i="2"/>
  <c r="GA37" i="2"/>
  <c r="FZ37" i="2"/>
  <c r="FX37" i="2"/>
  <c r="FW37" i="2"/>
  <c r="FU37" i="2"/>
  <c r="FT37" i="2"/>
  <c r="FR37" i="2"/>
  <c r="FQ37" i="2"/>
  <c r="FO37" i="2"/>
  <c r="FN37" i="2"/>
  <c r="FL37" i="2"/>
  <c r="FH37" i="2"/>
  <c r="FF37" i="2"/>
  <c r="FE37" i="2"/>
  <c r="FB37" i="2"/>
  <c r="EZ37" i="2"/>
  <c r="EY37" i="2"/>
  <c r="GO37" i="2" s="1"/>
  <c r="HA37" i="2" s="1"/>
  <c r="ES37" i="2"/>
  <c r="EQ37" i="2"/>
  <c r="EP37" i="2"/>
  <c r="EM37" i="2"/>
  <c r="EK37" i="2"/>
  <c r="EJ37" i="2"/>
  <c r="EG37" i="2"/>
  <c r="EE37" i="2"/>
  <c r="ED37" i="2"/>
  <c r="EA37" i="2"/>
  <c r="DY37" i="2"/>
  <c r="DX37" i="2"/>
  <c r="DU37" i="2"/>
  <c r="EV37" i="2" s="1"/>
  <c r="DP37" i="2"/>
  <c r="DO37" i="2"/>
  <c r="DM37" i="2"/>
  <c r="DL37" i="2"/>
  <c r="DJ37" i="2"/>
  <c r="DI37" i="2"/>
  <c r="DG37" i="2"/>
  <c r="DF37" i="2"/>
  <c r="DD37" i="2"/>
  <c r="DC37" i="2"/>
  <c r="DA37" i="2"/>
  <c r="CZ37" i="2"/>
  <c r="CX37" i="2"/>
  <c r="CW37" i="2"/>
  <c r="CU37" i="2"/>
  <c r="CT37" i="2"/>
  <c r="CR37" i="2"/>
  <c r="CQ37" i="2"/>
  <c r="CO37" i="2"/>
  <c r="CN37" i="2"/>
  <c r="CL37" i="2"/>
  <c r="CK37" i="2"/>
  <c r="CI37" i="2"/>
  <c r="CH37" i="2"/>
  <c r="CF37" i="2"/>
  <c r="CE37" i="2"/>
  <c r="CC37" i="2"/>
  <c r="CB37" i="2"/>
  <c r="BZ37" i="2"/>
  <c r="BY37" i="2"/>
  <c r="BW37" i="2"/>
  <c r="BV37" i="2"/>
  <c r="BT37" i="2"/>
  <c r="BS37" i="2"/>
  <c r="BQ37" i="2"/>
  <c r="BP37" i="2"/>
  <c r="BN37" i="2"/>
  <c r="BM37" i="2"/>
  <c r="BK37" i="2"/>
  <c r="BJ37" i="2"/>
  <c r="BH37" i="2"/>
  <c r="BG37" i="2"/>
  <c r="BE37" i="2"/>
  <c r="BD37" i="2"/>
  <c r="BB37" i="2"/>
  <c r="BA37" i="2"/>
  <c r="AY37" i="2"/>
  <c r="AX37" i="2"/>
  <c r="AV37" i="2"/>
  <c r="AU37" i="2"/>
  <c r="AS37" i="2"/>
  <c r="AR37" i="2"/>
  <c r="AP37" i="2"/>
  <c r="AO37" i="2"/>
  <c r="AM37" i="2"/>
  <c r="AL37" i="2"/>
  <c r="AJ37" i="2"/>
  <c r="AI37" i="2"/>
  <c r="AG37" i="2"/>
  <c r="AF37" i="2"/>
  <c r="AD37" i="2"/>
  <c r="AC37" i="2"/>
  <c r="AA37" i="2"/>
  <c r="Z37" i="2"/>
  <c r="X37" i="2"/>
  <c r="W37" i="2"/>
  <c r="U37" i="2"/>
  <c r="T37" i="2"/>
  <c r="R37" i="2"/>
  <c r="Q37" i="2"/>
  <c r="O37" i="2"/>
  <c r="N37" i="2"/>
  <c r="L37" i="2"/>
  <c r="K37" i="2"/>
  <c r="I37" i="2"/>
  <c r="H37" i="2"/>
  <c r="F37" i="2"/>
  <c r="E37" i="2"/>
  <c r="C37" i="2"/>
  <c r="DS37" i="2" s="1"/>
  <c r="B37" i="2"/>
  <c r="DR37" i="2" s="1"/>
  <c r="GY36" i="2"/>
  <c r="GV36" i="2"/>
  <c r="GS36" i="2"/>
  <c r="GO36" i="2"/>
  <c r="HA36" i="2" s="1"/>
  <c r="GM36" i="2"/>
  <c r="GJ36" i="2"/>
  <c r="GG36" i="2"/>
  <c r="GD36" i="2"/>
  <c r="GA36" i="2"/>
  <c r="FX36" i="2"/>
  <c r="FU36" i="2"/>
  <c r="FR36" i="2"/>
  <c r="FO36" i="2"/>
  <c r="FL36" i="2"/>
  <c r="FI36" i="2"/>
  <c r="FF36" i="2"/>
  <c r="FC36" i="2"/>
  <c r="GP36" i="2" s="1"/>
  <c r="EZ36" i="2"/>
  <c r="EV36" i="2"/>
  <c r="ET36" i="2"/>
  <c r="EQ36" i="2"/>
  <c r="EN36" i="2"/>
  <c r="EK36" i="2"/>
  <c r="EH36" i="2"/>
  <c r="EE36" i="2"/>
  <c r="EB36" i="2"/>
  <c r="DY36" i="2"/>
  <c r="DV36" i="2"/>
  <c r="EW36" i="2" s="1"/>
  <c r="EX36" i="2" s="1"/>
  <c r="DR36" i="2"/>
  <c r="HD36" i="2" s="1"/>
  <c r="DP36" i="2"/>
  <c r="DM36" i="2"/>
  <c r="DJ36" i="2"/>
  <c r="DG36" i="2"/>
  <c r="DD36" i="2"/>
  <c r="DA36" i="2"/>
  <c r="CX36" i="2"/>
  <c r="CU36" i="2"/>
  <c r="CR36" i="2"/>
  <c r="CO36" i="2"/>
  <c r="CL36" i="2"/>
  <c r="CI36" i="2"/>
  <c r="CF36" i="2"/>
  <c r="CC36" i="2"/>
  <c r="BZ36" i="2"/>
  <c r="BW36" i="2"/>
  <c r="BT36" i="2"/>
  <c r="BQ36" i="2"/>
  <c r="BN36" i="2"/>
  <c r="BK36" i="2"/>
  <c r="BH36" i="2"/>
  <c r="BE36" i="2"/>
  <c r="BB36" i="2"/>
  <c r="AY36" i="2"/>
  <c r="AV36" i="2"/>
  <c r="AS36" i="2"/>
  <c r="AP36" i="2"/>
  <c r="AM36" i="2"/>
  <c r="AJ36" i="2"/>
  <c r="AG36" i="2"/>
  <c r="AD36" i="2"/>
  <c r="AA36" i="2"/>
  <c r="X36" i="2"/>
  <c r="U36" i="2"/>
  <c r="R36" i="2"/>
  <c r="O36" i="2"/>
  <c r="L36" i="2"/>
  <c r="I36" i="2"/>
  <c r="F36" i="2"/>
  <c r="C36" i="2"/>
  <c r="DS36" i="2" s="1"/>
  <c r="GY35" i="2"/>
  <c r="GV35" i="2"/>
  <c r="GS35" i="2"/>
  <c r="GO35" i="2"/>
  <c r="HA35" i="2" s="1"/>
  <c r="GM35" i="2"/>
  <c r="GJ35" i="2"/>
  <c r="GG35" i="2"/>
  <c r="GD35" i="2"/>
  <c r="GA35" i="2"/>
  <c r="FX35" i="2"/>
  <c r="FU35" i="2"/>
  <c r="FR35" i="2"/>
  <c r="FO35" i="2"/>
  <c r="FL35" i="2"/>
  <c r="FI35" i="2"/>
  <c r="FF35" i="2"/>
  <c r="FC35" i="2"/>
  <c r="EZ35" i="2"/>
  <c r="GP35" i="2" s="1"/>
  <c r="HB35" i="2" s="1"/>
  <c r="EV35" i="2"/>
  <c r="EU35" i="2"/>
  <c r="ET35" i="2"/>
  <c r="EQ35" i="2"/>
  <c r="EN35" i="2"/>
  <c r="EK35" i="2"/>
  <c r="EH35" i="2"/>
  <c r="EE35" i="2"/>
  <c r="EW35" i="2" s="1"/>
  <c r="EX35" i="2" s="1"/>
  <c r="EB35" i="2"/>
  <c r="DZ35" i="2"/>
  <c r="DY35" i="2"/>
  <c r="DW35" i="2"/>
  <c r="DV35" i="2"/>
  <c r="DR35" i="2"/>
  <c r="HD35" i="2" s="1"/>
  <c r="DP35" i="2"/>
  <c r="DM35" i="2"/>
  <c r="DJ35" i="2"/>
  <c r="DG35" i="2"/>
  <c r="DD35" i="2"/>
  <c r="DA35" i="2"/>
  <c r="CX35" i="2"/>
  <c r="CU35" i="2"/>
  <c r="CR35" i="2"/>
  <c r="CO35" i="2"/>
  <c r="CL35" i="2"/>
  <c r="CI35" i="2"/>
  <c r="CF35" i="2"/>
  <c r="CC35" i="2"/>
  <c r="BZ35" i="2"/>
  <c r="BW35" i="2"/>
  <c r="BT35" i="2"/>
  <c r="BQ35" i="2"/>
  <c r="BN35" i="2"/>
  <c r="BK35" i="2"/>
  <c r="BH35" i="2"/>
  <c r="BE35" i="2"/>
  <c r="BB35" i="2"/>
  <c r="AY35" i="2"/>
  <c r="AV35" i="2"/>
  <c r="AS35" i="2"/>
  <c r="AP35" i="2"/>
  <c r="AM35" i="2"/>
  <c r="AJ35" i="2"/>
  <c r="AG35" i="2"/>
  <c r="AD35" i="2"/>
  <c r="AA35" i="2"/>
  <c r="X35" i="2"/>
  <c r="U35" i="2"/>
  <c r="R35" i="2"/>
  <c r="O35" i="2"/>
  <c r="L35" i="2"/>
  <c r="I35" i="2"/>
  <c r="F35" i="2"/>
  <c r="C35" i="2"/>
  <c r="DS35" i="2" s="1"/>
  <c r="HA34" i="2"/>
  <c r="GY34" i="2"/>
  <c r="GV34" i="2"/>
  <c r="GS34" i="2"/>
  <c r="GO34" i="2"/>
  <c r="GM34" i="2"/>
  <c r="GJ34" i="2"/>
  <c r="GG34" i="2"/>
  <c r="GD34" i="2"/>
  <c r="GA34" i="2"/>
  <c r="FX34" i="2"/>
  <c r="FU34" i="2"/>
  <c r="FR34" i="2"/>
  <c r="FO34" i="2"/>
  <c r="FL34" i="2"/>
  <c r="FI34" i="2"/>
  <c r="FF34" i="2"/>
  <c r="FC34" i="2"/>
  <c r="GP34" i="2" s="1"/>
  <c r="HB34" i="2" s="1"/>
  <c r="HC34" i="2" s="1"/>
  <c r="EZ34" i="2"/>
  <c r="EV34" i="2"/>
  <c r="ET34" i="2"/>
  <c r="EQ34" i="2"/>
  <c r="EN34" i="2"/>
  <c r="EK34" i="2"/>
  <c r="EH34" i="2"/>
  <c r="EE34" i="2"/>
  <c r="EB34" i="2"/>
  <c r="DY34" i="2"/>
  <c r="DV34" i="2"/>
  <c r="EW34" i="2" s="1"/>
  <c r="DR34" i="2"/>
  <c r="HD34" i="2" s="1"/>
  <c r="DP34" i="2"/>
  <c r="DM34" i="2"/>
  <c r="DJ34" i="2"/>
  <c r="DG34" i="2"/>
  <c r="DD34" i="2"/>
  <c r="DA34" i="2"/>
  <c r="CX34" i="2"/>
  <c r="CU34" i="2"/>
  <c r="CR34" i="2"/>
  <c r="CO34" i="2"/>
  <c r="CL34" i="2"/>
  <c r="CI34" i="2"/>
  <c r="CF34" i="2"/>
  <c r="CC34" i="2"/>
  <c r="BZ34" i="2"/>
  <c r="BW34" i="2"/>
  <c r="BT34" i="2"/>
  <c r="BQ34" i="2"/>
  <c r="BN34" i="2"/>
  <c r="BK34" i="2"/>
  <c r="BH34" i="2"/>
  <c r="BE34" i="2"/>
  <c r="BB34" i="2"/>
  <c r="AY34" i="2"/>
  <c r="AV34" i="2"/>
  <c r="AS34" i="2"/>
  <c r="AP34" i="2"/>
  <c r="AM34" i="2"/>
  <c r="AJ34" i="2"/>
  <c r="AG34" i="2"/>
  <c r="AD34" i="2"/>
  <c r="AA34" i="2"/>
  <c r="X34" i="2"/>
  <c r="U34" i="2"/>
  <c r="R34" i="2"/>
  <c r="O34" i="2"/>
  <c r="L34" i="2"/>
  <c r="I34" i="2"/>
  <c r="F34" i="2"/>
  <c r="C34" i="2"/>
  <c r="DS34" i="2" s="1"/>
  <c r="GY33" i="2"/>
  <c r="GV33" i="2"/>
  <c r="GS33" i="2"/>
  <c r="GO33" i="2"/>
  <c r="HA33" i="2" s="1"/>
  <c r="GM33" i="2"/>
  <c r="GJ33" i="2"/>
  <c r="GG33" i="2"/>
  <c r="GD33" i="2"/>
  <c r="GA33" i="2"/>
  <c r="FX33" i="2"/>
  <c r="FU33" i="2"/>
  <c r="FR33" i="2"/>
  <c r="FO33" i="2"/>
  <c r="FL33" i="2"/>
  <c r="FI33" i="2"/>
  <c r="FF33" i="2"/>
  <c r="FC33" i="2"/>
  <c r="EZ33" i="2"/>
  <c r="GP33" i="2" s="1"/>
  <c r="HB33" i="2" s="1"/>
  <c r="EV33" i="2"/>
  <c r="ET33" i="2"/>
  <c r="EQ33" i="2"/>
  <c r="EN33" i="2"/>
  <c r="EK33" i="2"/>
  <c r="EH33" i="2"/>
  <c r="EE33" i="2"/>
  <c r="EB33" i="2"/>
  <c r="DY33" i="2"/>
  <c r="DV33" i="2"/>
  <c r="EW33" i="2" s="1"/>
  <c r="DR33" i="2"/>
  <c r="DP33" i="2"/>
  <c r="DM33" i="2"/>
  <c r="DJ33" i="2"/>
  <c r="DG33" i="2"/>
  <c r="DD33" i="2"/>
  <c r="DA33" i="2"/>
  <c r="CX33" i="2"/>
  <c r="CU33" i="2"/>
  <c r="CR33" i="2"/>
  <c r="CO33" i="2"/>
  <c r="CL33" i="2"/>
  <c r="CI33" i="2"/>
  <c r="CF33" i="2"/>
  <c r="CC33" i="2"/>
  <c r="BZ33" i="2"/>
  <c r="BW33" i="2"/>
  <c r="BT33" i="2"/>
  <c r="BQ33" i="2"/>
  <c r="BN33" i="2"/>
  <c r="BK33" i="2"/>
  <c r="BH33" i="2"/>
  <c r="BE33" i="2"/>
  <c r="BB33" i="2"/>
  <c r="AY33" i="2"/>
  <c r="AV33" i="2"/>
  <c r="AS33" i="2"/>
  <c r="AP33" i="2"/>
  <c r="AM33" i="2"/>
  <c r="AJ33" i="2"/>
  <c r="AG33" i="2"/>
  <c r="AD33" i="2"/>
  <c r="AA33" i="2"/>
  <c r="X33" i="2"/>
  <c r="U33" i="2"/>
  <c r="R33" i="2"/>
  <c r="O33" i="2"/>
  <c r="L33" i="2"/>
  <c r="I33" i="2"/>
  <c r="F33" i="2"/>
  <c r="C33" i="2"/>
  <c r="DS33" i="2" s="1"/>
  <c r="GY32" i="2"/>
  <c r="GV32" i="2"/>
  <c r="GS32" i="2"/>
  <c r="GO32" i="2"/>
  <c r="HA32" i="2" s="1"/>
  <c r="GM32" i="2"/>
  <c r="GJ32" i="2"/>
  <c r="GG32" i="2"/>
  <c r="GD32" i="2"/>
  <c r="GA32" i="2"/>
  <c r="FX32" i="2"/>
  <c r="FU32" i="2"/>
  <c r="FR32" i="2"/>
  <c r="FO32" i="2"/>
  <c r="FL32" i="2"/>
  <c r="FI32" i="2"/>
  <c r="FF32" i="2"/>
  <c r="FC32" i="2"/>
  <c r="EZ32" i="2"/>
  <c r="GP32" i="2" s="1"/>
  <c r="HB32" i="2" s="1"/>
  <c r="EV32" i="2"/>
  <c r="ET32" i="2"/>
  <c r="EQ32" i="2"/>
  <c r="EN32" i="2"/>
  <c r="EK32" i="2"/>
  <c r="EH32" i="2"/>
  <c r="EE32" i="2"/>
  <c r="EB32" i="2"/>
  <c r="DY32" i="2"/>
  <c r="DV32" i="2"/>
  <c r="EW32" i="2" s="1"/>
  <c r="DR32" i="2"/>
  <c r="HD32" i="2" s="1"/>
  <c r="DP32" i="2"/>
  <c r="DM32" i="2"/>
  <c r="DJ32" i="2"/>
  <c r="DG32" i="2"/>
  <c r="DD32" i="2"/>
  <c r="DA32" i="2"/>
  <c r="CX32" i="2"/>
  <c r="CU32" i="2"/>
  <c r="CR32" i="2"/>
  <c r="CO32" i="2"/>
  <c r="CL32" i="2"/>
  <c r="CI32" i="2"/>
  <c r="CF32" i="2"/>
  <c r="CC32" i="2"/>
  <c r="BZ32" i="2"/>
  <c r="BW32" i="2"/>
  <c r="BT32" i="2"/>
  <c r="BQ32" i="2"/>
  <c r="BN32" i="2"/>
  <c r="BK32" i="2"/>
  <c r="BH32" i="2"/>
  <c r="BE32" i="2"/>
  <c r="BB32" i="2"/>
  <c r="AY32" i="2"/>
  <c r="AV32" i="2"/>
  <c r="AS32" i="2"/>
  <c r="AP32" i="2"/>
  <c r="AM32" i="2"/>
  <c r="AJ32" i="2"/>
  <c r="AG32" i="2"/>
  <c r="AD32" i="2"/>
  <c r="AA32" i="2"/>
  <c r="X32" i="2"/>
  <c r="U32" i="2"/>
  <c r="R32" i="2"/>
  <c r="O32" i="2"/>
  <c r="L32" i="2"/>
  <c r="I32" i="2"/>
  <c r="F32" i="2"/>
  <c r="C32" i="2"/>
  <c r="DS32" i="2" s="1"/>
  <c r="HE32" i="2" s="1"/>
  <c r="GY31" i="2"/>
  <c r="GV31" i="2"/>
  <c r="GS31" i="2"/>
  <c r="GO31" i="2"/>
  <c r="HA31" i="2" s="1"/>
  <c r="GM31" i="2"/>
  <c r="GJ31" i="2"/>
  <c r="GG31" i="2"/>
  <c r="GD31" i="2"/>
  <c r="GA31" i="2"/>
  <c r="FX31" i="2"/>
  <c r="FU31" i="2"/>
  <c r="FR31" i="2"/>
  <c r="FO31" i="2"/>
  <c r="FL31" i="2"/>
  <c r="FI31" i="2"/>
  <c r="FF31" i="2"/>
  <c r="FC31" i="2"/>
  <c r="EZ31" i="2"/>
  <c r="GP31" i="2" s="1"/>
  <c r="HB31" i="2" s="1"/>
  <c r="EV31" i="2"/>
  <c r="ET31" i="2"/>
  <c r="EQ31" i="2"/>
  <c r="EN31" i="2"/>
  <c r="EK31" i="2"/>
  <c r="EH31" i="2"/>
  <c r="EE31" i="2"/>
  <c r="EB31" i="2"/>
  <c r="DY31" i="2"/>
  <c r="DV31" i="2"/>
  <c r="EW31" i="2" s="1"/>
  <c r="DR31" i="2"/>
  <c r="DP31" i="2"/>
  <c r="DM31" i="2"/>
  <c r="DJ31" i="2"/>
  <c r="DG31" i="2"/>
  <c r="DD31" i="2"/>
  <c r="DA31" i="2"/>
  <c r="CX31" i="2"/>
  <c r="CU31" i="2"/>
  <c r="CR31" i="2"/>
  <c r="CO31" i="2"/>
  <c r="CL31" i="2"/>
  <c r="CI31" i="2"/>
  <c r="CF31" i="2"/>
  <c r="CC31" i="2"/>
  <c r="BZ31" i="2"/>
  <c r="BW31" i="2"/>
  <c r="BT31" i="2"/>
  <c r="BQ31" i="2"/>
  <c r="BN31" i="2"/>
  <c r="BK31" i="2"/>
  <c r="BH31" i="2"/>
  <c r="BE31" i="2"/>
  <c r="BB31" i="2"/>
  <c r="AY31" i="2"/>
  <c r="AV31" i="2"/>
  <c r="AS31" i="2"/>
  <c r="AP31" i="2"/>
  <c r="AM31" i="2"/>
  <c r="AJ31" i="2"/>
  <c r="AG31" i="2"/>
  <c r="AD31" i="2"/>
  <c r="AA31" i="2"/>
  <c r="X31" i="2"/>
  <c r="U31" i="2"/>
  <c r="R31" i="2"/>
  <c r="O31" i="2"/>
  <c r="L31" i="2"/>
  <c r="I31" i="2"/>
  <c r="F31" i="2"/>
  <c r="C31" i="2"/>
  <c r="DS31" i="2" s="1"/>
  <c r="GY30" i="2"/>
  <c r="GV30" i="2"/>
  <c r="GS30" i="2"/>
  <c r="GO30" i="2"/>
  <c r="HA30" i="2" s="1"/>
  <c r="GM30" i="2"/>
  <c r="GJ30" i="2"/>
  <c r="GG30" i="2"/>
  <c r="GD30" i="2"/>
  <c r="GA30" i="2"/>
  <c r="FX30" i="2"/>
  <c r="FU30" i="2"/>
  <c r="FR30" i="2"/>
  <c r="FO30" i="2"/>
  <c r="FL30" i="2"/>
  <c r="FI30" i="2"/>
  <c r="FF30" i="2"/>
  <c r="FC30" i="2"/>
  <c r="EZ30" i="2"/>
  <c r="GP30" i="2" s="1"/>
  <c r="EV30" i="2"/>
  <c r="ET30" i="2"/>
  <c r="EQ30" i="2"/>
  <c r="EN30" i="2"/>
  <c r="EK30" i="2"/>
  <c r="EH30" i="2"/>
  <c r="EE30" i="2"/>
  <c r="EB30" i="2"/>
  <c r="DY30" i="2"/>
  <c r="DV30" i="2"/>
  <c r="EW30" i="2" s="1"/>
  <c r="DR30" i="2"/>
  <c r="HD30" i="2" s="1"/>
  <c r="DP30" i="2"/>
  <c r="DM30" i="2"/>
  <c r="DJ30" i="2"/>
  <c r="DG30" i="2"/>
  <c r="DD30" i="2"/>
  <c r="DA30" i="2"/>
  <c r="CX30" i="2"/>
  <c r="CU30" i="2"/>
  <c r="CR30" i="2"/>
  <c r="CO30" i="2"/>
  <c r="CL30" i="2"/>
  <c r="CI30" i="2"/>
  <c r="CF30" i="2"/>
  <c r="CC30" i="2"/>
  <c r="BZ30" i="2"/>
  <c r="BW30" i="2"/>
  <c r="BT30" i="2"/>
  <c r="BQ30" i="2"/>
  <c r="BN30" i="2"/>
  <c r="BK30" i="2"/>
  <c r="BH30" i="2"/>
  <c r="BE30" i="2"/>
  <c r="BB30" i="2"/>
  <c r="AY30" i="2"/>
  <c r="AV30" i="2"/>
  <c r="AS30" i="2"/>
  <c r="AP30" i="2"/>
  <c r="AM30" i="2"/>
  <c r="AJ30" i="2"/>
  <c r="AG30" i="2"/>
  <c r="AD30" i="2"/>
  <c r="AA30" i="2"/>
  <c r="X30" i="2"/>
  <c r="U30" i="2"/>
  <c r="R30" i="2"/>
  <c r="O30" i="2"/>
  <c r="L30" i="2"/>
  <c r="I30" i="2"/>
  <c r="F30" i="2"/>
  <c r="C30" i="2"/>
  <c r="DS30" i="2" s="1"/>
  <c r="GY29" i="2"/>
  <c r="GX29" i="2"/>
  <c r="GV29" i="2"/>
  <c r="GU29" i="2"/>
  <c r="GS29" i="2"/>
  <c r="GR29" i="2"/>
  <c r="GM29" i="2"/>
  <c r="GL29" i="2"/>
  <c r="GJ29" i="2"/>
  <c r="GI29" i="2"/>
  <c r="GG29" i="2"/>
  <c r="GF29" i="2"/>
  <c r="GD29" i="2"/>
  <c r="GC29" i="2"/>
  <c r="GA29" i="2"/>
  <c r="FZ29" i="2"/>
  <c r="FX29" i="2"/>
  <c r="FW29" i="2"/>
  <c r="FU29" i="2"/>
  <c r="FT29" i="2"/>
  <c r="FR29" i="2"/>
  <c r="FQ29" i="2"/>
  <c r="FO29" i="2"/>
  <c r="FN29" i="2"/>
  <c r="FL29" i="2"/>
  <c r="FI29" i="2"/>
  <c r="FH29" i="2"/>
  <c r="FF29" i="2"/>
  <c r="FE29" i="2"/>
  <c r="FC29" i="2"/>
  <c r="FB29" i="2"/>
  <c r="EZ29" i="2"/>
  <c r="EY29" i="2"/>
  <c r="GO29" i="2" s="1"/>
  <c r="HA29" i="2" s="1"/>
  <c r="ET29" i="2"/>
  <c r="ES29" i="2"/>
  <c r="EQ29" i="2"/>
  <c r="EP29" i="2"/>
  <c r="EN29" i="2"/>
  <c r="EM29" i="2"/>
  <c r="EK29" i="2"/>
  <c r="EJ29" i="2"/>
  <c r="EH29" i="2"/>
  <c r="EG29" i="2"/>
  <c r="EE29" i="2"/>
  <c r="ED29" i="2"/>
  <c r="EB29" i="2"/>
  <c r="EA29" i="2"/>
  <c r="DY29" i="2"/>
  <c r="DX29" i="2"/>
  <c r="DV29" i="2"/>
  <c r="EW29" i="2" s="1"/>
  <c r="DU29" i="2"/>
  <c r="EV29" i="2" s="1"/>
  <c r="DP29" i="2"/>
  <c r="DO29" i="2"/>
  <c r="DM29" i="2"/>
  <c r="DL29" i="2"/>
  <c r="DJ29" i="2"/>
  <c r="DI29" i="2"/>
  <c r="DG29" i="2"/>
  <c r="DF29" i="2"/>
  <c r="DD29" i="2"/>
  <c r="DC29" i="2"/>
  <c r="DA29" i="2"/>
  <c r="CZ29" i="2"/>
  <c r="CX29" i="2"/>
  <c r="CW29" i="2"/>
  <c r="CU29" i="2"/>
  <c r="CT29" i="2"/>
  <c r="CR29" i="2"/>
  <c r="CQ29" i="2"/>
  <c r="CO29" i="2"/>
  <c r="CN29" i="2"/>
  <c r="CL29" i="2"/>
  <c r="CK29" i="2"/>
  <c r="CI29" i="2"/>
  <c r="CH29" i="2"/>
  <c r="CF29" i="2"/>
  <c r="CE29" i="2"/>
  <c r="CC29" i="2"/>
  <c r="CB29" i="2"/>
  <c r="BZ29" i="2"/>
  <c r="BY29" i="2"/>
  <c r="BW29" i="2"/>
  <c r="BV29" i="2"/>
  <c r="BT29" i="2"/>
  <c r="BS29" i="2"/>
  <c r="BQ29" i="2"/>
  <c r="BP29" i="2"/>
  <c r="BN29" i="2"/>
  <c r="BM29" i="2"/>
  <c r="BK29" i="2"/>
  <c r="BJ29" i="2"/>
  <c r="BH29" i="2"/>
  <c r="BG29" i="2"/>
  <c r="BE29" i="2"/>
  <c r="BD29" i="2"/>
  <c r="BB29" i="2"/>
  <c r="BA29" i="2"/>
  <c r="AY29" i="2"/>
  <c r="AX29" i="2"/>
  <c r="AV29" i="2"/>
  <c r="AU29" i="2"/>
  <c r="AS29" i="2"/>
  <c r="AR29" i="2"/>
  <c r="AP29" i="2"/>
  <c r="AO29" i="2"/>
  <c r="AM29" i="2"/>
  <c r="AL29" i="2"/>
  <c r="AJ29" i="2"/>
  <c r="AI29" i="2"/>
  <c r="AG29" i="2"/>
  <c r="AF29" i="2"/>
  <c r="AD29" i="2"/>
  <c r="AC29" i="2"/>
  <c r="AA29" i="2"/>
  <c r="Z29" i="2"/>
  <c r="X29" i="2"/>
  <c r="W29" i="2"/>
  <c r="U29" i="2"/>
  <c r="T29" i="2"/>
  <c r="R29" i="2"/>
  <c r="Q29" i="2"/>
  <c r="O29" i="2"/>
  <c r="N29" i="2"/>
  <c r="L29" i="2"/>
  <c r="K29" i="2"/>
  <c r="I29" i="2"/>
  <c r="H29" i="2"/>
  <c r="F29" i="2"/>
  <c r="E29" i="2"/>
  <c r="C29" i="2"/>
  <c r="DS29" i="2" s="1"/>
  <c r="B29" i="2"/>
  <c r="DR29" i="2" s="1"/>
  <c r="HD29" i="2" s="1"/>
  <c r="GY28" i="2"/>
  <c r="GY52" i="2" s="1"/>
  <c r="GX28" i="2"/>
  <c r="GX52" i="2" s="1"/>
  <c r="GV28" i="2"/>
  <c r="GU28" i="2"/>
  <c r="GU52" i="2" s="1"/>
  <c r="GS28" i="2"/>
  <c r="GS52" i="2" s="1"/>
  <c r="GR28" i="2"/>
  <c r="GR52" i="2" s="1"/>
  <c r="GM28" i="2"/>
  <c r="GL28" i="2"/>
  <c r="GL52" i="2" s="1"/>
  <c r="GJ28" i="2"/>
  <c r="GJ52" i="2" s="1"/>
  <c r="GI28" i="2"/>
  <c r="GI52" i="2" s="1"/>
  <c r="GG28" i="2"/>
  <c r="GF28" i="2"/>
  <c r="GF52" i="2" s="1"/>
  <c r="GD28" i="2"/>
  <c r="GD52" i="2" s="1"/>
  <c r="GC28" i="2"/>
  <c r="GC52" i="2" s="1"/>
  <c r="GA28" i="2"/>
  <c r="FZ28" i="2"/>
  <c r="FZ52" i="2" s="1"/>
  <c r="FX28" i="2"/>
  <c r="FX52" i="2" s="1"/>
  <c r="FW28" i="2"/>
  <c r="FW52" i="2" s="1"/>
  <c r="FU28" i="2"/>
  <c r="FT28" i="2"/>
  <c r="FT52" i="2" s="1"/>
  <c r="FR28" i="2"/>
  <c r="FR52" i="2" s="1"/>
  <c r="FQ28" i="2"/>
  <c r="FQ52" i="2" s="1"/>
  <c r="FO28" i="2"/>
  <c r="FN28" i="2"/>
  <c r="FN52" i="2" s="1"/>
  <c r="FL28" i="2"/>
  <c r="FL52" i="2" s="1"/>
  <c r="FH28" i="2"/>
  <c r="FH52" i="2" s="1"/>
  <c r="FF28" i="2"/>
  <c r="FE28" i="2"/>
  <c r="FE52" i="2" s="1"/>
  <c r="FB28" i="2"/>
  <c r="FB52" i="2" s="1"/>
  <c r="EZ28" i="2"/>
  <c r="EY28" i="2"/>
  <c r="EY52" i="2" s="1"/>
  <c r="GO52" i="2" s="1"/>
  <c r="HA52" i="2" s="1"/>
  <c r="ES28" i="2"/>
  <c r="ES52" i="2" s="1"/>
  <c r="EQ28" i="2"/>
  <c r="EP28" i="2"/>
  <c r="EP52" i="2" s="1"/>
  <c r="EM28" i="2"/>
  <c r="EM52" i="2" s="1"/>
  <c r="EK28" i="2"/>
  <c r="EJ28" i="2"/>
  <c r="EJ52" i="2" s="1"/>
  <c r="EG28" i="2"/>
  <c r="EG52" i="2" s="1"/>
  <c r="EE28" i="2"/>
  <c r="ED28" i="2"/>
  <c r="ED52" i="2" s="1"/>
  <c r="EA28" i="2"/>
  <c r="EA52" i="2" s="1"/>
  <c r="DY28" i="2"/>
  <c r="DX28" i="2"/>
  <c r="DX52" i="2" s="1"/>
  <c r="DU28" i="2"/>
  <c r="DU52" i="2" s="1"/>
  <c r="EV52" i="2" s="1"/>
  <c r="DP28" i="2"/>
  <c r="DO28" i="2"/>
  <c r="DO52" i="2" s="1"/>
  <c r="DM28" i="2"/>
  <c r="DM52" i="2" s="1"/>
  <c r="DL28" i="2"/>
  <c r="DL52" i="2" s="1"/>
  <c r="DJ28" i="2"/>
  <c r="DI28" i="2"/>
  <c r="DI52" i="2" s="1"/>
  <c r="DG28" i="2"/>
  <c r="DG52" i="2" s="1"/>
  <c r="DF28" i="2"/>
  <c r="DF52" i="2" s="1"/>
  <c r="DD28" i="2"/>
  <c r="DC28" i="2"/>
  <c r="DC52" i="2" s="1"/>
  <c r="DA28" i="2"/>
  <c r="DA52" i="2" s="1"/>
  <c r="CZ28" i="2"/>
  <c r="CZ52" i="2" s="1"/>
  <c r="CX28" i="2"/>
  <c r="CW28" i="2"/>
  <c r="CW52" i="2" s="1"/>
  <c r="CU28" i="2"/>
  <c r="CU52" i="2" s="1"/>
  <c r="CT28" i="2"/>
  <c r="CT52" i="2" s="1"/>
  <c r="CR28" i="2"/>
  <c r="CQ28" i="2"/>
  <c r="CQ52" i="2" s="1"/>
  <c r="CO28" i="2"/>
  <c r="CO52" i="2" s="1"/>
  <c r="CN28" i="2"/>
  <c r="CN52" i="2" s="1"/>
  <c r="CL28" i="2"/>
  <c r="CK28" i="2"/>
  <c r="CK52" i="2" s="1"/>
  <c r="CI28" i="2"/>
  <c r="CI52" i="2" s="1"/>
  <c r="CH28" i="2"/>
  <c r="CH52" i="2" s="1"/>
  <c r="CF28" i="2"/>
  <c r="CE28" i="2"/>
  <c r="CE52" i="2" s="1"/>
  <c r="CC28" i="2"/>
  <c r="CC52" i="2" s="1"/>
  <c r="CB28" i="2"/>
  <c r="CB52" i="2" s="1"/>
  <c r="BZ28" i="2"/>
  <c r="BY28" i="2"/>
  <c r="BY52" i="2" s="1"/>
  <c r="BW28" i="2"/>
  <c r="BW52" i="2" s="1"/>
  <c r="BV28" i="2"/>
  <c r="BV52" i="2" s="1"/>
  <c r="BT28" i="2"/>
  <c r="BS28" i="2"/>
  <c r="BS52" i="2" s="1"/>
  <c r="BQ28" i="2"/>
  <c r="BQ52" i="2" s="1"/>
  <c r="BP28" i="2"/>
  <c r="BP52" i="2" s="1"/>
  <c r="BN28" i="2"/>
  <c r="BM28" i="2"/>
  <c r="BM52" i="2" s="1"/>
  <c r="BK28" i="2"/>
  <c r="BK52" i="2" s="1"/>
  <c r="BJ28" i="2"/>
  <c r="BJ52" i="2" s="1"/>
  <c r="BH28" i="2"/>
  <c r="BG28" i="2"/>
  <c r="BG52" i="2" s="1"/>
  <c r="BE28" i="2"/>
  <c r="BE52" i="2" s="1"/>
  <c r="BD28" i="2"/>
  <c r="BD52" i="2" s="1"/>
  <c r="BB28" i="2"/>
  <c r="BA28" i="2"/>
  <c r="BA52" i="2" s="1"/>
  <c r="AY28" i="2"/>
  <c r="AY52" i="2" s="1"/>
  <c r="AX28" i="2"/>
  <c r="AX52" i="2" s="1"/>
  <c r="AV28" i="2"/>
  <c r="AU28" i="2"/>
  <c r="AU52" i="2" s="1"/>
  <c r="AS28" i="2"/>
  <c r="AS52" i="2" s="1"/>
  <c r="AR28" i="2"/>
  <c r="AR52" i="2" s="1"/>
  <c r="AP28" i="2"/>
  <c r="AO28" i="2"/>
  <c r="AO52" i="2" s="1"/>
  <c r="AM28" i="2"/>
  <c r="AM52" i="2" s="1"/>
  <c r="AL28" i="2"/>
  <c r="AL52" i="2" s="1"/>
  <c r="AJ28" i="2"/>
  <c r="AI28" i="2"/>
  <c r="AI52" i="2" s="1"/>
  <c r="AG28" i="2"/>
  <c r="AG52" i="2" s="1"/>
  <c r="AF28" i="2"/>
  <c r="AF52" i="2" s="1"/>
  <c r="AD28" i="2"/>
  <c r="AC28" i="2"/>
  <c r="AC52" i="2" s="1"/>
  <c r="AA28" i="2"/>
  <c r="AA52" i="2" s="1"/>
  <c r="Z28" i="2"/>
  <c r="Z52" i="2" s="1"/>
  <c r="X28" i="2"/>
  <c r="W28" i="2"/>
  <c r="W52" i="2" s="1"/>
  <c r="U28" i="2"/>
  <c r="U52" i="2" s="1"/>
  <c r="T28" i="2"/>
  <c r="T52" i="2" s="1"/>
  <c r="R28" i="2"/>
  <c r="Q28" i="2"/>
  <c r="Q52" i="2" s="1"/>
  <c r="O28" i="2"/>
  <c r="O52" i="2" s="1"/>
  <c r="N28" i="2"/>
  <c r="N52" i="2" s="1"/>
  <c r="L28" i="2"/>
  <c r="K28" i="2"/>
  <c r="K52" i="2" s="1"/>
  <c r="I28" i="2"/>
  <c r="I52" i="2" s="1"/>
  <c r="H28" i="2"/>
  <c r="H52" i="2" s="1"/>
  <c r="F28" i="2"/>
  <c r="E28" i="2"/>
  <c r="E52" i="2" s="1"/>
  <c r="C28" i="2"/>
  <c r="C52" i="2" s="1"/>
  <c r="B28" i="2"/>
  <c r="B52" i="2" s="1"/>
  <c r="GX27" i="2"/>
  <c r="GX73" i="2" s="1"/>
  <c r="GU27" i="2"/>
  <c r="GU73" i="2" s="1"/>
  <c r="GR27" i="2"/>
  <c r="GR73" i="2" s="1"/>
  <c r="GL27" i="2"/>
  <c r="GL73" i="2" s="1"/>
  <c r="GI27" i="2"/>
  <c r="GI73" i="2" s="1"/>
  <c r="GF27" i="2"/>
  <c r="GF73" i="2" s="1"/>
  <c r="GC27" i="2"/>
  <c r="GC73" i="2" s="1"/>
  <c r="FZ27" i="2"/>
  <c r="FZ73" i="2" s="1"/>
  <c r="FW27" i="2"/>
  <c r="FW73" i="2" s="1"/>
  <c r="FT27" i="2"/>
  <c r="FT73" i="2" s="1"/>
  <c r="FQ27" i="2"/>
  <c r="FQ73" i="2" s="1"/>
  <c r="FN27" i="2"/>
  <c r="FN73" i="2" s="1"/>
  <c r="FL27" i="2"/>
  <c r="FH27" i="2"/>
  <c r="FH73" i="2" s="1"/>
  <c r="FE27" i="2"/>
  <c r="FE73" i="2" s="1"/>
  <c r="FB27" i="2"/>
  <c r="FB73" i="2" s="1"/>
  <c r="EY27" i="2"/>
  <c r="EY73" i="2" s="1"/>
  <c r="ES27" i="2"/>
  <c r="ES73" i="2" s="1"/>
  <c r="EP27" i="2"/>
  <c r="EP73" i="2" s="1"/>
  <c r="EM27" i="2"/>
  <c r="EM73" i="2" s="1"/>
  <c r="EJ27" i="2"/>
  <c r="EJ73" i="2" s="1"/>
  <c r="EG27" i="2"/>
  <c r="EG73" i="2" s="1"/>
  <c r="ED27" i="2"/>
  <c r="ED73" i="2" s="1"/>
  <c r="EA27" i="2"/>
  <c r="EA73" i="2" s="1"/>
  <c r="DX27" i="2"/>
  <c r="DX73" i="2" s="1"/>
  <c r="DO27" i="2"/>
  <c r="DO73" i="2" s="1"/>
  <c r="DM27" i="2"/>
  <c r="DM73" i="2" s="1"/>
  <c r="DL27" i="2"/>
  <c r="DL73" i="2" s="1"/>
  <c r="DI27" i="2"/>
  <c r="DI73" i="2" s="1"/>
  <c r="DG27" i="2"/>
  <c r="DG73" i="2" s="1"/>
  <c r="DF27" i="2"/>
  <c r="DF73" i="2" s="1"/>
  <c r="DC27" i="2"/>
  <c r="DC73" i="2" s="1"/>
  <c r="DA27" i="2"/>
  <c r="DA73" i="2" s="1"/>
  <c r="CZ27" i="2"/>
  <c r="CZ73" i="2" s="1"/>
  <c r="CW27" i="2"/>
  <c r="CW73" i="2" s="1"/>
  <c r="CU27" i="2"/>
  <c r="CU73" i="2" s="1"/>
  <c r="CT27" i="2"/>
  <c r="CT73" i="2" s="1"/>
  <c r="CQ27" i="2"/>
  <c r="CQ73" i="2" s="1"/>
  <c r="CO27" i="2"/>
  <c r="CO73" i="2" s="1"/>
  <c r="CN27" i="2"/>
  <c r="CN73" i="2" s="1"/>
  <c r="CK27" i="2"/>
  <c r="CK73" i="2" s="1"/>
  <c r="CI27" i="2"/>
  <c r="CI73" i="2" s="1"/>
  <c r="CH27" i="2"/>
  <c r="CH73" i="2" s="1"/>
  <c r="CE27" i="2"/>
  <c r="CE73" i="2" s="1"/>
  <c r="CC27" i="2"/>
  <c r="CC73" i="2" s="1"/>
  <c r="CB27" i="2"/>
  <c r="CB73" i="2" s="1"/>
  <c r="BY27" i="2"/>
  <c r="BY73" i="2" s="1"/>
  <c r="BW27" i="2"/>
  <c r="BW73" i="2" s="1"/>
  <c r="BV27" i="2"/>
  <c r="BV73" i="2" s="1"/>
  <c r="BS27" i="2"/>
  <c r="BS73" i="2" s="1"/>
  <c r="BQ27" i="2"/>
  <c r="BQ73" i="2" s="1"/>
  <c r="BP27" i="2"/>
  <c r="BP73" i="2" s="1"/>
  <c r="BM27" i="2"/>
  <c r="BM73" i="2" s="1"/>
  <c r="BK27" i="2"/>
  <c r="BK73" i="2" s="1"/>
  <c r="BJ27" i="2"/>
  <c r="BJ73" i="2" s="1"/>
  <c r="BG27" i="2"/>
  <c r="BG73" i="2" s="1"/>
  <c r="BE27" i="2"/>
  <c r="BE73" i="2" s="1"/>
  <c r="BD27" i="2"/>
  <c r="BD73" i="2" s="1"/>
  <c r="BA27" i="2"/>
  <c r="BA73" i="2" s="1"/>
  <c r="AY27" i="2"/>
  <c r="AY73" i="2" s="1"/>
  <c r="AX27" i="2"/>
  <c r="AX73" i="2" s="1"/>
  <c r="AU27" i="2"/>
  <c r="AU73" i="2" s="1"/>
  <c r="AS27" i="2"/>
  <c r="AS73" i="2" s="1"/>
  <c r="AR27" i="2"/>
  <c r="AR73" i="2" s="1"/>
  <c r="AO27" i="2"/>
  <c r="AO73" i="2" s="1"/>
  <c r="AM27" i="2"/>
  <c r="AM73" i="2" s="1"/>
  <c r="AL27" i="2"/>
  <c r="AL73" i="2" s="1"/>
  <c r="AI27" i="2"/>
  <c r="AI73" i="2" s="1"/>
  <c r="AG27" i="2"/>
  <c r="AG73" i="2" s="1"/>
  <c r="AF27" i="2"/>
  <c r="AF73" i="2" s="1"/>
  <c r="AC27" i="2"/>
  <c r="AC73" i="2" s="1"/>
  <c r="AA27" i="2"/>
  <c r="AA73" i="2" s="1"/>
  <c r="Z27" i="2"/>
  <c r="Z73" i="2" s="1"/>
  <c r="W27" i="2"/>
  <c r="W73" i="2" s="1"/>
  <c r="U27" i="2"/>
  <c r="U73" i="2" s="1"/>
  <c r="T27" i="2"/>
  <c r="T73" i="2" s="1"/>
  <c r="Q27" i="2"/>
  <c r="Q73" i="2" s="1"/>
  <c r="O27" i="2"/>
  <c r="O73" i="2" s="1"/>
  <c r="N27" i="2"/>
  <c r="N73" i="2" s="1"/>
  <c r="K27" i="2"/>
  <c r="K73" i="2" s="1"/>
  <c r="I27" i="2"/>
  <c r="I73" i="2" s="1"/>
  <c r="H27" i="2"/>
  <c r="H73" i="2" s="1"/>
  <c r="E27" i="2"/>
  <c r="E73" i="2" s="1"/>
  <c r="C27" i="2"/>
  <c r="C73" i="2" s="1"/>
  <c r="HA25" i="2"/>
  <c r="HD25" i="2" s="1"/>
  <c r="GY25" i="2"/>
  <c r="GV25" i="2"/>
  <c r="GS25" i="2"/>
  <c r="GO25" i="2"/>
  <c r="GM25" i="2"/>
  <c r="GJ25" i="2"/>
  <c r="GG25" i="2"/>
  <c r="GD25" i="2"/>
  <c r="GA25" i="2"/>
  <c r="FX25" i="2"/>
  <c r="FU25" i="2"/>
  <c r="FR25" i="2"/>
  <c r="FO25" i="2"/>
  <c r="FL25" i="2"/>
  <c r="FI25" i="2"/>
  <c r="FF25" i="2"/>
  <c r="FC25" i="2"/>
  <c r="GP25" i="2" s="1"/>
  <c r="HB25" i="2" s="1"/>
  <c r="EZ25" i="2"/>
  <c r="EV25" i="2"/>
  <c r="ET25" i="2"/>
  <c r="EQ25" i="2"/>
  <c r="EN25" i="2"/>
  <c r="EK25" i="2"/>
  <c r="EH25" i="2"/>
  <c r="EE25" i="2"/>
  <c r="EB25" i="2"/>
  <c r="DY25" i="2"/>
  <c r="DV25" i="2"/>
  <c r="EW25" i="2" s="1"/>
  <c r="DR25" i="2"/>
  <c r="DP25" i="2"/>
  <c r="DM25" i="2"/>
  <c r="DJ25" i="2"/>
  <c r="DG25" i="2"/>
  <c r="DD25" i="2"/>
  <c r="DA25" i="2"/>
  <c r="CX25" i="2"/>
  <c r="CU25" i="2"/>
  <c r="CR25" i="2"/>
  <c r="CO25" i="2"/>
  <c r="CL25" i="2"/>
  <c r="CI25" i="2"/>
  <c r="CF25" i="2"/>
  <c r="CC25" i="2"/>
  <c r="BZ25" i="2"/>
  <c r="BW25" i="2"/>
  <c r="BT25" i="2"/>
  <c r="BQ25" i="2"/>
  <c r="BN25" i="2"/>
  <c r="BK25" i="2"/>
  <c r="BH25" i="2"/>
  <c r="BE25" i="2"/>
  <c r="BB25" i="2"/>
  <c r="AY25" i="2"/>
  <c r="AV25" i="2"/>
  <c r="AS25" i="2"/>
  <c r="AP25" i="2"/>
  <c r="AM25" i="2"/>
  <c r="AJ25" i="2"/>
  <c r="AG25" i="2"/>
  <c r="AD25" i="2"/>
  <c r="AA25" i="2"/>
  <c r="X25" i="2"/>
  <c r="U25" i="2"/>
  <c r="R25" i="2"/>
  <c r="O25" i="2"/>
  <c r="L25" i="2"/>
  <c r="I25" i="2"/>
  <c r="F25" i="2"/>
  <c r="DS25" i="2" s="1"/>
  <c r="C25" i="2"/>
  <c r="HA24" i="2"/>
  <c r="HD24" i="2" s="1"/>
  <c r="GY24" i="2"/>
  <c r="GV24" i="2"/>
  <c r="GS24" i="2"/>
  <c r="GO24" i="2"/>
  <c r="GM24" i="2"/>
  <c r="GJ24" i="2"/>
  <c r="GG24" i="2"/>
  <c r="GD24" i="2"/>
  <c r="GA24" i="2"/>
  <c r="FX24" i="2"/>
  <c r="FU24" i="2"/>
  <c r="FR24" i="2"/>
  <c r="FO24" i="2"/>
  <c r="FL24" i="2"/>
  <c r="FI24" i="2"/>
  <c r="FF24" i="2"/>
  <c r="FC24" i="2"/>
  <c r="GP24" i="2" s="1"/>
  <c r="HB24" i="2" s="1"/>
  <c r="EZ24" i="2"/>
  <c r="EV24" i="2"/>
  <c r="ET24" i="2"/>
  <c r="EQ24" i="2"/>
  <c r="EN24" i="2"/>
  <c r="EK24" i="2"/>
  <c r="EH24" i="2"/>
  <c r="EE24" i="2"/>
  <c r="EB24" i="2"/>
  <c r="DY24" i="2"/>
  <c r="DV24" i="2"/>
  <c r="EW24" i="2" s="1"/>
  <c r="DR24" i="2"/>
  <c r="DP24" i="2"/>
  <c r="DM24" i="2"/>
  <c r="DJ24" i="2"/>
  <c r="DG24" i="2"/>
  <c r="DD24" i="2"/>
  <c r="DA24" i="2"/>
  <c r="CX24" i="2"/>
  <c r="CU24" i="2"/>
  <c r="CR24" i="2"/>
  <c r="CO24" i="2"/>
  <c r="CL24" i="2"/>
  <c r="CI24" i="2"/>
  <c r="CF24" i="2"/>
  <c r="CC24" i="2"/>
  <c r="BZ24" i="2"/>
  <c r="BW24" i="2"/>
  <c r="BT24" i="2"/>
  <c r="BQ24" i="2"/>
  <c r="BN24" i="2"/>
  <c r="BK24" i="2"/>
  <c r="BH24" i="2"/>
  <c r="BE24" i="2"/>
  <c r="BB24" i="2"/>
  <c r="AY24" i="2"/>
  <c r="AV24" i="2"/>
  <c r="AS24" i="2"/>
  <c r="AP24" i="2"/>
  <c r="AM24" i="2"/>
  <c r="AJ24" i="2"/>
  <c r="AG24" i="2"/>
  <c r="AD24" i="2"/>
  <c r="AA24" i="2"/>
  <c r="X24" i="2"/>
  <c r="U24" i="2"/>
  <c r="R24" i="2"/>
  <c r="O24" i="2"/>
  <c r="L24" i="2"/>
  <c r="I24" i="2"/>
  <c r="F24" i="2"/>
  <c r="DS24" i="2" s="1"/>
  <c r="C24" i="2"/>
  <c r="HA23" i="2"/>
  <c r="HD23" i="2" s="1"/>
  <c r="GY23" i="2"/>
  <c r="GV23" i="2"/>
  <c r="GS23" i="2"/>
  <c r="GO23" i="2"/>
  <c r="GM23" i="2"/>
  <c r="GJ23" i="2"/>
  <c r="GG23" i="2"/>
  <c r="GD23" i="2"/>
  <c r="GA23" i="2"/>
  <c r="FX23" i="2"/>
  <c r="FU23" i="2"/>
  <c r="FR23" i="2"/>
  <c r="FO23" i="2"/>
  <c r="FL23" i="2"/>
  <c r="FI23" i="2"/>
  <c r="FF23" i="2"/>
  <c r="FC23" i="2"/>
  <c r="GP23" i="2" s="1"/>
  <c r="HB23" i="2" s="1"/>
  <c r="EZ23" i="2"/>
  <c r="EV23" i="2"/>
  <c r="ET23" i="2"/>
  <c r="EQ23" i="2"/>
  <c r="EN23" i="2"/>
  <c r="EK23" i="2"/>
  <c r="EH23" i="2"/>
  <c r="EE23" i="2"/>
  <c r="EB23" i="2"/>
  <c r="DY23" i="2"/>
  <c r="DV23" i="2"/>
  <c r="EW23" i="2" s="1"/>
  <c r="DR23" i="2"/>
  <c r="DP23" i="2"/>
  <c r="DM23" i="2"/>
  <c r="DJ23" i="2"/>
  <c r="DG23" i="2"/>
  <c r="DD23" i="2"/>
  <c r="DA23" i="2"/>
  <c r="CX23" i="2"/>
  <c r="CU23" i="2"/>
  <c r="CR23" i="2"/>
  <c r="CO23" i="2"/>
  <c r="CL23" i="2"/>
  <c r="CI23" i="2"/>
  <c r="CF23" i="2"/>
  <c r="CC23" i="2"/>
  <c r="BZ23" i="2"/>
  <c r="BW23" i="2"/>
  <c r="BT23" i="2"/>
  <c r="BQ23" i="2"/>
  <c r="BN23" i="2"/>
  <c r="BK23" i="2"/>
  <c r="BH23" i="2"/>
  <c r="BE23" i="2"/>
  <c r="BB23" i="2"/>
  <c r="AY23" i="2"/>
  <c r="AV23" i="2"/>
  <c r="AS23" i="2"/>
  <c r="AP23" i="2"/>
  <c r="AM23" i="2"/>
  <c r="AJ23" i="2"/>
  <c r="AG23" i="2"/>
  <c r="AD23" i="2"/>
  <c r="AA23" i="2"/>
  <c r="X23" i="2"/>
  <c r="U23" i="2"/>
  <c r="R23" i="2"/>
  <c r="O23" i="2"/>
  <c r="L23" i="2"/>
  <c r="I23" i="2"/>
  <c r="F23" i="2"/>
  <c r="DS23" i="2" s="1"/>
  <c r="C23" i="2"/>
  <c r="HA22" i="2"/>
  <c r="HD22" i="2" s="1"/>
  <c r="GY22" i="2"/>
  <c r="GV22" i="2"/>
  <c r="GV21" i="2" s="1"/>
  <c r="GV18" i="2" s="1"/>
  <c r="GS22" i="2"/>
  <c r="GO22" i="2"/>
  <c r="GM22" i="2"/>
  <c r="GM21" i="2" s="1"/>
  <c r="GM18" i="2" s="1"/>
  <c r="GJ22" i="2"/>
  <c r="GG22" i="2"/>
  <c r="GG21" i="2" s="1"/>
  <c r="GG18" i="2" s="1"/>
  <c r="GD22" i="2"/>
  <c r="GA22" i="2"/>
  <c r="GA21" i="2" s="1"/>
  <c r="GA18" i="2" s="1"/>
  <c r="FX22" i="2"/>
  <c r="FU22" i="2"/>
  <c r="FU21" i="2" s="1"/>
  <c r="FU18" i="2" s="1"/>
  <c r="FR22" i="2"/>
  <c r="FO22" i="2"/>
  <c r="FO21" i="2" s="1"/>
  <c r="FO18" i="2" s="1"/>
  <c r="FL22" i="2"/>
  <c r="FI22" i="2"/>
  <c r="FF22" i="2"/>
  <c r="FC22" i="2"/>
  <c r="GP22" i="2" s="1"/>
  <c r="EZ22" i="2"/>
  <c r="EV22" i="2"/>
  <c r="ET22" i="2"/>
  <c r="EQ22" i="2"/>
  <c r="EN22" i="2"/>
  <c r="EK22" i="2"/>
  <c r="EH22" i="2"/>
  <c r="EE22" i="2"/>
  <c r="EB22" i="2"/>
  <c r="DY22" i="2"/>
  <c r="DV22" i="2"/>
  <c r="EW22" i="2" s="1"/>
  <c r="DR22" i="2"/>
  <c r="DP22" i="2"/>
  <c r="DM22" i="2"/>
  <c r="DJ22" i="2"/>
  <c r="DG22" i="2"/>
  <c r="DD22" i="2"/>
  <c r="DA22" i="2"/>
  <c r="CX22" i="2"/>
  <c r="CU22" i="2"/>
  <c r="CR22" i="2"/>
  <c r="CO22" i="2"/>
  <c r="CL22" i="2"/>
  <c r="CI22" i="2"/>
  <c r="CF22" i="2"/>
  <c r="CC22" i="2"/>
  <c r="BZ22" i="2"/>
  <c r="BW22" i="2"/>
  <c r="BT22" i="2"/>
  <c r="BQ22" i="2"/>
  <c r="BN22" i="2"/>
  <c r="BK22" i="2"/>
  <c r="BH22" i="2"/>
  <c r="BE22" i="2"/>
  <c r="BB22" i="2"/>
  <c r="AY22" i="2"/>
  <c r="AV22" i="2"/>
  <c r="AS22" i="2"/>
  <c r="AP22" i="2"/>
  <c r="AM22" i="2"/>
  <c r="AJ22" i="2"/>
  <c r="AG22" i="2"/>
  <c r="AD22" i="2"/>
  <c r="AA22" i="2"/>
  <c r="X22" i="2"/>
  <c r="U22" i="2"/>
  <c r="R22" i="2"/>
  <c r="O22" i="2"/>
  <c r="L22" i="2"/>
  <c r="I22" i="2"/>
  <c r="F22" i="2"/>
  <c r="DS22" i="2" s="1"/>
  <c r="C22" i="2"/>
  <c r="GY21" i="2"/>
  <c r="GX21" i="2"/>
  <c r="GU21" i="2"/>
  <c r="GS21" i="2"/>
  <c r="GR21" i="2"/>
  <c r="GL21" i="2"/>
  <c r="GJ21" i="2"/>
  <c r="GI21" i="2"/>
  <c r="GF21" i="2"/>
  <c r="GD21" i="2"/>
  <c r="GC21" i="2"/>
  <c r="FZ21" i="2"/>
  <c r="FX21" i="2"/>
  <c r="FW21" i="2"/>
  <c r="FT21" i="2"/>
  <c r="FR21" i="2"/>
  <c r="FQ21" i="2"/>
  <c r="FN21" i="2"/>
  <c r="GO21" i="2" s="1"/>
  <c r="HA21" i="2" s="1"/>
  <c r="FL21" i="2"/>
  <c r="FI21" i="2"/>
  <c r="FH21" i="2"/>
  <c r="FF21" i="2"/>
  <c r="FE21" i="2"/>
  <c r="FC21" i="2"/>
  <c r="FB21" i="2"/>
  <c r="EZ21" i="2"/>
  <c r="EY21" i="2"/>
  <c r="ET21" i="2"/>
  <c r="ES21" i="2"/>
  <c r="EQ21" i="2"/>
  <c r="EP21" i="2"/>
  <c r="EN21" i="2"/>
  <c r="EM21" i="2"/>
  <c r="EK21" i="2"/>
  <c r="EJ21" i="2"/>
  <c r="EH21" i="2"/>
  <c r="EG21" i="2"/>
  <c r="EE21" i="2"/>
  <c r="ED21" i="2"/>
  <c r="EB21" i="2"/>
  <c r="EA21" i="2"/>
  <c r="DY21" i="2"/>
  <c r="DX21" i="2"/>
  <c r="DV21" i="2"/>
  <c r="EW21" i="2" s="1"/>
  <c r="DU21" i="2"/>
  <c r="EV21" i="2" s="1"/>
  <c r="DP21" i="2"/>
  <c r="DO21" i="2"/>
  <c r="DM21" i="2"/>
  <c r="DL21" i="2"/>
  <c r="DJ21" i="2"/>
  <c r="DI21" i="2"/>
  <c r="DG21" i="2"/>
  <c r="DF21" i="2"/>
  <c r="DD21" i="2"/>
  <c r="DC21" i="2"/>
  <c r="DA21" i="2"/>
  <c r="CZ21" i="2"/>
  <c r="CX21" i="2"/>
  <c r="CW21" i="2"/>
  <c r="CU21" i="2"/>
  <c r="CT21" i="2"/>
  <c r="CR21" i="2"/>
  <c r="CQ21" i="2"/>
  <c r="CO21" i="2"/>
  <c r="CN21" i="2"/>
  <c r="CL21" i="2"/>
  <c r="CK21" i="2"/>
  <c r="CI21" i="2"/>
  <c r="CH21" i="2"/>
  <c r="CF21" i="2"/>
  <c r="CE21" i="2"/>
  <c r="CC21" i="2"/>
  <c r="CB21" i="2"/>
  <c r="BZ21" i="2"/>
  <c r="BY21" i="2"/>
  <c r="BW21" i="2"/>
  <c r="BV21" i="2"/>
  <c r="BT21" i="2"/>
  <c r="BS21" i="2"/>
  <c r="BQ21" i="2"/>
  <c r="BP21" i="2"/>
  <c r="BN21" i="2"/>
  <c r="BM21" i="2"/>
  <c r="BK21" i="2"/>
  <c r="BJ21" i="2"/>
  <c r="BH21" i="2"/>
  <c r="BG21" i="2"/>
  <c r="BE21" i="2"/>
  <c r="BD21" i="2"/>
  <c r="BB21" i="2"/>
  <c r="BA21" i="2"/>
  <c r="AY21" i="2"/>
  <c r="AX21" i="2"/>
  <c r="AV21" i="2"/>
  <c r="AU21" i="2"/>
  <c r="AS21" i="2"/>
  <c r="AR21" i="2"/>
  <c r="AP21" i="2"/>
  <c r="AO21" i="2"/>
  <c r="AM21" i="2"/>
  <c r="AL21" i="2"/>
  <c r="AJ21" i="2"/>
  <c r="AI21" i="2"/>
  <c r="AG21" i="2"/>
  <c r="AF21" i="2"/>
  <c r="AD21" i="2"/>
  <c r="AC21" i="2"/>
  <c r="AA21" i="2"/>
  <c r="Z21" i="2"/>
  <c r="X21" i="2"/>
  <c r="W21" i="2"/>
  <c r="U21" i="2"/>
  <c r="T21" i="2"/>
  <c r="R21" i="2"/>
  <c r="Q21" i="2"/>
  <c r="O21" i="2"/>
  <c r="N21" i="2"/>
  <c r="L21" i="2"/>
  <c r="K21" i="2"/>
  <c r="I21" i="2"/>
  <c r="H21" i="2"/>
  <c r="F21" i="2"/>
  <c r="E21" i="2"/>
  <c r="C21" i="2"/>
  <c r="DS21" i="2" s="1"/>
  <c r="B21" i="2"/>
  <c r="DR21" i="2" s="1"/>
  <c r="HD21" i="2" s="1"/>
  <c r="HA20" i="2"/>
  <c r="GY20" i="2"/>
  <c r="GV20" i="2"/>
  <c r="GS20" i="2"/>
  <c r="GO20" i="2"/>
  <c r="GM20" i="2"/>
  <c r="GJ20" i="2"/>
  <c r="GG20" i="2"/>
  <c r="GD20" i="2"/>
  <c r="GA20" i="2"/>
  <c r="FX20" i="2"/>
  <c r="FU20" i="2"/>
  <c r="FR20" i="2"/>
  <c r="FO20" i="2"/>
  <c r="FL20" i="2"/>
  <c r="FI20" i="2"/>
  <c r="FF20" i="2"/>
  <c r="FC20" i="2"/>
  <c r="GP20" i="2" s="1"/>
  <c r="HB20" i="2" s="1"/>
  <c r="HC20" i="2" s="1"/>
  <c r="EZ20" i="2"/>
  <c r="EV20" i="2"/>
  <c r="ET20" i="2"/>
  <c r="EQ20" i="2"/>
  <c r="EN20" i="2"/>
  <c r="EK20" i="2"/>
  <c r="EH20" i="2"/>
  <c r="EE20" i="2"/>
  <c r="EB20" i="2"/>
  <c r="DY20" i="2"/>
  <c r="DV20" i="2"/>
  <c r="EW20" i="2" s="1"/>
  <c r="DR20" i="2"/>
  <c r="HD20" i="2" s="1"/>
  <c r="DP20" i="2"/>
  <c r="DM20" i="2"/>
  <c r="DJ20" i="2"/>
  <c r="DG20" i="2"/>
  <c r="DD20" i="2"/>
  <c r="DA20" i="2"/>
  <c r="CX20" i="2"/>
  <c r="CU20" i="2"/>
  <c r="CR20" i="2"/>
  <c r="CO20" i="2"/>
  <c r="CL20" i="2"/>
  <c r="CI20" i="2"/>
  <c r="CF20" i="2"/>
  <c r="CC20" i="2"/>
  <c r="BZ20" i="2"/>
  <c r="BW20" i="2"/>
  <c r="BT20" i="2"/>
  <c r="BQ20" i="2"/>
  <c r="BN20" i="2"/>
  <c r="BK20" i="2"/>
  <c r="BH20" i="2"/>
  <c r="BE20" i="2"/>
  <c r="BB20" i="2"/>
  <c r="AY20" i="2"/>
  <c r="AV20" i="2"/>
  <c r="AS20" i="2"/>
  <c r="AP20" i="2"/>
  <c r="AM20" i="2"/>
  <c r="AJ20" i="2"/>
  <c r="AG20" i="2"/>
  <c r="AD20" i="2"/>
  <c r="AA20" i="2"/>
  <c r="X20" i="2"/>
  <c r="U20" i="2"/>
  <c r="R20" i="2"/>
  <c r="O20" i="2"/>
  <c r="L20" i="2"/>
  <c r="I20" i="2"/>
  <c r="F20" i="2"/>
  <c r="DS20" i="2" s="1"/>
  <c r="C20" i="2"/>
  <c r="GY19" i="2"/>
  <c r="GY18" i="2" s="1"/>
  <c r="GV19" i="2"/>
  <c r="GS19" i="2"/>
  <c r="GS18" i="2" s="1"/>
  <c r="GO19" i="2"/>
  <c r="HA19" i="2" s="1"/>
  <c r="GM19" i="2"/>
  <c r="GJ19" i="2"/>
  <c r="GG19" i="2"/>
  <c r="GD19" i="2"/>
  <c r="GA19" i="2"/>
  <c r="FX19" i="2"/>
  <c r="FU19" i="2"/>
  <c r="FR19" i="2"/>
  <c r="FO19" i="2"/>
  <c r="FL19" i="2"/>
  <c r="FI19" i="2"/>
  <c r="FI18" i="2" s="1"/>
  <c r="FF19" i="2"/>
  <c r="FC19" i="2"/>
  <c r="GP19" i="2" s="1"/>
  <c r="EZ19" i="2"/>
  <c r="EV19" i="2"/>
  <c r="ET19" i="2"/>
  <c r="EQ19" i="2"/>
  <c r="EN19" i="2"/>
  <c r="EK19" i="2"/>
  <c r="EH19" i="2"/>
  <c r="EE19" i="2"/>
  <c r="EB19" i="2"/>
  <c r="DY19" i="2"/>
  <c r="DV19" i="2"/>
  <c r="EW19" i="2" s="1"/>
  <c r="EX19" i="2" s="1"/>
  <c r="DR19" i="2"/>
  <c r="DP19" i="2"/>
  <c r="DM19" i="2"/>
  <c r="DM18" i="2" s="1"/>
  <c r="DJ19" i="2"/>
  <c r="DG19" i="2"/>
  <c r="DG18" i="2" s="1"/>
  <c r="DD19" i="2"/>
  <c r="DA19" i="2"/>
  <c r="DA18" i="2" s="1"/>
  <c r="CX19" i="2"/>
  <c r="CU19" i="2"/>
  <c r="CU18" i="2" s="1"/>
  <c r="CR19" i="2"/>
  <c r="CO19" i="2"/>
  <c r="CO18" i="2" s="1"/>
  <c r="CL19" i="2"/>
  <c r="CI19" i="2"/>
  <c r="CI18" i="2" s="1"/>
  <c r="CF19" i="2"/>
  <c r="CC19" i="2"/>
  <c r="CC18" i="2" s="1"/>
  <c r="BZ19" i="2"/>
  <c r="BW19" i="2"/>
  <c r="BW18" i="2" s="1"/>
  <c r="BT19" i="2"/>
  <c r="BQ19" i="2"/>
  <c r="BQ18" i="2" s="1"/>
  <c r="BN19" i="2"/>
  <c r="BK19" i="2"/>
  <c r="BK18" i="2" s="1"/>
  <c r="BH19" i="2"/>
  <c r="BE19" i="2"/>
  <c r="BE18" i="2" s="1"/>
  <c r="BB19" i="2"/>
  <c r="AY19" i="2"/>
  <c r="AY18" i="2" s="1"/>
  <c r="AV19" i="2"/>
  <c r="AS19" i="2"/>
  <c r="AS18" i="2" s="1"/>
  <c r="AP19" i="2"/>
  <c r="AM19" i="2"/>
  <c r="AM18" i="2" s="1"/>
  <c r="AJ19" i="2"/>
  <c r="AG19" i="2"/>
  <c r="AG18" i="2" s="1"/>
  <c r="AD19" i="2"/>
  <c r="AA19" i="2"/>
  <c r="AA18" i="2" s="1"/>
  <c r="X19" i="2"/>
  <c r="U19" i="2"/>
  <c r="U18" i="2" s="1"/>
  <c r="R19" i="2"/>
  <c r="O19" i="2"/>
  <c r="O18" i="2" s="1"/>
  <c r="L19" i="2"/>
  <c r="I19" i="2"/>
  <c r="I18" i="2" s="1"/>
  <c r="F19" i="2"/>
  <c r="C19" i="2"/>
  <c r="DS19" i="2" s="1"/>
  <c r="GX18" i="2"/>
  <c r="GU18" i="2"/>
  <c r="GR18" i="2"/>
  <c r="GL18" i="2"/>
  <c r="GJ18" i="2"/>
  <c r="GI18" i="2"/>
  <c r="GF18" i="2"/>
  <c r="GD18" i="2"/>
  <c r="GC18" i="2"/>
  <c r="FZ18" i="2"/>
  <c r="FX18" i="2"/>
  <c r="FW18" i="2"/>
  <c r="FT18" i="2"/>
  <c r="FR18" i="2"/>
  <c r="FQ18" i="2"/>
  <c r="FN18" i="2"/>
  <c r="FL18" i="2"/>
  <c r="FH18" i="2"/>
  <c r="FF18" i="2"/>
  <c r="FE18" i="2"/>
  <c r="FB18" i="2"/>
  <c r="EZ18" i="2"/>
  <c r="EY18" i="2"/>
  <c r="GO18" i="2" s="1"/>
  <c r="HA18" i="2" s="1"/>
  <c r="ET18" i="2"/>
  <c r="ES18" i="2"/>
  <c r="EQ18" i="2"/>
  <c r="EP18" i="2"/>
  <c r="EN18" i="2"/>
  <c r="EM18" i="2"/>
  <c r="EK18" i="2"/>
  <c r="EJ18" i="2"/>
  <c r="EH18" i="2"/>
  <c r="EG18" i="2"/>
  <c r="EE18" i="2"/>
  <c r="ED18" i="2"/>
  <c r="EB18" i="2"/>
  <c r="EA18" i="2"/>
  <c r="DY18" i="2"/>
  <c r="DX18" i="2"/>
  <c r="DV18" i="2"/>
  <c r="EW18" i="2" s="1"/>
  <c r="DU18" i="2"/>
  <c r="EV18" i="2" s="1"/>
  <c r="DP18" i="2"/>
  <c r="DO18" i="2"/>
  <c r="DL18" i="2"/>
  <c r="DJ18" i="2"/>
  <c r="DI18" i="2"/>
  <c r="DF18" i="2"/>
  <c r="DD18" i="2"/>
  <c r="DC18" i="2"/>
  <c r="CZ18" i="2"/>
  <c r="CX18" i="2"/>
  <c r="CW18" i="2"/>
  <c r="CT18" i="2"/>
  <c r="CR18" i="2"/>
  <c r="CQ18" i="2"/>
  <c r="CN18" i="2"/>
  <c r="CL18" i="2"/>
  <c r="CK18" i="2"/>
  <c r="CH18" i="2"/>
  <c r="CF18" i="2"/>
  <c r="CE18" i="2"/>
  <c r="CB18" i="2"/>
  <c r="BZ18" i="2"/>
  <c r="BY18" i="2"/>
  <c r="BV18" i="2"/>
  <c r="BT18" i="2"/>
  <c r="BS18" i="2"/>
  <c r="BP18" i="2"/>
  <c r="BN18" i="2"/>
  <c r="BM18" i="2"/>
  <c r="BJ18" i="2"/>
  <c r="BH18" i="2"/>
  <c r="BG18" i="2"/>
  <c r="BD18" i="2"/>
  <c r="BB18" i="2"/>
  <c r="BA18" i="2"/>
  <c r="AX18" i="2"/>
  <c r="AV18" i="2"/>
  <c r="AU18" i="2"/>
  <c r="AR18" i="2"/>
  <c r="AP18" i="2"/>
  <c r="AO18" i="2"/>
  <c r="AL18" i="2"/>
  <c r="AJ18" i="2"/>
  <c r="AI18" i="2"/>
  <c r="AF18" i="2"/>
  <c r="AD18" i="2"/>
  <c r="AC18" i="2"/>
  <c r="Z18" i="2"/>
  <c r="X18" i="2"/>
  <c r="W18" i="2"/>
  <c r="T18" i="2"/>
  <c r="R18" i="2"/>
  <c r="Q18" i="2"/>
  <c r="N18" i="2"/>
  <c r="L18" i="2"/>
  <c r="K18" i="2"/>
  <c r="H18" i="2"/>
  <c r="F18" i="2"/>
  <c r="E18" i="2"/>
  <c r="B18" i="2"/>
  <c r="DR18" i="2" s="1"/>
  <c r="HD18" i="2" s="1"/>
  <c r="GY17" i="2"/>
  <c r="GV17" i="2"/>
  <c r="GS17" i="2"/>
  <c r="GO17" i="2"/>
  <c r="HA17" i="2" s="1"/>
  <c r="GM17" i="2"/>
  <c r="GJ17" i="2"/>
  <c r="GG17" i="2"/>
  <c r="GD17" i="2"/>
  <c r="GA17" i="2"/>
  <c r="FX17" i="2"/>
  <c r="FU17" i="2"/>
  <c r="FR17" i="2"/>
  <c r="FO17" i="2"/>
  <c r="FL17" i="2"/>
  <c r="FI17" i="2"/>
  <c r="FF17" i="2"/>
  <c r="FC17" i="2"/>
  <c r="EZ17" i="2"/>
  <c r="GP17" i="2" s="1"/>
  <c r="HB17" i="2" s="1"/>
  <c r="EV17" i="2"/>
  <c r="ET17" i="2"/>
  <c r="EQ17" i="2"/>
  <c r="EN17" i="2"/>
  <c r="EK17" i="2"/>
  <c r="EH17" i="2"/>
  <c r="EE17" i="2"/>
  <c r="EB17" i="2"/>
  <c r="DY17" i="2"/>
  <c r="DV17" i="2"/>
  <c r="EW17" i="2" s="1"/>
  <c r="DR17" i="2"/>
  <c r="DP17" i="2"/>
  <c r="DM17" i="2"/>
  <c r="DJ17" i="2"/>
  <c r="DG17" i="2"/>
  <c r="DD17" i="2"/>
  <c r="DA17" i="2"/>
  <c r="CX17" i="2"/>
  <c r="CU17" i="2"/>
  <c r="CR17" i="2"/>
  <c r="CO17" i="2"/>
  <c r="CL17" i="2"/>
  <c r="CI17" i="2"/>
  <c r="CF17" i="2"/>
  <c r="CC17" i="2"/>
  <c r="BZ17" i="2"/>
  <c r="BW17" i="2"/>
  <c r="BT17" i="2"/>
  <c r="BQ17" i="2"/>
  <c r="BN17" i="2"/>
  <c r="BK17" i="2"/>
  <c r="BH17" i="2"/>
  <c r="BE17" i="2"/>
  <c r="BB17" i="2"/>
  <c r="AY17" i="2"/>
  <c r="AV17" i="2"/>
  <c r="AS17" i="2"/>
  <c r="AP17" i="2"/>
  <c r="AM17" i="2"/>
  <c r="AJ17" i="2"/>
  <c r="AG17" i="2"/>
  <c r="AD17" i="2"/>
  <c r="AA17" i="2"/>
  <c r="X17" i="2"/>
  <c r="U17" i="2"/>
  <c r="R17" i="2"/>
  <c r="O17" i="2"/>
  <c r="L17" i="2"/>
  <c r="I17" i="2"/>
  <c r="F17" i="2"/>
  <c r="C17" i="2"/>
  <c r="DS17" i="2" s="1"/>
  <c r="GY16" i="2"/>
  <c r="GV16" i="2"/>
  <c r="GS16" i="2"/>
  <c r="GO16" i="2"/>
  <c r="HA16" i="2" s="1"/>
  <c r="GM16" i="2"/>
  <c r="GJ16" i="2"/>
  <c r="GG16" i="2"/>
  <c r="GD16" i="2"/>
  <c r="GA16" i="2"/>
  <c r="FX16" i="2"/>
  <c r="FU16" i="2"/>
  <c r="FR16" i="2"/>
  <c r="FO16" i="2"/>
  <c r="FL16" i="2"/>
  <c r="FI16" i="2"/>
  <c r="FF16" i="2"/>
  <c r="FC16" i="2"/>
  <c r="EZ16" i="2"/>
  <c r="GP16" i="2" s="1"/>
  <c r="HB16" i="2" s="1"/>
  <c r="EV16" i="2"/>
  <c r="ET16" i="2"/>
  <c r="EQ16" i="2"/>
  <c r="EN16" i="2"/>
  <c r="EK16" i="2"/>
  <c r="EH16" i="2"/>
  <c r="EE16" i="2"/>
  <c r="EB16" i="2"/>
  <c r="DY16" i="2"/>
  <c r="DV16" i="2"/>
  <c r="EW16" i="2" s="1"/>
  <c r="DR16" i="2"/>
  <c r="HD16" i="2" s="1"/>
  <c r="DP16" i="2"/>
  <c r="DM16" i="2"/>
  <c r="DJ16" i="2"/>
  <c r="DG16" i="2"/>
  <c r="DD16" i="2"/>
  <c r="DA16" i="2"/>
  <c r="CX16" i="2"/>
  <c r="CU16" i="2"/>
  <c r="CR16" i="2"/>
  <c r="CO16" i="2"/>
  <c r="CL16" i="2"/>
  <c r="CI16" i="2"/>
  <c r="CF16" i="2"/>
  <c r="CC16" i="2"/>
  <c r="BZ16" i="2"/>
  <c r="BW16" i="2"/>
  <c r="BT16" i="2"/>
  <c r="BQ16" i="2"/>
  <c r="BN16" i="2"/>
  <c r="BK16" i="2"/>
  <c r="BH16" i="2"/>
  <c r="BE16" i="2"/>
  <c r="BB16" i="2"/>
  <c r="AY16" i="2"/>
  <c r="AV16" i="2"/>
  <c r="AS16" i="2"/>
  <c r="AP16" i="2"/>
  <c r="AM16" i="2"/>
  <c r="AJ16" i="2"/>
  <c r="AG16" i="2"/>
  <c r="AD16" i="2"/>
  <c r="AA16" i="2"/>
  <c r="X16" i="2"/>
  <c r="U16" i="2"/>
  <c r="R16" i="2"/>
  <c r="O16" i="2"/>
  <c r="L16" i="2"/>
  <c r="I16" i="2"/>
  <c r="F16" i="2"/>
  <c r="C16" i="2"/>
  <c r="DS16" i="2" s="1"/>
  <c r="GY15" i="2"/>
  <c r="GV15" i="2"/>
  <c r="GS15" i="2"/>
  <c r="GO15" i="2"/>
  <c r="HA15" i="2" s="1"/>
  <c r="GM15" i="2"/>
  <c r="GJ15" i="2"/>
  <c r="GG15" i="2"/>
  <c r="GD15" i="2"/>
  <c r="GA15" i="2"/>
  <c r="FX15" i="2"/>
  <c r="FU15" i="2"/>
  <c r="FR15" i="2"/>
  <c r="FO15" i="2"/>
  <c r="FL15" i="2"/>
  <c r="FI15" i="2"/>
  <c r="FF15" i="2"/>
  <c r="FC15" i="2"/>
  <c r="EZ15" i="2"/>
  <c r="GP15" i="2" s="1"/>
  <c r="HB15" i="2" s="1"/>
  <c r="EV15" i="2"/>
  <c r="ET15" i="2"/>
  <c r="EQ15" i="2"/>
  <c r="EN15" i="2"/>
  <c r="EK15" i="2"/>
  <c r="EH15" i="2"/>
  <c r="EE15" i="2"/>
  <c r="EB15" i="2"/>
  <c r="DY15" i="2"/>
  <c r="DV15" i="2"/>
  <c r="EW15" i="2" s="1"/>
  <c r="DR15" i="2"/>
  <c r="DP15" i="2"/>
  <c r="DM15" i="2"/>
  <c r="DJ15" i="2"/>
  <c r="DG15" i="2"/>
  <c r="DD15" i="2"/>
  <c r="DA15" i="2"/>
  <c r="CX15" i="2"/>
  <c r="CU15" i="2"/>
  <c r="CR15" i="2"/>
  <c r="CO15" i="2"/>
  <c r="CL15" i="2"/>
  <c r="CI15" i="2"/>
  <c r="CF15" i="2"/>
  <c r="CC15" i="2"/>
  <c r="BZ15" i="2"/>
  <c r="BW15" i="2"/>
  <c r="BT15" i="2"/>
  <c r="BQ15" i="2"/>
  <c r="BN15" i="2"/>
  <c r="BK15" i="2"/>
  <c r="BH15" i="2"/>
  <c r="BE15" i="2"/>
  <c r="BB15" i="2"/>
  <c r="AY15" i="2"/>
  <c r="AV15" i="2"/>
  <c r="AS15" i="2"/>
  <c r="AP15" i="2"/>
  <c r="AM15" i="2"/>
  <c r="AJ15" i="2"/>
  <c r="AG15" i="2"/>
  <c r="AD15" i="2"/>
  <c r="AA15" i="2"/>
  <c r="X15" i="2"/>
  <c r="U15" i="2"/>
  <c r="R15" i="2"/>
  <c r="O15" i="2"/>
  <c r="L15" i="2"/>
  <c r="I15" i="2"/>
  <c r="F15" i="2"/>
  <c r="C15" i="2"/>
  <c r="DS15" i="2" s="1"/>
  <c r="HA14" i="2"/>
  <c r="GY14" i="2"/>
  <c r="GV14" i="2"/>
  <c r="GS14" i="2"/>
  <c r="GO14" i="2"/>
  <c r="GM14" i="2"/>
  <c r="GJ14" i="2"/>
  <c r="GG14" i="2"/>
  <c r="GD14" i="2"/>
  <c r="GA14" i="2"/>
  <c r="FX14" i="2"/>
  <c r="FU14" i="2"/>
  <c r="FR14" i="2"/>
  <c r="FO14" i="2"/>
  <c r="FL14" i="2"/>
  <c r="FI14" i="2"/>
  <c r="FF14" i="2"/>
  <c r="FC14" i="2"/>
  <c r="GP14" i="2" s="1"/>
  <c r="HB14" i="2" s="1"/>
  <c r="EZ14" i="2"/>
  <c r="EV14" i="2"/>
  <c r="ET14" i="2"/>
  <c r="EQ14" i="2"/>
  <c r="EN14" i="2"/>
  <c r="EK14" i="2"/>
  <c r="EH14" i="2"/>
  <c r="EE14" i="2"/>
  <c r="EB14" i="2"/>
  <c r="DY14" i="2"/>
  <c r="DV14" i="2"/>
  <c r="EW14" i="2" s="1"/>
  <c r="DR14" i="2"/>
  <c r="HD14" i="2" s="1"/>
  <c r="DP14" i="2"/>
  <c r="DM14" i="2"/>
  <c r="DJ14" i="2"/>
  <c r="DG14" i="2"/>
  <c r="DD14" i="2"/>
  <c r="DA14" i="2"/>
  <c r="CX14" i="2"/>
  <c r="CU14" i="2"/>
  <c r="CR14" i="2"/>
  <c r="CO14" i="2"/>
  <c r="CL14" i="2"/>
  <c r="CI14" i="2"/>
  <c r="CF14" i="2"/>
  <c r="CC14" i="2"/>
  <c r="BZ14" i="2"/>
  <c r="BW14" i="2"/>
  <c r="BT14" i="2"/>
  <c r="BQ14" i="2"/>
  <c r="BN14" i="2"/>
  <c r="BK14" i="2"/>
  <c r="BH14" i="2"/>
  <c r="BE14" i="2"/>
  <c r="BB14" i="2"/>
  <c r="AY14" i="2"/>
  <c r="AV14" i="2"/>
  <c r="AS14" i="2"/>
  <c r="AP14" i="2"/>
  <c r="AM14" i="2"/>
  <c r="AJ14" i="2"/>
  <c r="AG14" i="2"/>
  <c r="AD14" i="2"/>
  <c r="AA14" i="2"/>
  <c r="X14" i="2"/>
  <c r="U14" i="2"/>
  <c r="R14" i="2"/>
  <c r="O14" i="2"/>
  <c r="L14" i="2"/>
  <c r="I14" i="2"/>
  <c r="F14" i="2"/>
  <c r="C14" i="2"/>
  <c r="DS14" i="2" s="1"/>
  <c r="HA13" i="2"/>
  <c r="GY13" i="2"/>
  <c r="GV13" i="2"/>
  <c r="GS13" i="2"/>
  <c r="GO13" i="2"/>
  <c r="GM13" i="2"/>
  <c r="GJ13" i="2"/>
  <c r="GG13" i="2"/>
  <c r="GD13" i="2"/>
  <c r="GA13" i="2"/>
  <c r="FX13" i="2"/>
  <c r="FU13" i="2"/>
  <c r="FR13" i="2"/>
  <c r="FO13" i="2"/>
  <c r="FL13" i="2"/>
  <c r="FI13" i="2"/>
  <c r="FI12" i="2" s="1"/>
  <c r="FI7" i="2" s="1"/>
  <c r="FF13" i="2"/>
  <c r="FC13" i="2"/>
  <c r="GP13" i="2" s="1"/>
  <c r="EZ13" i="2"/>
  <c r="EV13" i="2"/>
  <c r="ET13" i="2"/>
  <c r="ET12" i="2" s="1"/>
  <c r="ET7" i="2" s="1"/>
  <c r="EQ13" i="2"/>
  <c r="EN13" i="2"/>
  <c r="EN12" i="2" s="1"/>
  <c r="EN7" i="2" s="1"/>
  <c r="EK13" i="2"/>
  <c r="EH13" i="2"/>
  <c r="EH12" i="2" s="1"/>
  <c r="EH7" i="2" s="1"/>
  <c r="EE13" i="2"/>
  <c r="EB13" i="2"/>
  <c r="EB12" i="2" s="1"/>
  <c r="EB7" i="2" s="1"/>
  <c r="DY13" i="2"/>
  <c r="DV13" i="2"/>
  <c r="EW13" i="2" s="1"/>
  <c r="DR13" i="2"/>
  <c r="HD13" i="2" s="1"/>
  <c r="DP13" i="2"/>
  <c r="DM13" i="2"/>
  <c r="DJ13" i="2"/>
  <c r="DG13" i="2"/>
  <c r="DD13" i="2"/>
  <c r="DA13" i="2"/>
  <c r="CX13" i="2"/>
  <c r="CU13" i="2"/>
  <c r="CR13" i="2"/>
  <c r="CO13" i="2"/>
  <c r="CL13" i="2"/>
  <c r="CI13" i="2"/>
  <c r="CF13" i="2"/>
  <c r="CC13" i="2"/>
  <c r="BZ13" i="2"/>
  <c r="BW13" i="2"/>
  <c r="BT13" i="2"/>
  <c r="BQ13" i="2"/>
  <c r="BN13" i="2"/>
  <c r="BK13" i="2"/>
  <c r="BH13" i="2"/>
  <c r="BE13" i="2"/>
  <c r="BB13" i="2"/>
  <c r="AY13" i="2"/>
  <c r="AV13" i="2"/>
  <c r="AS13" i="2"/>
  <c r="AP13" i="2"/>
  <c r="AM13" i="2"/>
  <c r="AJ13" i="2"/>
  <c r="AG13" i="2"/>
  <c r="AD13" i="2"/>
  <c r="AA13" i="2"/>
  <c r="X13" i="2"/>
  <c r="U13" i="2"/>
  <c r="R13" i="2"/>
  <c r="O13" i="2"/>
  <c r="L13" i="2"/>
  <c r="I13" i="2"/>
  <c r="F13" i="2"/>
  <c r="C13" i="2"/>
  <c r="DS13" i="2" s="1"/>
  <c r="GY12" i="2"/>
  <c r="GX12" i="2"/>
  <c r="GV12" i="2"/>
  <c r="GU12" i="2"/>
  <c r="GS12" i="2"/>
  <c r="GR12" i="2"/>
  <c r="GM12" i="2"/>
  <c r="GL12" i="2"/>
  <c r="GJ12" i="2"/>
  <c r="GI12" i="2"/>
  <c r="GG12" i="2"/>
  <c r="GF12" i="2"/>
  <c r="GD12" i="2"/>
  <c r="GC12" i="2"/>
  <c r="GA12" i="2"/>
  <c r="FZ12" i="2"/>
  <c r="FX12" i="2"/>
  <c r="FW12" i="2"/>
  <c r="FU12" i="2"/>
  <c r="FT12" i="2"/>
  <c r="FR12" i="2"/>
  <c r="FQ12" i="2"/>
  <c r="FO12" i="2"/>
  <c r="FN12" i="2"/>
  <c r="FL12" i="2"/>
  <c r="FH12" i="2"/>
  <c r="FF12" i="2"/>
  <c r="FE12" i="2"/>
  <c r="FB12" i="2"/>
  <c r="EZ12" i="2"/>
  <c r="EY12" i="2"/>
  <c r="GO12" i="2" s="1"/>
  <c r="HA12" i="2" s="1"/>
  <c r="ES12" i="2"/>
  <c r="EQ12" i="2"/>
  <c r="EP12" i="2"/>
  <c r="EM12" i="2"/>
  <c r="EK12" i="2"/>
  <c r="EJ12" i="2"/>
  <c r="EG12" i="2"/>
  <c r="EE12" i="2"/>
  <c r="ED12" i="2"/>
  <c r="EA12" i="2"/>
  <c r="DY12" i="2"/>
  <c r="DX12" i="2"/>
  <c r="DU12" i="2"/>
  <c r="EV12" i="2" s="1"/>
  <c r="DP12" i="2"/>
  <c r="DO12" i="2"/>
  <c r="DM12" i="2"/>
  <c r="DL12" i="2"/>
  <c r="DJ12" i="2"/>
  <c r="DI12" i="2"/>
  <c r="DG12" i="2"/>
  <c r="DF12" i="2"/>
  <c r="DD12" i="2"/>
  <c r="DC12" i="2"/>
  <c r="DA12" i="2"/>
  <c r="CZ12" i="2"/>
  <c r="CX12" i="2"/>
  <c r="CW12" i="2"/>
  <c r="CU12" i="2"/>
  <c r="CT12" i="2"/>
  <c r="CR12" i="2"/>
  <c r="CQ12" i="2"/>
  <c r="CO12" i="2"/>
  <c r="CN12" i="2"/>
  <c r="CL12" i="2"/>
  <c r="CK12" i="2"/>
  <c r="CI12" i="2"/>
  <c r="CH12" i="2"/>
  <c r="CF12" i="2"/>
  <c r="CE12" i="2"/>
  <c r="CC12" i="2"/>
  <c r="CB12" i="2"/>
  <c r="BZ12" i="2"/>
  <c r="BY12" i="2"/>
  <c r="BW12" i="2"/>
  <c r="BV12" i="2"/>
  <c r="BT12" i="2"/>
  <c r="BS12" i="2"/>
  <c r="BQ12" i="2"/>
  <c r="BP12" i="2"/>
  <c r="BN12" i="2"/>
  <c r="BM12" i="2"/>
  <c r="BK12" i="2"/>
  <c r="BJ12" i="2"/>
  <c r="BH12" i="2"/>
  <c r="BG12" i="2"/>
  <c r="BE12" i="2"/>
  <c r="BD12" i="2"/>
  <c r="BB12" i="2"/>
  <c r="BA12" i="2"/>
  <c r="AY12" i="2"/>
  <c r="AX12" i="2"/>
  <c r="AV12" i="2"/>
  <c r="AU12" i="2"/>
  <c r="AS12" i="2"/>
  <c r="AR12" i="2"/>
  <c r="AP12" i="2"/>
  <c r="AO12" i="2"/>
  <c r="AM12" i="2"/>
  <c r="AL12" i="2"/>
  <c r="AJ12" i="2"/>
  <c r="AI12" i="2"/>
  <c r="AG12" i="2"/>
  <c r="AF12" i="2"/>
  <c r="AD12" i="2"/>
  <c r="AC12" i="2"/>
  <c r="AA12" i="2"/>
  <c r="Z12" i="2"/>
  <c r="X12" i="2"/>
  <c r="W12" i="2"/>
  <c r="U12" i="2"/>
  <c r="T12" i="2"/>
  <c r="R12" i="2"/>
  <c r="Q12" i="2"/>
  <c r="O12" i="2"/>
  <c r="N12" i="2"/>
  <c r="L12" i="2"/>
  <c r="K12" i="2"/>
  <c r="I12" i="2"/>
  <c r="H12" i="2"/>
  <c r="F12" i="2"/>
  <c r="E12" i="2"/>
  <c r="C12" i="2"/>
  <c r="DS12" i="2" s="1"/>
  <c r="B12" i="2"/>
  <c r="DR12" i="2" s="1"/>
  <c r="GY11" i="2"/>
  <c r="GV11" i="2"/>
  <c r="GS11" i="2"/>
  <c r="GO11" i="2"/>
  <c r="HA11" i="2" s="1"/>
  <c r="GM11" i="2"/>
  <c r="GJ11" i="2"/>
  <c r="GH11" i="2"/>
  <c r="GG11" i="2"/>
  <c r="GD11" i="2"/>
  <c r="GA11" i="2"/>
  <c r="FX11" i="2"/>
  <c r="FU11" i="2"/>
  <c r="FR11" i="2"/>
  <c r="FO11" i="2"/>
  <c r="FL11" i="2"/>
  <c r="FI11" i="2"/>
  <c r="FF11" i="2"/>
  <c r="FC11" i="2"/>
  <c r="EZ11" i="2"/>
  <c r="GP11" i="2" s="1"/>
  <c r="EV11" i="2"/>
  <c r="ET11" i="2"/>
  <c r="EQ11" i="2"/>
  <c r="EN11" i="2"/>
  <c r="EK11" i="2"/>
  <c r="EH11" i="2"/>
  <c r="EE11" i="2"/>
  <c r="EB11" i="2"/>
  <c r="DY11" i="2"/>
  <c r="DV11" i="2"/>
  <c r="EW11" i="2" s="1"/>
  <c r="DR11" i="2"/>
  <c r="HD11" i="2" s="1"/>
  <c r="DP11" i="2"/>
  <c r="DM11" i="2"/>
  <c r="DJ11" i="2"/>
  <c r="DG11" i="2"/>
  <c r="DD11" i="2"/>
  <c r="DA11" i="2"/>
  <c r="CX11" i="2"/>
  <c r="CU11" i="2"/>
  <c r="CR11" i="2"/>
  <c r="CO11" i="2"/>
  <c r="CL11" i="2"/>
  <c r="CI11" i="2"/>
  <c r="CF11" i="2"/>
  <c r="CC11" i="2"/>
  <c r="BZ11" i="2"/>
  <c r="BW11" i="2"/>
  <c r="BT11" i="2"/>
  <c r="BQ11" i="2"/>
  <c r="BN11" i="2"/>
  <c r="BK11" i="2"/>
  <c r="BH11" i="2"/>
  <c r="BE11" i="2"/>
  <c r="BB11" i="2"/>
  <c r="AY11" i="2"/>
  <c r="AV11" i="2"/>
  <c r="AS11" i="2"/>
  <c r="AP11" i="2"/>
  <c r="AM11" i="2"/>
  <c r="AJ11" i="2"/>
  <c r="AG11" i="2"/>
  <c r="AD11" i="2"/>
  <c r="AA11" i="2"/>
  <c r="X11" i="2"/>
  <c r="U11" i="2"/>
  <c r="R11" i="2"/>
  <c r="O11" i="2"/>
  <c r="L11" i="2"/>
  <c r="I11" i="2"/>
  <c r="F11" i="2"/>
  <c r="C11" i="2"/>
  <c r="DS11" i="2" s="1"/>
  <c r="HA10" i="2"/>
  <c r="GY10" i="2"/>
  <c r="GZ10" i="2" s="1"/>
  <c r="GV10" i="2"/>
  <c r="GW10" i="2" s="1"/>
  <c r="GS10" i="2"/>
  <c r="GT10" i="2" s="1"/>
  <c r="GO10" i="2"/>
  <c r="GN10" i="2"/>
  <c r="GM10" i="2"/>
  <c r="GK10" i="2"/>
  <c r="GJ10" i="2"/>
  <c r="GH10" i="2"/>
  <c r="GG10" i="2"/>
  <c r="GE10" i="2"/>
  <c r="GD10" i="2"/>
  <c r="GB10" i="2"/>
  <c r="GA10" i="2"/>
  <c r="FY10" i="2"/>
  <c r="FX10" i="2"/>
  <c r="FV10" i="2"/>
  <c r="FU10" i="2"/>
  <c r="FS10" i="2"/>
  <c r="FR10" i="2"/>
  <c r="FP10" i="2"/>
  <c r="FO10" i="2"/>
  <c r="FL10" i="2"/>
  <c r="FI10" i="2"/>
  <c r="FJ10" i="2" s="1"/>
  <c r="FF10" i="2"/>
  <c r="FG10" i="2" s="1"/>
  <c r="FC10" i="2"/>
  <c r="FD10" i="2" s="1"/>
  <c r="EZ10" i="2"/>
  <c r="GP10" i="2" s="1"/>
  <c r="EW10" i="2"/>
  <c r="EX10" i="2" s="1"/>
  <c r="EV10" i="2"/>
  <c r="EU10" i="2"/>
  <c r="ET10" i="2"/>
  <c r="ER10" i="2"/>
  <c r="EQ10" i="2"/>
  <c r="EO10" i="2"/>
  <c r="EN10" i="2"/>
  <c r="EL10" i="2"/>
  <c r="EK10" i="2"/>
  <c r="EI10" i="2"/>
  <c r="EH10" i="2"/>
  <c r="EF10" i="2"/>
  <c r="EE10" i="2"/>
  <c r="EC10" i="2"/>
  <c r="EB10" i="2"/>
  <c r="DZ10" i="2"/>
  <c r="DY10" i="2"/>
  <c r="DW10" i="2"/>
  <c r="DV10" i="2"/>
  <c r="DR10" i="2"/>
  <c r="HD10" i="2" s="1"/>
  <c r="DP10" i="2"/>
  <c r="DN10" i="2"/>
  <c r="DM10" i="2"/>
  <c r="DK10" i="2"/>
  <c r="DJ10" i="2"/>
  <c r="DH10" i="2"/>
  <c r="DG10" i="2"/>
  <c r="DD10" i="2"/>
  <c r="DA10" i="2"/>
  <c r="DB10" i="2" s="1"/>
  <c r="CX10" i="2"/>
  <c r="CY10" i="2" s="1"/>
  <c r="CU10" i="2"/>
  <c r="CV10" i="2" s="1"/>
  <c r="CR10" i="2"/>
  <c r="CP10" i="2"/>
  <c r="CO10" i="2"/>
  <c r="CM10" i="2"/>
  <c r="CL10" i="2"/>
  <c r="CI10" i="2"/>
  <c r="CF10" i="2"/>
  <c r="CG10" i="2" s="1"/>
  <c r="CC10" i="2"/>
  <c r="BZ10" i="2"/>
  <c r="BW10" i="2"/>
  <c r="BT10" i="2"/>
  <c r="BQ10" i="2"/>
  <c r="BR10" i="2" s="1"/>
  <c r="BN10" i="2"/>
  <c r="BO10" i="2" s="1"/>
  <c r="BK10" i="2"/>
  <c r="BI10" i="2"/>
  <c r="BH10" i="2"/>
  <c r="BF10" i="2"/>
  <c r="BE10" i="2"/>
  <c r="BB10" i="2"/>
  <c r="AY10" i="2"/>
  <c r="AZ10" i="2" s="1"/>
  <c r="AV10" i="2"/>
  <c r="AW10" i="2" s="1"/>
  <c r="AS10" i="2"/>
  <c r="AT10" i="2" s="1"/>
  <c r="AP10" i="2"/>
  <c r="AQ10" i="2" s="1"/>
  <c r="AM10" i="2"/>
  <c r="AN10" i="2" s="1"/>
  <c r="AJ10" i="2"/>
  <c r="AK10" i="2" s="1"/>
  <c r="AG10" i="2"/>
  <c r="AH10" i="2" s="1"/>
  <c r="AD10" i="2"/>
  <c r="AA10" i="2"/>
  <c r="X10" i="2"/>
  <c r="U10" i="2"/>
  <c r="R10" i="2"/>
  <c r="P10" i="2"/>
  <c r="O10" i="2"/>
  <c r="M10" i="2"/>
  <c r="L10" i="2"/>
  <c r="J10" i="2"/>
  <c r="I10" i="2"/>
  <c r="F10" i="2"/>
  <c r="C10" i="2"/>
  <c r="DS10" i="2" s="1"/>
  <c r="HA9" i="2"/>
  <c r="GY9" i="2"/>
  <c r="GZ9" i="2" s="1"/>
  <c r="GV9" i="2"/>
  <c r="GW9" i="2" s="1"/>
  <c r="GS9" i="2"/>
  <c r="GT9" i="2" s="1"/>
  <c r="GO9" i="2"/>
  <c r="GN9" i="2"/>
  <c r="GM9" i="2"/>
  <c r="GK9" i="2"/>
  <c r="GJ9" i="2"/>
  <c r="GH9" i="2"/>
  <c r="GG9" i="2"/>
  <c r="GE9" i="2"/>
  <c r="GD9" i="2"/>
  <c r="GB9" i="2"/>
  <c r="GA9" i="2"/>
  <c r="FY9" i="2"/>
  <c r="FX9" i="2"/>
  <c r="FV9" i="2"/>
  <c r="FU9" i="2"/>
  <c r="FS9" i="2"/>
  <c r="FR9" i="2"/>
  <c r="FP9" i="2"/>
  <c r="FO9" i="2"/>
  <c r="FL9" i="2"/>
  <c r="FI9" i="2"/>
  <c r="FJ9" i="2" s="1"/>
  <c r="FF9" i="2"/>
  <c r="FG9" i="2" s="1"/>
  <c r="FC9" i="2"/>
  <c r="FD9" i="2" s="1"/>
  <c r="EZ9" i="2"/>
  <c r="GP9" i="2" s="1"/>
  <c r="EV9" i="2"/>
  <c r="EU9" i="2"/>
  <c r="ET9" i="2"/>
  <c r="ER9" i="2"/>
  <c r="EQ9" i="2"/>
  <c r="EO9" i="2"/>
  <c r="EN9" i="2"/>
  <c r="EL9" i="2"/>
  <c r="EK9" i="2"/>
  <c r="EH9" i="2"/>
  <c r="EE9" i="2"/>
  <c r="EW9" i="2" s="1"/>
  <c r="EX9" i="2" s="1"/>
  <c r="EB9" i="2"/>
  <c r="DZ9" i="2"/>
  <c r="DY9" i="2"/>
  <c r="DW9" i="2"/>
  <c r="DV9" i="2"/>
  <c r="DR9" i="2"/>
  <c r="HD9" i="2" s="1"/>
  <c r="DP9" i="2"/>
  <c r="DM9" i="2"/>
  <c r="DJ9" i="2"/>
  <c r="DG9" i="2"/>
  <c r="DD9" i="2"/>
  <c r="DB9" i="2"/>
  <c r="DA9" i="2"/>
  <c r="CX9" i="2"/>
  <c r="CU9" i="2"/>
  <c r="CR9" i="2"/>
  <c r="CO9" i="2"/>
  <c r="CM9" i="2"/>
  <c r="CL9" i="2"/>
  <c r="CI9" i="2"/>
  <c r="CF9" i="2"/>
  <c r="CG9" i="2" s="1"/>
  <c r="CC9" i="2"/>
  <c r="BZ9" i="2"/>
  <c r="BW9" i="2"/>
  <c r="BT9" i="2"/>
  <c r="BQ9" i="2"/>
  <c r="BN9" i="2"/>
  <c r="BK9" i="2"/>
  <c r="BH9" i="2"/>
  <c r="BE9" i="2"/>
  <c r="BB9" i="2"/>
  <c r="AY9" i="2"/>
  <c r="AV9" i="2"/>
  <c r="AS9" i="2"/>
  <c r="AP9" i="2"/>
  <c r="AM9" i="2"/>
  <c r="AJ9" i="2"/>
  <c r="AG9" i="2"/>
  <c r="AH9" i="2" s="1"/>
  <c r="AD9" i="2"/>
  <c r="AA9" i="2"/>
  <c r="X9" i="2"/>
  <c r="U9" i="2"/>
  <c r="R9" i="2"/>
  <c r="O9" i="2"/>
  <c r="L9" i="2"/>
  <c r="M9" i="2" s="1"/>
  <c r="I9" i="2"/>
  <c r="F9" i="2"/>
  <c r="C9" i="2"/>
  <c r="DS9" i="2" s="1"/>
  <c r="HA8" i="2"/>
  <c r="GY8" i="2"/>
  <c r="GZ8" i="2" s="1"/>
  <c r="GV8" i="2"/>
  <c r="GW8" i="2" s="1"/>
  <c r="GS8" i="2"/>
  <c r="GT8" i="2" s="1"/>
  <c r="GO8" i="2"/>
  <c r="GN8" i="2"/>
  <c r="GM8" i="2"/>
  <c r="GK8" i="2"/>
  <c r="GJ8" i="2"/>
  <c r="GH8" i="2"/>
  <c r="GG8" i="2"/>
  <c r="GE8" i="2"/>
  <c r="GD8" i="2"/>
  <c r="GB8" i="2"/>
  <c r="GA8" i="2"/>
  <c r="FY8" i="2"/>
  <c r="FX8" i="2"/>
  <c r="FV8" i="2"/>
  <c r="FU8" i="2"/>
  <c r="FS8" i="2"/>
  <c r="FR8" i="2"/>
  <c r="FP8" i="2"/>
  <c r="FO8" i="2"/>
  <c r="FL8" i="2"/>
  <c r="FI8" i="2"/>
  <c r="FJ8" i="2" s="1"/>
  <c r="FF8" i="2"/>
  <c r="FG8" i="2" s="1"/>
  <c r="FC8" i="2"/>
  <c r="FD8" i="2" s="1"/>
  <c r="EZ8" i="2"/>
  <c r="GP8" i="2" s="1"/>
  <c r="EV8" i="2"/>
  <c r="EU8" i="2"/>
  <c r="ET8" i="2"/>
  <c r="ER8" i="2"/>
  <c r="EQ8" i="2"/>
  <c r="EO8" i="2"/>
  <c r="EN8" i="2"/>
  <c r="EL8" i="2"/>
  <c r="EK8" i="2"/>
  <c r="EH8" i="2"/>
  <c r="EE8" i="2"/>
  <c r="EW8" i="2" s="1"/>
  <c r="EX8" i="2" s="1"/>
  <c r="EB8" i="2"/>
  <c r="DZ8" i="2"/>
  <c r="DY8" i="2"/>
  <c r="DW8" i="2"/>
  <c r="DV8" i="2"/>
  <c r="DR8" i="2"/>
  <c r="HD8" i="2" s="1"/>
  <c r="DP8" i="2"/>
  <c r="DM8" i="2"/>
  <c r="DJ8" i="2"/>
  <c r="DG8" i="2"/>
  <c r="DD8" i="2"/>
  <c r="DB8" i="2"/>
  <c r="DA8" i="2"/>
  <c r="CX8" i="2"/>
  <c r="CU8" i="2"/>
  <c r="CR8" i="2"/>
  <c r="CO8" i="2"/>
  <c r="CM8" i="2"/>
  <c r="CL8" i="2"/>
  <c r="CI8" i="2"/>
  <c r="CF8" i="2"/>
  <c r="CC8" i="2"/>
  <c r="BZ8" i="2"/>
  <c r="BW8" i="2"/>
  <c r="BT8" i="2"/>
  <c r="BQ8" i="2"/>
  <c r="BN8" i="2"/>
  <c r="BK8" i="2"/>
  <c r="BH8" i="2"/>
  <c r="BE8" i="2"/>
  <c r="BB8" i="2"/>
  <c r="AY8" i="2"/>
  <c r="AV8" i="2"/>
  <c r="AS8" i="2"/>
  <c r="AP8" i="2"/>
  <c r="AM8" i="2"/>
  <c r="AJ8" i="2"/>
  <c r="AH8" i="2"/>
  <c r="AG8" i="2"/>
  <c r="AD8" i="2"/>
  <c r="AA8" i="2"/>
  <c r="X8" i="2"/>
  <c r="U8" i="2"/>
  <c r="R8" i="2"/>
  <c r="O8" i="2"/>
  <c r="M8" i="2"/>
  <c r="L8" i="2"/>
  <c r="I8" i="2"/>
  <c r="F8" i="2"/>
  <c r="D8" i="2"/>
  <c r="C8" i="2"/>
  <c r="DS8" i="2" s="1"/>
  <c r="GY7" i="2"/>
  <c r="GX7" i="2"/>
  <c r="GX26" i="2" s="1"/>
  <c r="GV7" i="2"/>
  <c r="GW7" i="2" s="1"/>
  <c r="GU7" i="2"/>
  <c r="GU26" i="2" s="1"/>
  <c r="GS7" i="2"/>
  <c r="GR7" i="2"/>
  <c r="GR26" i="2" s="1"/>
  <c r="GM7" i="2"/>
  <c r="GL7" i="2"/>
  <c r="GL26" i="2" s="1"/>
  <c r="GJ7" i="2"/>
  <c r="GJ26" i="2" s="1"/>
  <c r="GK26" i="2" s="1"/>
  <c r="GI7" i="2"/>
  <c r="GI26" i="2" s="1"/>
  <c r="GG7" i="2"/>
  <c r="GF7" i="2"/>
  <c r="GF26" i="2" s="1"/>
  <c r="GD7" i="2"/>
  <c r="GD26" i="2" s="1"/>
  <c r="GE26" i="2" s="1"/>
  <c r="GC7" i="2"/>
  <c r="GC26" i="2" s="1"/>
  <c r="GA7" i="2"/>
  <c r="FZ7" i="2"/>
  <c r="FZ26" i="2" s="1"/>
  <c r="FX7" i="2"/>
  <c r="FX26" i="2" s="1"/>
  <c r="FY26" i="2" s="1"/>
  <c r="FW7" i="2"/>
  <c r="FW26" i="2" s="1"/>
  <c r="FU7" i="2"/>
  <c r="FT7" i="2"/>
  <c r="FT26" i="2" s="1"/>
  <c r="FR7" i="2"/>
  <c r="FR26" i="2" s="1"/>
  <c r="FS26" i="2" s="1"/>
  <c r="FQ7" i="2"/>
  <c r="FQ26" i="2" s="1"/>
  <c r="FO7" i="2"/>
  <c r="FN7" i="2"/>
  <c r="FN26" i="2" s="1"/>
  <c r="FL7" i="2"/>
  <c r="FL26" i="2" s="1"/>
  <c r="FH7" i="2"/>
  <c r="FH26" i="2" s="1"/>
  <c r="FF7" i="2"/>
  <c r="FF26" i="2" s="1"/>
  <c r="FG26" i="2" s="1"/>
  <c r="FE7" i="2"/>
  <c r="FE26" i="2" s="1"/>
  <c r="FB7" i="2"/>
  <c r="FB26" i="2" s="1"/>
  <c r="EZ7" i="2"/>
  <c r="EZ26" i="2" s="1"/>
  <c r="FA26" i="2" s="1"/>
  <c r="EY7" i="2"/>
  <c r="EY26" i="2" s="1"/>
  <c r="ES7" i="2"/>
  <c r="ES26" i="2" s="1"/>
  <c r="EQ7" i="2"/>
  <c r="EQ26" i="2" s="1"/>
  <c r="EP7" i="2"/>
  <c r="EP26" i="2" s="1"/>
  <c r="EM7" i="2"/>
  <c r="EM26" i="2" s="1"/>
  <c r="EK7" i="2"/>
  <c r="EK26" i="2" s="1"/>
  <c r="EJ7" i="2"/>
  <c r="EJ26" i="2" s="1"/>
  <c r="EG7" i="2"/>
  <c r="EG26" i="2" s="1"/>
  <c r="EE7" i="2"/>
  <c r="EE26" i="2" s="1"/>
  <c r="ED7" i="2"/>
  <c r="ED26" i="2" s="1"/>
  <c r="EA7" i="2"/>
  <c r="EA26" i="2" s="1"/>
  <c r="DY7" i="2"/>
  <c r="DY26" i="2" s="1"/>
  <c r="DX7" i="2"/>
  <c r="DX26" i="2" s="1"/>
  <c r="DU7" i="2"/>
  <c r="DU26" i="2" s="1"/>
  <c r="DP7" i="2"/>
  <c r="DP26" i="2" s="1"/>
  <c r="DQ26" i="2" s="1"/>
  <c r="DO7" i="2"/>
  <c r="DO26" i="2" s="1"/>
  <c r="DM7" i="2"/>
  <c r="DL7" i="2"/>
  <c r="DL26" i="2" s="1"/>
  <c r="DJ7" i="2"/>
  <c r="DJ26" i="2" s="1"/>
  <c r="DK26" i="2" s="1"/>
  <c r="DI7" i="2"/>
  <c r="DI26" i="2" s="1"/>
  <c r="DG7" i="2"/>
  <c r="DF7" i="2"/>
  <c r="DF26" i="2" s="1"/>
  <c r="DD7" i="2"/>
  <c r="DD26" i="2" s="1"/>
  <c r="DC7" i="2"/>
  <c r="DC26" i="2" s="1"/>
  <c r="DA7" i="2"/>
  <c r="DB7" i="2" s="1"/>
  <c r="CZ7" i="2"/>
  <c r="CZ26" i="2" s="1"/>
  <c r="CX7" i="2"/>
  <c r="CX26" i="2" s="1"/>
  <c r="CW7" i="2"/>
  <c r="CW26" i="2" s="1"/>
  <c r="CU7" i="2"/>
  <c r="CV7" i="2" s="1"/>
  <c r="CT7" i="2"/>
  <c r="CT26" i="2" s="1"/>
  <c r="CR7" i="2"/>
  <c r="CR26" i="2" s="1"/>
  <c r="CQ7" i="2"/>
  <c r="CQ26" i="2" s="1"/>
  <c r="CO7" i="2"/>
  <c r="CN7" i="2"/>
  <c r="CN26" i="2" s="1"/>
  <c r="CL7" i="2"/>
  <c r="CL26" i="2" s="1"/>
  <c r="CM26" i="2" s="1"/>
  <c r="CK7" i="2"/>
  <c r="CK26" i="2" s="1"/>
  <c r="CI7" i="2"/>
  <c r="CH7" i="2"/>
  <c r="CH26" i="2" s="1"/>
  <c r="CF7" i="2"/>
  <c r="CF26" i="2" s="1"/>
  <c r="CE7" i="2"/>
  <c r="CE26" i="2" s="1"/>
  <c r="CC7" i="2"/>
  <c r="CB7" i="2"/>
  <c r="CB26" i="2" s="1"/>
  <c r="BZ7" i="2"/>
  <c r="BZ26" i="2" s="1"/>
  <c r="CA26" i="2" s="1"/>
  <c r="BY7" i="2"/>
  <c r="BY26" i="2" s="1"/>
  <c r="BW7" i="2"/>
  <c r="BV7" i="2"/>
  <c r="BV26" i="2" s="1"/>
  <c r="BT7" i="2"/>
  <c r="BT26" i="2" s="1"/>
  <c r="BS7" i="2"/>
  <c r="BS26" i="2" s="1"/>
  <c r="BQ7" i="2"/>
  <c r="BR7" i="2" s="1"/>
  <c r="BP7" i="2"/>
  <c r="BP26" i="2" s="1"/>
  <c r="BN7" i="2"/>
  <c r="BN26" i="2" s="1"/>
  <c r="BM7" i="2"/>
  <c r="BM26" i="2" s="1"/>
  <c r="BK7" i="2"/>
  <c r="BJ7" i="2"/>
  <c r="BJ26" i="2" s="1"/>
  <c r="BH7" i="2"/>
  <c r="BH26" i="2" s="1"/>
  <c r="BI26" i="2" s="1"/>
  <c r="BG7" i="2"/>
  <c r="BG26" i="2" s="1"/>
  <c r="BE7" i="2"/>
  <c r="BD7" i="2"/>
  <c r="BD26" i="2" s="1"/>
  <c r="BB7" i="2"/>
  <c r="BB26" i="2" s="1"/>
  <c r="BA7" i="2"/>
  <c r="BA26" i="2" s="1"/>
  <c r="AY7" i="2"/>
  <c r="AZ7" i="2" s="1"/>
  <c r="AX7" i="2"/>
  <c r="AX26" i="2" s="1"/>
  <c r="AV7" i="2"/>
  <c r="AV26" i="2" s="1"/>
  <c r="AU7" i="2"/>
  <c r="AU26" i="2" s="1"/>
  <c r="AS7" i="2"/>
  <c r="AT7" i="2" s="1"/>
  <c r="AR7" i="2"/>
  <c r="AR26" i="2" s="1"/>
  <c r="AP7" i="2"/>
  <c r="AP26" i="2" s="1"/>
  <c r="AO7" i="2"/>
  <c r="AO26" i="2" s="1"/>
  <c r="AM7" i="2"/>
  <c r="AN7" i="2" s="1"/>
  <c r="AL7" i="2"/>
  <c r="AL26" i="2" s="1"/>
  <c r="AJ7" i="2"/>
  <c r="AJ26" i="2" s="1"/>
  <c r="AI7" i="2"/>
  <c r="AI26" i="2" s="1"/>
  <c r="AG7" i="2"/>
  <c r="AH7" i="2" s="1"/>
  <c r="AF7" i="2"/>
  <c r="AF26" i="2" s="1"/>
  <c r="AD7" i="2"/>
  <c r="AD26" i="2" s="1"/>
  <c r="AC7" i="2"/>
  <c r="AC26" i="2" s="1"/>
  <c r="AA7" i="2"/>
  <c r="Z7" i="2"/>
  <c r="Z26" i="2" s="1"/>
  <c r="X7" i="2"/>
  <c r="X26" i="2" s="1"/>
  <c r="W7" i="2"/>
  <c r="W26" i="2" s="1"/>
  <c r="U7" i="2"/>
  <c r="T7" i="2"/>
  <c r="T26" i="2" s="1"/>
  <c r="R7" i="2"/>
  <c r="R26" i="2" s="1"/>
  <c r="S26" i="2" s="1"/>
  <c r="Q7" i="2"/>
  <c r="Q26" i="2" s="1"/>
  <c r="O7" i="2"/>
  <c r="N7" i="2"/>
  <c r="N26" i="2" s="1"/>
  <c r="N6" i="2" s="1"/>
  <c r="N72" i="2" s="1"/>
  <c r="N74" i="2" s="1"/>
  <c r="L7" i="2"/>
  <c r="L26" i="2" s="1"/>
  <c r="K7" i="2"/>
  <c r="K26" i="2" s="1"/>
  <c r="K6" i="2" s="1"/>
  <c r="K72" i="2" s="1"/>
  <c r="K74" i="2" s="1"/>
  <c r="I7" i="2"/>
  <c r="I26" i="2" s="1"/>
  <c r="H7" i="2"/>
  <c r="H26" i="2" s="1"/>
  <c r="H6" i="2" s="1"/>
  <c r="H72" i="2" s="1"/>
  <c r="H74" i="2" s="1"/>
  <c r="F7" i="2"/>
  <c r="F26" i="2" s="1"/>
  <c r="E7" i="2"/>
  <c r="E26" i="2" s="1"/>
  <c r="E6" i="2" s="1"/>
  <c r="E72" i="2" s="1"/>
  <c r="E74" i="2" s="1"/>
  <c r="C7" i="2"/>
  <c r="B7" i="2"/>
  <c r="DR7" i="2" s="1"/>
  <c r="GX6" i="2"/>
  <c r="GX72" i="2" s="1"/>
  <c r="GX74" i="2" s="1"/>
  <c r="GU6" i="2"/>
  <c r="GU72" i="2" s="1"/>
  <c r="GU74" i="2" s="1"/>
  <c r="GR6" i="2"/>
  <c r="GR72" i="2" s="1"/>
  <c r="GR74" i="2" s="1"/>
  <c r="GL6" i="2"/>
  <c r="GL72" i="2" s="1"/>
  <c r="GL74" i="2" s="1"/>
  <c r="GJ6" i="2"/>
  <c r="GJ72" i="2" s="1"/>
  <c r="GI6" i="2"/>
  <c r="GI72" i="2" s="1"/>
  <c r="GI74" i="2" s="1"/>
  <c r="GF6" i="2"/>
  <c r="GF72" i="2" s="1"/>
  <c r="GF74" i="2" s="1"/>
  <c r="GD6" i="2"/>
  <c r="GD72" i="2" s="1"/>
  <c r="GC6" i="2"/>
  <c r="GC72" i="2" s="1"/>
  <c r="GC74" i="2" s="1"/>
  <c r="FZ6" i="2"/>
  <c r="FZ72" i="2" s="1"/>
  <c r="FZ74" i="2" s="1"/>
  <c r="FX6" i="2"/>
  <c r="FX72" i="2" s="1"/>
  <c r="FW6" i="2"/>
  <c r="FW72" i="2" s="1"/>
  <c r="FW74" i="2" s="1"/>
  <c r="FT6" i="2"/>
  <c r="FT72" i="2" s="1"/>
  <c r="FT74" i="2" s="1"/>
  <c r="FR6" i="2"/>
  <c r="FR72" i="2" s="1"/>
  <c r="FQ6" i="2"/>
  <c r="FQ72" i="2" s="1"/>
  <c r="FQ74" i="2" s="1"/>
  <c r="FN6" i="2"/>
  <c r="FN72" i="2" s="1"/>
  <c r="FN74" i="2" s="1"/>
  <c r="FL6" i="2"/>
  <c r="FH6" i="2"/>
  <c r="FH72" i="2" s="1"/>
  <c r="FH74" i="2" s="1"/>
  <c r="FF6" i="2"/>
  <c r="FF72" i="2" s="1"/>
  <c r="FE6" i="2"/>
  <c r="FE72" i="2" s="1"/>
  <c r="FE74" i="2" s="1"/>
  <c r="FB6" i="2"/>
  <c r="FB72" i="2" s="1"/>
  <c r="FB74" i="2" s="1"/>
  <c r="EZ6" i="2"/>
  <c r="EZ72" i="2" s="1"/>
  <c r="EY6" i="2"/>
  <c r="EY72" i="2" s="1"/>
  <c r="EY74" i="2" s="1"/>
  <c r="ES6" i="2"/>
  <c r="ES72" i="2" s="1"/>
  <c r="ES74" i="2" s="1"/>
  <c r="EQ6" i="2"/>
  <c r="EQ72" i="2" s="1"/>
  <c r="EP6" i="2"/>
  <c r="EP72" i="2" s="1"/>
  <c r="EP74" i="2" s="1"/>
  <c r="EM6" i="2"/>
  <c r="EM72" i="2" s="1"/>
  <c r="EM74" i="2" s="1"/>
  <c r="EK6" i="2"/>
  <c r="EK72" i="2" s="1"/>
  <c r="EJ6" i="2"/>
  <c r="EJ72" i="2" s="1"/>
  <c r="EJ74" i="2" s="1"/>
  <c r="EG6" i="2"/>
  <c r="EG72" i="2" s="1"/>
  <c r="EG74" i="2" s="1"/>
  <c r="EE6" i="2"/>
  <c r="EE72" i="2" s="1"/>
  <c r="ED6" i="2"/>
  <c r="ED72" i="2" s="1"/>
  <c r="ED74" i="2" s="1"/>
  <c r="EA6" i="2"/>
  <c r="EA72" i="2" s="1"/>
  <c r="EA74" i="2" s="1"/>
  <c r="DY6" i="2"/>
  <c r="DY72" i="2" s="1"/>
  <c r="DX6" i="2"/>
  <c r="DX72" i="2" s="1"/>
  <c r="DX74" i="2" s="1"/>
  <c r="DU6" i="2"/>
  <c r="DU72" i="2" s="1"/>
  <c r="DO6" i="2"/>
  <c r="DO72" i="2" s="1"/>
  <c r="DO74" i="2" s="1"/>
  <c r="DL6" i="2"/>
  <c r="DL72" i="2" s="1"/>
  <c r="DL74" i="2" s="1"/>
  <c r="DI6" i="2"/>
  <c r="DI72" i="2" s="1"/>
  <c r="DI74" i="2" s="1"/>
  <c r="DF6" i="2"/>
  <c r="DF72" i="2" s="1"/>
  <c r="DF74" i="2" s="1"/>
  <c r="DC6" i="2"/>
  <c r="DC72" i="2" s="1"/>
  <c r="DC74" i="2" s="1"/>
  <c r="CZ6" i="2"/>
  <c r="CZ72" i="2" s="1"/>
  <c r="CZ74" i="2" s="1"/>
  <c r="CW6" i="2"/>
  <c r="CW72" i="2" s="1"/>
  <c r="CW74" i="2" s="1"/>
  <c r="CT6" i="2"/>
  <c r="CT72" i="2" s="1"/>
  <c r="CT74" i="2" s="1"/>
  <c r="CQ6" i="2"/>
  <c r="CQ72" i="2" s="1"/>
  <c r="CQ74" i="2" s="1"/>
  <c r="CN6" i="2"/>
  <c r="CN72" i="2" s="1"/>
  <c r="CN74" i="2" s="1"/>
  <c r="CK6" i="2"/>
  <c r="CK72" i="2" s="1"/>
  <c r="CK74" i="2" s="1"/>
  <c r="CH6" i="2"/>
  <c r="CH72" i="2" s="1"/>
  <c r="CH74" i="2" s="1"/>
  <c r="CE6" i="2"/>
  <c r="CE72" i="2" s="1"/>
  <c r="CE74" i="2" s="1"/>
  <c r="CB6" i="2"/>
  <c r="CB72" i="2" s="1"/>
  <c r="CB74" i="2" s="1"/>
  <c r="BY6" i="2"/>
  <c r="BY72" i="2" s="1"/>
  <c r="BY74" i="2" s="1"/>
  <c r="BV6" i="2"/>
  <c r="BV72" i="2" s="1"/>
  <c r="BV74" i="2" s="1"/>
  <c r="BS6" i="2"/>
  <c r="BS72" i="2" s="1"/>
  <c r="BS74" i="2" s="1"/>
  <c r="BP6" i="2"/>
  <c r="BP72" i="2" s="1"/>
  <c r="BP74" i="2" s="1"/>
  <c r="BM6" i="2"/>
  <c r="BM72" i="2" s="1"/>
  <c r="BM74" i="2" s="1"/>
  <c r="BJ6" i="2"/>
  <c r="BJ72" i="2" s="1"/>
  <c r="BJ74" i="2" s="1"/>
  <c r="BG6" i="2"/>
  <c r="BG72" i="2" s="1"/>
  <c r="BG74" i="2" s="1"/>
  <c r="BD6" i="2"/>
  <c r="BD72" i="2" s="1"/>
  <c r="BD74" i="2" s="1"/>
  <c r="BA6" i="2"/>
  <c r="BA72" i="2" s="1"/>
  <c r="BA74" i="2" s="1"/>
  <c r="AX6" i="2"/>
  <c r="AX72" i="2" s="1"/>
  <c r="AX74" i="2" s="1"/>
  <c r="AU6" i="2"/>
  <c r="AU72" i="2" s="1"/>
  <c r="AU74" i="2" s="1"/>
  <c r="AR6" i="2"/>
  <c r="AR72" i="2" s="1"/>
  <c r="AR74" i="2" s="1"/>
  <c r="AO6" i="2"/>
  <c r="AO72" i="2" s="1"/>
  <c r="AO74" i="2" s="1"/>
  <c r="AL6" i="2"/>
  <c r="AL72" i="2" s="1"/>
  <c r="AL74" i="2" s="1"/>
  <c r="AI6" i="2"/>
  <c r="AI72" i="2" s="1"/>
  <c r="AI74" i="2" s="1"/>
  <c r="AF6" i="2"/>
  <c r="AF72" i="2" s="1"/>
  <c r="AF74" i="2" s="1"/>
  <c r="AC6" i="2"/>
  <c r="AC72" i="2" s="1"/>
  <c r="AC74" i="2" s="1"/>
  <c r="Z6" i="2"/>
  <c r="Z72" i="2" s="1"/>
  <c r="Z74" i="2" s="1"/>
  <c r="W6" i="2"/>
  <c r="W72" i="2" s="1"/>
  <c r="W74" i="2" s="1"/>
  <c r="T6" i="2"/>
  <c r="T72" i="2" s="1"/>
  <c r="T74" i="2" s="1"/>
  <c r="Q6" i="2"/>
  <c r="Q72" i="2" s="1"/>
  <c r="Q74" i="2" s="1"/>
  <c r="D6" i="26" l="1"/>
  <c r="O13" i="25"/>
  <c r="O9" i="25" s="1"/>
  <c r="N9" i="25"/>
  <c r="K70" i="25"/>
  <c r="K24" i="25"/>
  <c r="O27" i="25"/>
  <c r="K73" i="25"/>
  <c r="M5" i="25"/>
  <c r="AQ5" i="25"/>
  <c r="AQ6" i="25"/>
  <c r="M7" i="25"/>
  <c r="N7" i="25" s="1"/>
  <c r="O7" i="25" s="1"/>
  <c r="AQ7" i="25"/>
  <c r="N8" i="25"/>
  <c r="M9" i="25"/>
  <c r="AQ9" i="25"/>
  <c r="AC10" i="25"/>
  <c r="AC12" i="25"/>
  <c r="K74" i="25"/>
  <c r="AC16" i="25"/>
  <c r="AQ18" i="25"/>
  <c r="L19" i="25"/>
  <c r="L18" i="25" s="1"/>
  <c r="L15" i="25" s="1"/>
  <c r="AQ19" i="25"/>
  <c r="AC20" i="25"/>
  <c r="AC22" i="25"/>
  <c r="K23" i="25"/>
  <c r="J26" i="25"/>
  <c r="AC29" i="25"/>
  <c r="M31" i="25"/>
  <c r="AC31" i="25"/>
  <c r="AQ32" i="25"/>
  <c r="M33" i="25"/>
  <c r="N33" i="25" s="1"/>
  <c r="O33" i="25" s="1"/>
  <c r="AQ33" i="25"/>
  <c r="J38" i="25"/>
  <c r="L37" i="25"/>
  <c r="L49" i="25" s="1"/>
  <c r="N37" i="25"/>
  <c r="AQ39" i="25"/>
  <c r="AQ41" i="25"/>
  <c r="AQ46" i="25"/>
  <c r="W79" i="25"/>
  <c r="W81" i="25" s="1"/>
  <c r="R81" i="25"/>
  <c r="AC4" i="25"/>
  <c r="N74" i="25"/>
  <c r="AC15" i="25"/>
  <c r="J23" i="25"/>
  <c r="L23" i="25"/>
  <c r="AQ36" i="25"/>
  <c r="J34" i="25"/>
  <c r="AC36" i="25"/>
  <c r="AC43" i="25"/>
  <c r="AQ64" i="25"/>
  <c r="AC64" i="25"/>
  <c r="AC50" i="25"/>
  <c r="AQ51" i="25"/>
  <c r="AC52" i="25"/>
  <c r="AC53" i="25"/>
  <c r="AQ55" i="25"/>
  <c r="AC57" i="25"/>
  <c r="J59" i="25"/>
  <c r="AC61" i="25"/>
  <c r="AC63" i="25"/>
  <c r="AC67" i="25"/>
  <c r="R77" i="25"/>
  <c r="R82" i="25" s="1"/>
  <c r="T77" i="25"/>
  <c r="T82" i="25" s="1"/>
  <c r="T79" i="25"/>
  <c r="T81" i="25" s="1"/>
  <c r="S77" i="25"/>
  <c r="S82" i="25" s="1"/>
  <c r="U77" i="25"/>
  <c r="U82" i="25" s="1"/>
  <c r="W77" i="25"/>
  <c r="W82" i="25" s="1"/>
  <c r="D40" i="24"/>
  <c r="D23" i="24"/>
  <c r="D3" i="24" s="1"/>
  <c r="D65" i="24" s="1"/>
  <c r="C40" i="24"/>
  <c r="C23" i="24" s="1"/>
  <c r="C3" i="24" s="1"/>
  <c r="C65" i="24" s="1"/>
  <c r="F6" i="21"/>
  <c r="J6" i="21"/>
  <c r="R20" i="21"/>
  <c r="O6" i="21"/>
  <c r="M6" i="21"/>
  <c r="K6" i="21"/>
  <c r="I6" i="21"/>
  <c r="G6" i="21"/>
  <c r="E6" i="21"/>
  <c r="H6" i="21"/>
  <c r="L6" i="21"/>
  <c r="P6" i="21"/>
  <c r="F7" i="21"/>
  <c r="Q7" i="21" s="1"/>
  <c r="R7" i="21" s="1"/>
  <c r="H7" i="21"/>
  <c r="J7" i="21"/>
  <c r="L7" i="21"/>
  <c r="N7" i="21"/>
  <c r="P7" i="21"/>
  <c r="F11" i="21"/>
  <c r="H11" i="21"/>
  <c r="J11" i="21"/>
  <c r="L11" i="21"/>
  <c r="N11" i="21"/>
  <c r="P11" i="21"/>
  <c r="E12" i="21"/>
  <c r="G12" i="21"/>
  <c r="I12" i="21"/>
  <c r="K12" i="21"/>
  <c r="M12" i="21"/>
  <c r="O12" i="21"/>
  <c r="E13" i="21"/>
  <c r="G13" i="21"/>
  <c r="I13" i="21"/>
  <c r="K13" i="21"/>
  <c r="M13" i="21"/>
  <c r="O13" i="21"/>
  <c r="F15" i="21"/>
  <c r="H15" i="21"/>
  <c r="H14" i="21" s="1"/>
  <c r="J15" i="21"/>
  <c r="L15" i="21"/>
  <c r="L14" i="21" s="1"/>
  <c r="N15" i="21"/>
  <c r="P15" i="21"/>
  <c r="P14" i="21" s="1"/>
  <c r="E16" i="21"/>
  <c r="G16" i="21"/>
  <c r="G14" i="21" s="1"/>
  <c r="I16" i="21"/>
  <c r="I14" i="21" s="1"/>
  <c r="K16" i="21"/>
  <c r="K14" i="21" s="1"/>
  <c r="M16" i="21"/>
  <c r="M14" i="21" s="1"/>
  <c r="O16" i="21"/>
  <c r="O14" i="21" s="1"/>
  <c r="C17" i="21"/>
  <c r="E17" i="21"/>
  <c r="Q17" i="21" s="1"/>
  <c r="C25" i="21"/>
  <c r="E25" i="21"/>
  <c r="F26" i="21"/>
  <c r="H26" i="21"/>
  <c r="J26" i="21"/>
  <c r="L26" i="21"/>
  <c r="N26" i="21"/>
  <c r="P26" i="21"/>
  <c r="P25" i="21" s="1"/>
  <c r="F30" i="21"/>
  <c r="H30" i="21"/>
  <c r="J30" i="21"/>
  <c r="L30" i="21"/>
  <c r="N30" i="21"/>
  <c r="F12" i="21"/>
  <c r="H12" i="21"/>
  <c r="J12" i="21"/>
  <c r="L12" i="21"/>
  <c r="N12" i="21"/>
  <c r="P12" i="21"/>
  <c r="F13" i="21"/>
  <c r="H13" i="21"/>
  <c r="J13" i="21"/>
  <c r="L13" i="21"/>
  <c r="N13" i="21"/>
  <c r="P13" i="21"/>
  <c r="F16" i="21"/>
  <c r="H16" i="21"/>
  <c r="J16" i="21"/>
  <c r="L16" i="21"/>
  <c r="N16" i="21"/>
  <c r="P16" i="21"/>
  <c r="Q30" i="21"/>
  <c r="R30" i="21" s="1"/>
  <c r="F32" i="21"/>
  <c r="Q32" i="21" s="1"/>
  <c r="R32" i="21" s="1"/>
  <c r="H32" i="21"/>
  <c r="J32" i="21"/>
  <c r="L32" i="21"/>
  <c r="N32" i="21"/>
  <c r="P32" i="21"/>
  <c r="E34" i="21"/>
  <c r="G34" i="21"/>
  <c r="G33" i="21" s="1"/>
  <c r="G24" i="21" s="1"/>
  <c r="G48" i="21" s="1"/>
  <c r="G23" i="21" s="1"/>
  <c r="I34" i="21"/>
  <c r="I33" i="21" s="1"/>
  <c r="I24" i="21" s="1"/>
  <c r="I48" i="21" s="1"/>
  <c r="I23" i="21" s="1"/>
  <c r="K34" i="21"/>
  <c r="K33" i="21" s="1"/>
  <c r="K24" i="21" s="1"/>
  <c r="K48" i="21" s="1"/>
  <c r="K23" i="21" s="1"/>
  <c r="M34" i="21"/>
  <c r="M33" i="21" s="1"/>
  <c r="M24" i="21" s="1"/>
  <c r="M48" i="21" s="1"/>
  <c r="M23" i="21" s="1"/>
  <c r="O34" i="21"/>
  <c r="O33" i="21" s="1"/>
  <c r="O24" i="21" s="1"/>
  <c r="O48" i="21" s="1"/>
  <c r="O23" i="21" s="1"/>
  <c r="F35" i="21"/>
  <c r="Q35" i="21" s="1"/>
  <c r="R35" i="21" s="1"/>
  <c r="H35" i="21"/>
  <c r="J35" i="21"/>
  <c r="L35" i="21"/>
  <c r="N35" i="21"/>
  <c r="P35" i="21"/>
  <c r="E46" i="21"/>
  <c r="G46" i="21"/>
  <c r="G45" i="21" s="1"/>
  <c r="G36" i="21" s="1"/>
  <c r="I46" i="21"/>
  <c r="I45" i="21" s="1"/>
  <c r="I36" i="21" s="1"/>
  <c r="K46" i="21"/>
  <c r="K45" i="21" s="1"/>
  <c r="K36" i="21" s="1"/>
  <c r="M46" i="21"/>
  <c r="M45" i="21" s="1"/>
  <c r="M36" i="21" s="1"/>
  <c r="O46" i="21"/>
  <c r="O45" i="21" s="1"/>
  <c r="O36" i="21" s="1"/>
  <c r="F34" i="21"/>
  <c r="F33" i="21" s="1"/>
  <c r="H34" i="21"/>
  <c r="H33" i="21" s="1"/>
  <c r="J34" i="21"/>
  <c r="J33" i="21" s="1"/>
  <c r="L34" i="21"/>
  <c r="L33" i="21" s="1"/>
  <c r="N34" i="21"/>
  <c r="N33" i="21" s="1"/>
  <c r="P34" i="21"/>
  <c r="P33" i="21" s="1"/>
  <c r="F46" i="21"/>
  <c r="F45" i="21" s="1"/>
  <c r="F36" i="21" s="1"/>
  <c r="H46" i="21"/>
  <c r="H45" i="21" s="1"/>
  <c r="H36" i="21" s="1"/>
  <c r="J46" i="21"/>
  <c r="J45" i="21" s="1"/>
  <c r="J36" i="21" s="1"/>
  <c r="L46" i="21"/>
  <c r="L45" i="21" s="1"/>
  <c r="L36" i="21" s="1"/>
  <c r="N46" i="21"/>
  <c r="N45" i="21" s="1"/>
  <c r="N36" i="21" s="1"/>
  <c r="P46" i="21"/>
  <c r="P45" i="21" s="1"/>
  <c r="P36" i="21" s="1"/>
  <c r="S25" i="18"/>
  <c r="I23" i="18"/>
  <c r="S23" i="18" s="1"/>
  <c r="S19" i="18"/>
  <c r="Y36" i="17"/>
  <c r="AA6" i="17"/>
  <c r="Q5" i="17"/>
  <c r="AA5" i="17" s="1"/>
  <c r="AB22" i="17"/>
  <c r="Q25" i="17"/>
  <c r="AA4" i="17"/>
  <c r="R6" i="17"/>
  <c r="Z6" i="17"/>
  <c r="AB6" i="17" s="1"/>
  <c r="P5" i="17"/>
  <c r="Z5" i="17" s="1"/>
  <c r="Z7" i="17"/>
  <c r="AB7" i="17" s="1"/>
  <c r="R7" i="17"/>
  <c r="R8" i="17"/>
  <c r="Z8" i="17"/>
  <c r="AB8" i="17" s="1"/>
  <c r="R9" i="17"/>
  <c r="Z9" i="17"/>
  <c r="AB9" i="17" s="1"/>
  <c r="Z10" i="17"/>
  <c r="AB10" i="17" s="1"/>
  <c r="R10" i="17"/>
  <c r="R11" i="17"/>
  <c r="Z11" i="17"/>
  <c r="AB11" i="17" s="1"/>
  <c r="Z12" i="17"/>
  <c r="AB12" i="17" s="1"/>
  <c r="R12" i="17"/>
  <c r="Z13" i="17"/>
  <c r="AB13" i="17" s="1"/>
  <c r="R13" i="17"/>
  <c r="R14" i="17"/>
  <c r="Z14" i="17"/>
  <c r="AB14" i="17" s="1"/>
  <c r="Z15" i="17"/>
  <c r="AB15" i="17" s="1"/>
  <c r="R15" i="17"/>
  <c r="Z16" i="17"/>
  <c r="AB16" i="17" s="1"/>
  <c r="R16" i="17"/>
  <c r="R17" i="17"/>
  <c r="Z17" i="17"/>
  <c r="AB17" i="17" s="1"/>
  <c r="Z18" i="17"/>
  <c r="AB18" i="17" s="1"/>
  <c r="R18" i="17"/>
  <c r="R19" i="17"/>
  <c r="Z19" i="17"/>
  <c r="AB19" i="17" s="1"/>
  <c r="Z20" i="17"/>
  <c r="AB20" i="17" s="1"/>
  <c r="R20" i="17"/>
  <c r="R21" i="17"/>
  <c r="Z21" i="17"/>
  <c r="AB21" i="17" s="1"/>
  <c r="P4" i="17"/>
  <c r="Z23" i="17"/>
  <c r="AB23" i="17" s="1"/>
  <c r="Z24" i="17"/>
  <c r="AB24" i="17" s="1"/>
  <c r="N25" i="17"/>
  <c r="K3" i="16"/>
  <c r="K26" i="16"/>
  <c r="K61" i="16" s="1"/>
  <c r="K57" i="16"/>
  <c r="F3" i="16"/>
  <c r="J3" i="16"/>
  <c r="J61" i="16" s="1"/>
  <c r="F61" i="16"/>
  <c r="G5" i="15"/>
  <c r="F69" i="14"/>
  <c r="K69" i="14"/>
  <c r="L68" i="14"/>
  <c r="F68" i="14"/>
  <c r="G69" i="14"/>
  <c r="F10" i="13"/>
  <c r="G3" i="13"/>
  <c r="G4" i="13" s="1"/>
  <c r="G6" i="13"/>
  <c r="G9" i="13" s="1"/>
  <c r="G10" i="13" s="1"/>
  <c r="H7" i="12"/>
  <c r="I7" i="12" s="1"/>
  <c r="D14" i="12"/>
  <c r="H14" i="12" s="1"/>
  <c r="I6" i="12"/>
  <c r="I13" i="12" s="1"/>
  <c r="I14" i="12" s="1"/>
  <c r="J8" i="11"/>
  <c r="C40" i="11"/>
  <c r="D39" i="11"/>
  <c r="D3" i="11"/>
  <c r="D24" i="11" s="1"/>
  <c r="I18" i="11"/>
  <c r="J18" i="11" s="1"/>
  <c r="J26" i="11"/>
  <c r="I29" i="11"/>
  <c r="J29" i="11" s="1"/>
  <c r="D31" i="11"/>
  <c r="J31" i="11" s="1"/>
  <c r="F39" i="11"/>
  <c r="F40" i="11" s="1"/>
  <c r="F40" i="10"/>
  <c r="C40" i="10"/>
  <c r="G3" i="10"/>
  <c r="G24" i="10" s="1"/>
  <c r="F24" i="10"/>
  <c r="G26" i="10"/>
  <c r="G39" i="10" s="1"/>
  <c r="G40" i="10" s="1"/>
  <c r="E39" i="10"/>
  <c r="E40" i="10" s="1"/>
  <c r="C31" i="9"/>
  <c r="I4" i="9"/>
  <c r="I13" i="9"/>
  <c r="I5" i="9"/>
  <c r="I14" i="9"/>
  <c r="F16" i="8"/>
  <c r="G4" i="8"/>
  <c r="G12" i="8"/>
  <c r="G3" i="8"/>
  <c r="G9" i="8" s="1"/>
  <c r="G11" i="8"/>
  <c r="G15" i="8" s="1"/>
  <c r="G16" i="8" s="1"/>
  <c r="J38" i="7"/>
  <c r="J88" i="7" s="1"/>
  <c r="F88" i="7"/>
  <c r="H88" i="7"/>
  <c r="I88" i="7"/>
  <c r="E38" i="7"/>
  <c r="E88" i="7" s="1"/>
  <c r="D18" i="6"/>
  <c r="B18" i="6"/>
  <c r="G24" i="5"/>
  <c r="G34" i="5" s="1"/>
  <c r="I22" i="5"/>
  <c r="G32" i="5"/>
  <c r="L7" i="5"/>
  <c r="L31" i="5"/>
  <c r="K32" i="5"/>
  <c r="H32" i="5"/>
  <c r="H24" i="5"/>
  <c r="H34" i="5" s="1"/>
  <c r="I3" i="5"/>
  <c r="I23" i="5" s="1"/>
  <c r="F22" i="5"/>
  <c r="G23" i="5"/>
  <c r="G33" i="5" s="1"/>
  <c r="K23" i="5"/>
  <c r="K24" i="5" s="1"/>
  <c r="K34" i="5" s="1"/>
  <c r="F29" i="5"/>
  <c r="J29" i="5"/>
  <c r="I30" i="5"/>
  <c r="K30" i="5"/>
  <c r="J31" i="5"/>
  <c r="E32" i="5"/>
  <c r="J3" i="5"/>
  <c r="L28" i="5"/>
  <c r="L30" i="5" s="1"/>
  <c r="O3" i="4"/>
  <c r="M23" i="4"/>
  <c r="D3" i="4"/>
  <c r="M3" i="4" s="1"/>
  <c r="O5" i="4"/>
  <c r="P5" i="4"/>
  <c r="O7" i="4"/>
  <c r="P7" i="4"/>
  <c r="O9" i="4"/>
  <c r="P9" i="4"/>
  <c r="O13" i="4"/>
  <c r="P13" i="4"/>
  <c r="O15" i="4"/>
  <c r="P15" i="4"/>
  <c r="O17" i="4"/>
  <c r="P17" i="4"/>
  <c r="O19" i="4"/>
  <c r="P19" i="4"/>
  <c r="O21" i="4"/>
  <c r="P21" i="4"/>
  <c r="O23" i="4"/>
  <c r="N70" i="4"/>
  <c r="P25" i="4"/>
  <c r="O27" i="4"/>
  <c r="P27" i="4"/>
  <c r="O31" i="4"/>
  <c r="P31" i="4"/>
  <c r="O33" i="4"/>
  <c r="P33" i="4"/>
  <c r="L71" i="4"/>
  <c r="N71" i="4"/>
  <c r="P37" i="4"/>
  <c r="O43" i="4"/>
  <c r="P43" i="4"/>
  <c r="C3" i="4"/>
  <c r="L3" i="4" s="1"/>
  <c r="P3" i="4" s="1"/>
  <c r="L23" i="4"/>
  <c r="P23" i="4" s="1"/>
  <c r="O6" i="4"/>
  <c r="P6" i="4"/>
  <c r="O8" i="4"/>
  <c r="P8" i="4"/>
  <c r="O10" i="4"/>
  <c r="P10" i="4"/>
  <c r="O12" i="4"/>
  <c r="P12" i="4"/>
  <c r="O16" i="4"/>
  <c r="P16" i="4"/>
  <c r="O18" i="4"/>
  <c r="P18" i="4"/>
  <c r="O20" i="4"/>
  <c r="P20" i="4"/>
  <c r="O26" i="4"/>
  <c r="P26" i="4"/>
  <c r="O28" i="4"/>
  <c r="P28" i="4"/>
  <c r="O32" i="4"/>
  <c r="P32" i="4"/>
  <c r="O34" i="4"/>
  <c r="P34" i="4"/>
  <c r="O36" i="4"/>
  <c r="P36" i="4"/>
  <c r="L4" i="4"/>
  <c r="L70" i="4" s="1"/>
  <c r="L72" i="4" s="1"/>
  <c r="N24" i="4"/>
  <c r="D70" i="4"/>
  <c r="F70" i="4"/>
  <c r="H70" i="4"/>
  <c r="J70" i="4"/>
  <c r="D71" i="4"/>
  <c r="F71" i="4"/>
  <c r="H71" i="4"/>
  <c r="J71" i="4"/>
  <c r="D49" i="4"/>
  <c r="F49" i="4"/>
  <c r="F24" i="4" s="1"/>
  <c r="F69" i="4" s="1"/>
  <c r="J49" i="4"/>
  <c r="J24" i="4" s="1"/>
  <c r="J69" i="4" s="1"/>
  <c r="O51" i="4"/>
  <c r="P51" i="4"/>
  <c r="P55" i="4"/>
  <c r="D73" i="4"/>
  <c r="D75" i="4" s="1"/>
  <c r="F73" i="4"/>
  <c r="H73" i="4"/>
  <c r="H75" i="4" s="1"/>
  <c r="J73" i="4"/>
  <c r="O63" i="4"/>
  <c r="P63" i="4"/>
  <c r="C74" i="4"/>
  <c r="G74" i="4"/>
  <c r="K74" i="4"/>
  <c r="M4" i="4"/>
  <c r="O4" i="4" s="1"/>
  <c r="C49" i="4"/>
  <c r="C70" i="4"/>
  <c r="E70" i="4"/>
  <c r="G49" i="4"/>
  <c r="G24" i="4" s="1"/>
  <c r="G69" i="4" s="1"/>
  <c r="G70" i="4"/>
  <c r="G72" i="4" s="1"/>
  <c r="I49" i="4"/>
  <c r="I24" i="4" s="1"/>
  <c r="I69" i="4" s="1"/>
  <c r="I70" i="4"/>
  <c r="K70" i="4"/>
  <c r="M25" i="4"/>
  <c r="M70" i="4" s="1"/>
  <c r="C71" i="4"/>
  <c r="E71" i="4"/>
  <c r="E74" i="4" s="1"/>
  <c r="G71" i="4"/>
  <c r="I71" i="4"/>
  <c r="I74" i="4" s="1"/>
  <c r="K71" i="4"/>
  <c r="M37" i="4"/>
  <c r="M71" i="4" s="1"/>
  <c r="P46" i="4"/>
  <c r="O46" i="4"/>
  <c r="O50" i="4"/>
  <c r="P50" i="4"/>
  <c r="O54" i="4"/>
  <c r="P54" i="4"/>
  <c r="O58" i="4"/>
  <c r="P58" i="4"/>
  <c r="C73" i="4"/>
  <c r="E73" i="4"/>
  <c r="I73" i="4"/>
  <c r="K73" i="4"/>
  <c r="N68" i="4"/>
  <c r="P68" i="4" s="1"/>
  <c r="O60" i="4"/>
  <c r="P60" i="4"/>
  <c r="D74" i="4"/>
  <c r="F74" i="4"/>
  <c r="H74" i="4"/>
  <c r="J74" i="4"/>
  <c r="P67" i="4"/>
  <c r="O67" i="4"/>
  <c r="L59" i="4"/>
  <c r="N59" i="4"/>
  <c r="L64" i="4"/>
  <c r="L74" i="4" s="1"/>
  <c r="N64" i="4"/>
  <c r="M59" i="4"/>
  <c r="M64" i="4"/>
  <c r="M74" i="4" s="1"/>
  <c r="F3" i="3"/>
  <c r="R3" i="3" s="1"/>
  <c r="F4" i="3"/>
  <c r="R4" i="3" s="1"/>
  <c r="F5" i="3"/>
  <c r="R5" i="3" s="1"/>
  <c r="F6" i="3"/>
  <c r="R6" i="3" s="1"/>
  <c r="F7" i="3"/>
  <c r="R7" i="3" s="1"/>
  <c r="F8" i="3"/>
  <c r="R8" i="3" s="1"/>
  <c r="F9" i="3"/>
  <c r="R9" i="3" s="1"/>
  <c r="F10" i="3"/>
  <c r="R10" i="3" s="1"/>
  <c r="F11" i="3"/>
  <c r="R11" i="3" s="1"/>
  <c r="F12" i="3"/>
  <c r="R12" i="3" s="1"/>
  <c r="F13" i="3"/>
  <c r="R13" i="3" s="1"/>
  <c r="F14" i="3"/>
  <c r="R14" i="3" s="1"/>
  <c r="F15" i="3"/>
  <c r="R15" i="3" s="1"/>
  <c r="F16" i="3"/>
  <c r="R16" i="3" s="1"/>
  <c r="F17" i="3"/>
  <c r="R17" i="3" s="1"/>
  <c r="F18" i="3"/>
  <c r="R18" i="3" s="1"/>
  <c r="F19" i="3"/>
  <c r="R19" i="3" s="1"/>
  <c r="F20" i="3"/>
  <c r="R20" i="3" s="1"/>
  <c r="F21" i="3"/>
  <c r="R21" i="3" s="1"/>
  <c r="F22" i="3"/>
  <c r="R22" i="3" s="1"/>
  <c r="F23" i="3"/>
  <c r="R23" i="3" s="1"/>
  <c r="F24" i="3"/>
  <c r="R24" i="3" s="1"/>
  <c r="F25" i="3"/>
  <c r="R25" i="3" s="1"/>
  <c r="F26" i="3"/>
  <c r="R26" i="3" s="1"/>
  <c r="F27" i="3"/>
  <c r="R27" i="3" s="1"/>
  <c r="F28" i="3"/>
  <c r="R28" i="3" s="1"/>
  <c r="F29" i="3"/>
  <c r="R29" i="3" s="1"/>
  <c r="R50" i="3"/>
  <c r="O51" i="3"/>
  <c r="R52" i="3"/>
  <c r="O53" i="3"/>
  <c r="R54" i="3"/>
  <c r="O55" i="3"/>
  <c r="R56" i="3"/>
  <c r="O57" i="3"/>
  <c r="R58" i="3"/>
  <c r="O59" i="3"/>
  <c r="R60" i="3"/>
  <c r="F35" i="3"/>
  <c r="R35" i="3" s="1"/>
  <c r="F36" i="3"/>
  <c r="R36" i="3" s="1"/>
  <c r="F37" i="3"/>
  <c r="R37" i="3" s="1"/>
  <c r="F38" i="3"/>
  <c r="R38" i="3" s="1"/>
  <c r="F39" i="3"/>
  <c r="R39" i="3" s="1"/>
  <c r="F40" i="3"/>
  <c r="R40" i="3" s="1"/>
  <c r="F41" i="3"/>
  <c r="R41" i="3" s="1"/>
  <c r="F42" i="3"/>
  <c r="R42" i="3" s="1"/>
  <c r="F43" i="3"/>
  <c r="R43" i="3" s="1"/>
  <c r="F44" i="3"/>
  <c r="R44" i="3" s="1"/>
  <c r="F45" i="3"/>
  <c r="R45" i="3" s="1"/>
  <c r="F46" i="3"/>
  <c r="R46" i="3" s="1"/>
  <c r="F47" i="3"/>
  <c r="R47" i="3" s="1"/>
  <c r="F48" i="3"/>
  <c r="R48" i="3" s="1"/>
  <c r="F49" i="3"/>
  <c r="R49" i="3" s="1"/>
  <c r="O50" i="3"/>
  <c r="O52" i="3"/>
  <c r="O54" i="3"/>
  <c r="O56" i="3"/>
  <c r="O58" i="3"/>
  <c r="O60" i="3"/>
  <c r="O61" i="3"/>
  <c r="F61" i="3"/>
  <c r="R61" i="3" s="1"/>
  <c r="F62" i="3"/>
  <c r="R62" i="3" s="1"/>
  <c r="F63" i="3"/>
  <c r="R63" i="3" s="1"/>
  <c r="F64" i="3"/>
  <c r="R64" i="3" s="1"/>
  <c r="F65" i="3"/>
  <c r="R65" i="3" s="1"/>
  <c r="F67" i="3"/>
  <c r="R67" i="3" s="1"/>
  <c r="J26" i="2"/>
  <c r="I6" i="2"/>
  <c r="DT10" i="2"/>
  <c r="HE8" i="2"/>
  <c r="HF8" i="2" s="1"/>
  <c r="DT8" i="2"/>
  <c r="GP7" i="2"/>
  <c r="HB8" i="2"/>
  <c r="HC8" i="2" s="1"/>
  <c r="GQ8" i="2"/>
  <c r="DT9" i="2"/>
  <c r="HB10" i="2"/>
  <c r="HC10" i="2" s="1"/>
  <c r="GQ10" i="2"/>
  <c r="DT11" i="2"/>
  <c r="HD12" i="2"/>
  <c r="GP12" i="2"/>
  <c r="HB12" i="2" s="1"/>
  <c r="HB13" i="2"/>
  <c r="HE13" i="2" s="1"/>
  <c r="FI26" i="2"/>
  <c r="FJ7" i="2"/>
  <c r="HE14" i="2"/>
  <c r="HE15" i="2"/>
  <c r="DT15" i="2"/>
  <c r="HD15" i="2"/>
  <c r="HE17" i="2"/>
  <c r="DT17" i="2"/>
  <c r="HD17" i="2"/>
  <c r="EX18" i="2"/>
  <c r="DT19" i="2"/>
  <c r="HD19" i="2"/>
  <c r="HB19" i="2"/>
  <c r="HC19" i="2" s="1"/>
  <c r="GQ19" i="2"/>
  <c r="HE20" i="2"/>
  <c r="HF20" i="2" s="1"/>
  <c r="DT20" i="2"/>
  <c r="DT21" i="2"/>
  <c r="HB22" i="2"/>
  <c r="GP21" i="2"/>
  <c r="HB21" i="2" s="1"/>
  <c r="HE21" i="2" s="1"/>
  <c r="HF21" i="2" s="1"/>
  <c r="M26" i="2"/>
  <c r="HB9" i="2"/>
  <c r="HC9" i="2" s="1"/>
  <c r="GQ9" i="2"/>
  <c r="HB11" i="2"/>
  <c r="HC11" i="2" s="1"/>
  <c r="GQ11" i="2"/>
  <c r="DT12" i="2"/>
  <c r="EB26" i="2"/>
  <c r="EC7" i="2"/>
  <c r="EH26" i="2"/>
  <c r="EI7" i="2"/>
  <c r="EN26" i="2"/>
  <c r="EO7" i="2"/>
  <c r="ET26" i="2"/>
  <c r="EU7" i="2"/>
  <c r="HE16" i="2"/>
  <c r="HF16" i="2" s="1"/>
  <c r="DT16" i="2"/>
  <c r="HE22" i="2"/>
  <c r="HF22" i="2" s="1"/>
  <c r="DT22" i="2"/>
  <c r="HE23" i="2"/>
  <c r="HF23" i="2" s="1"/>
  <c r="DT23" i="2"/>
  <c r="HE24" i="2"/>
  <c r="HF24" i="2" s="1"/>
  <c r="DT24" i="2"/>
  <c r="HE25" i="2"/>
  <c r="HF25" i="2" s="1"/>
  <c r="DT25" i="2"/>
  <c r="DZ6" i="2"/>
  <c r="DZ72" i="2" s="1"/>
  <c r="EL6" i="2"/>
  <c r="EL72" i="2" s="1"/>
  <c r="ER6" i="2"/>
  <c r="ER72" i="2" s="1"/>
  <c r="EV6" i="2"/>
  <c r="EV72" i="2" s="1"/>
  <c r="FA6" i="2"/>
  <c r="FA72" i="2" s="1"/>
  <c r="FG6" i="2"/>
  <c r="FG72" i="2" s="1"/>
  <c r="FS6" i="2"/>
  <c r="FS72" i="2" s="1"/>
  <c r="FY6" i="2"/>
  <c r="FY72" i="2" s="1"/>
  <c r="GE6" i="2"/>
  <c r="GE72" i="2" s="1"/>
  <c r="GK6" i="2"/>
  <c r="GK72" i="2" s="1"/>
  <c r="GO6" i="2"/>
  <c r="D7" i="2"/>
  <c r="M7" i="2"/>
  <c r="O26" i="2"/>
  <c r="S7" i="2"/>
  <c r="U26" i="2"/>
  <c r="Y26" i="2"/>
  <c r="AK26" i="2"/>
  <c r="AQ26" i="2"/>
  <c r="AW26" i="2"/>
  <c r="BE26" i="2"/>
  <c r="BI7" i="2"/>
  <c r="BK26" i="2"/>
  <c r="BK6" i="2" s="1"/>
  <c r="BK72" i="2" s="1"/>
  <c r="BK74" i="2" s="1"/>
  <c r="BO26" i="2"/>
  <c r="BU26" i="2"/>
  <c r="CA7" i="2"/>
  <c r="CC26" i="2"/>
  <c r="CC6" i="2" s="1"/>
  <c r="CC72" i="2" s="1"/>
  <c r="CC74" i="2" s="1"/>
  <c r="CG26" i="2"/>
  <c r="CM7" i="2"/>
  <c r="CO26" i="2"/>
  <c r="CY26" i="2"/>
  <c r="DE26" i="2"/>
  <c r="DG26" i="2"/>
  <c r="DK7" i="2"/>
  <c r="DM26" i="2"/>
  <c r="DQ7" i="2"/>
  <c r="DS7" i="2"/>
  <c r="EV26" i="2"/>
  <c r="DZ26" i="2"/>
  <c r="EF26" i="2"/>
  <c r="EL26" i="2"/>
  <c r="ER26" i="2"/>
  <c r="GO26" i="2"/>
  <c r="HA26" i="2" s="1"/>
  <c r="FA7" i="2"/>
  <c r="FG7" i="2"/>
  <c r="FO26" i="2"/>
  <c r="FS7" i="2"/>
  <c r="FU26" i="2"/>
  <c r="FY7" i="2"/>
  <c r="GA26" i="2"/>
  <c r="GE7" i="2"/>
  <c r="GG26" i="2"/>
  <c r="GK7" i="2"/>
  <c r="GM26" i="2"/>
  <c r="GO7" i="2"/>
  <c r="HA7" i="2" s="1"/>
  <c r="GS26" i="2"/>
  <c r="GY26" i="2"/>
  <c r="EF8" i="2"/>
  <c r="FA8" i="2"/>
  <c r="D9" i="2"/>
  <c r="EF9" i="2"/>
  <c r="FA9" i="2"/>
  <c r="D10" i="2"/>
  <c r="FA10" i="2"/>
  <c r="DV12" i="2"/>
  <c r="FC12" i="2"/>
  <c r="FC7" i="2" s="1"/>
  <c r="C18" i="2"/>
  <c r="DS18" i="2" s="1"/>
  <c r="FC18" i="2"/>
  <c r="B26" i="2"/>
  <c r="DR52" i="2"/>
  <c r="HD52" i="2" s="1"/>
  <c r="B27" i="2"/>
  <c r="GP29" i="2"/>
  <c r="HB30" i="2"/>
  <c r="HE30" i="2" s="1"/>
  <c r="HF30" i="2" s="1"/>
  <c r="HE31" i="2"/>
  <c r="HD31" i="2"/>
  <c r="HE33" i="2"/>
  <c r="HD33" i="2"/>
  <c r="HD37" i="2"/>
  <c r="GP37" i="2"/>
  <c r="HB37" i="2" s="1"/>
  <c r="HB38" i="2"/>
  <c r="HE38" i="2" s="1"/>
  <c r="FI52" i="2"/>
  <c r="FJ28" i="2"/>
  <c r="HE39" i="2"/>
  <c r="DT39" i="2"/>
  <c r="HD39" i="2"/>
  <c r="EW40" i="2"/>
  <c r="HE42" i="2"/>
  <c r="HB42" i="2"/>
  <c r="GP41" i="2"/>
  <c r="HD43" i="2"/>
  <c r="HE46" i="2"/>
  <c r="DT46" i="2"/>
  <c r="HD46" i="2"/>
  <c r="HB50" i="2"/>
  <c r="HE50" i="2" s="1"/>
  <c r="HF50" i="2" s="1"/>
  <c r="GP49" i="2"/>
  <c r="HB49" i="2" s="1"/>
  <c r="EF6" i="2"/>
  <c r="EF72" i="2" s="1"/>
  <c r="J7" i="2"/>
  <c r="P7" i="2"/>
  <c r="Y7" i="2"/>
  <c r="AA26" i="2"/>
  <c r="AA6" i="2" s="1"/>
  <c r="AG26" i="2"/>
  <c r="AK7" i="2"/>
  <c r="AM26" i="2"/>
  <c r="AQ7" i="2"/>
  <c r="AS26" i="2"/>
  <c r="AW7" i="2"/>
  <c r="AY26" i="2"/>
  <c r="BF7" i="2"/>
  <c r="BO7" i="2"/>
  <c r="BQ26" i="2"/>
  <c r="BU7" i="2"/>
  <c r="BW26" i="2"/>
  <c r="BW6" i="2" s="1"/>
  <c r="BW72" i="2" s="1"/>
  <c r="BW74" i="2" s="1"/>
  <c r="CG7" i="2"/>
  <c r="CI26" i="2"/>
  <c r="CP7" i="2"/>
  <c r="CU26" i="2"/>
  <c r="CY7" i="2"/>
  <c r="DA26" i="2"/>
  <c r="DH7" i="2"/>
  <c r="DN7" i="2"/>
  <c r="DZ7" i="2"/>
  <c r="EF7" i="2"/>
  <c r="EL7" i="2"/>
  <c r="ER7" i="2"/>
  <c r="EV7" i="2"/>
  <c r="HD7" i="2" s="1"/>
  <c r="FP7" i="2"/>
  <c r="FV7" i="2"/>
  <c r="GB7" i="2"/>
  <c r="GH7" i="2"/>
  <c r="GN7" i="2"/>
  <c r="GT7" i="2"/>
  <c r="GV26" i="2"/>
  <c r="GZ7" i="2"/>
  <c r="DT29" i="2"/>
  <c r="DT30" i="2"/>
  <c r="HE34" i="2"/>
  <c r="HF34" i="2" s="1"/>
  <c r="DT34" i="2"/>
  <c r="HE35" i="2"/>
  <c r="HF35" i="2" s="1"/>
  <c r="DT35" i="2"/>
  <c r="DT36" i="2"/>
  <c r="HE36" i="2"/>
  <c r="HF36" i="2" s="1"/>
  <c r="HB36" i="2"/>
  <c r="HC36" i="2" s="1"/>
  <c r="GQ36" i="2"/>
  <c r="DT37" i="2"/>
  <c r="EB52" i="2"/>
  <c r="EC28" i="2"/>
  <c r="ET52" i="2"/>
  <c r="EU28" i="2"/>
  <c r="DT41" i="2"/>
  <c r="HE45" i="2"/>
  <c r="DT45" i="2"/>
  <c r="DT50" i="2"/>
  <c r="L52" i="2"/>
  <c r="L27" i="2" s="1"/>
  <c r="L73" i="2" s="1"/>
  <c r="R52" i="2"/>
  <c r="R27" i="2" s="1"/>
  <c r="R73" i="2" s="1"/>
  <c r="X52" i="2"/>
  <c r="X27" i="2" s="1"/>
  <c r="X73" i="2" s="1"/>
  <c r="AD52" i="2"/>
  <c r="AD27" i="2" s="1"/>
  <c r="AD73" i="2" s="1"/>
  <c r="AJ52" i="2"/>
  <c r="AJ27" i="2" s="1"/>
  <c r="AJ73" i="2" s="1"/>
  <c r="AP52" i="2"/>
  <c r="AP27" i="2" s="1"/>
  <c r="AP73" i="2" s="1"/>
  <c r="AV52" i="2"/>
  <c r="AV27" i="2" s="1"/>
  <c r="AV73" i="2" s="1"/>
  <c r="BB52" i="2"/>
  <c r="BB27" i="2" s="1"/>
  <c r="BB73" i="2" s="1"/>
  <c r="BH52" i="2"/>
  <c r="BH27" i="2" s="1"/>
  <c r="BH73" i="2" s="1"/>
  <c r="BN52" i="2"/>
  <c r="BN27" i="2" s="1"/>
  <c r="BN73" i="2" s="1"/>
  <c r="BT52" i="2"/>
  <c r="BT27" i="2" s="1"/>
  <c r="BT73" i="2" s="1"/>
  <c r="BZ52" i="2"/>
  <c r="BZ27" i="2" s="1"/>
  <c r="BZ73" i="2" s="1"/>
  <c r="CF52" i="2"/>
  <c r="CF27" i="2" s="1"/>
  <c r="CF73" i="2" s="1"/>
  <c r="CL52" i="2"/>
  <c r="CL27" i="2" s="1"/>
  <c r="CL73" i="2" s="1"/>
  <c r="CR52" i="2"/>
  <c r="CR27" i="2" s="1"/>
  <c r="CR73" i="2" s="1"/>
  <c r="CX52" i="2"/>
  <c r="CX27" i="2" s="1"/>
  <c r="CX73" i="2" s="1"/>
  <c r="DD52" i="2"/>
  <c r="DD27" i="2" s="1"/>
  <c r="DD73" i="2" s="1"/>
  <c r="DJ52" i="2"/>
  <c r="DJ27" i="2" s="1"/>
  <c r="DJ73" i="2" s="1"/>
  <c r="DP52" i="2"/>
  <c r="DP27" i="2" s="1"/>
  <c r="DP73" i="2" s="1"/>
  <c r="DS28" i="2"/>
  <c r="DY52" i="2"/>
  <c r="EE52" i="2"/>
  <c r="FA28" i="2"/>
  <c r="FS28" i="2"/>
  <c r="FU52" i="2"/>
  <c r="FY28" i="2"/>
  <c r="GA52" i="2"/>
  <c r="GN28" i="2"/>
  <c r="GT28" i="2"/>
  <c r="GV52" i="2"/>
  <c r="DV37" i="2"/>
  <c r="FC37" i="2"/>
  <c r="FC28" i="2" s="1"/>
  <c r="EZ41" i="2"/>
  <c r="EZ40" i="2" s="1"/>
  <c r="F49" i="2"/>
  <c r="F40" i="2" s="1"/>
  <c r="DS40" i="2" s="1"/>
  <c r="DS51" i="2"/>
  <c r="HE51" i="2" s="1"/>
  <c r="DT54" i="2"/>
  <c r="HD55" i="2"/>
  <c r="GO27" i="2"/>
  <c r="DR28" i="2"/>
  <c r="DZ28" i="2"/>
  <c r="EF28" i="2"/>
  <c r="EK52" i="2"/>
  <c r="EQ52" i="2"/>
  <c r="EV28" i="2"/>
  <c r="EZ52" i="2"/>
  <c r="FF52" i="2"/>
  <c r="FF27" i="2" s="1"/>
  <c r="FO52" i="2"/>
  <c r="FS52" i="2"/>
  <c r="FV28" i="2"/>
  <c r="FY52" i="2"/>
  <c r="GB28" i="2"/>
  <c r="GG52" i="2"/>
  <c r="GM52" i="2"/>
  <c r="GO28" i="2"/>
  <c r="HA28" i="2" s="1"/>
  <c r="GT52" i="2"/>
  <c r="GW28" i="2"/>
  <c r="GP54" i="2"/>
  <c r="HB55" i="2"/>
  <c r="HE55" i="2" s="1"/>
  <c r="GP59" i="2"/>
  <c r="DS61" i="2"/>
  <c r="DT62" i="2"/>
  <c r="FD62" i="2"/>
  <c r="FC61" i="2"/>
  <c r="FD61" i="2" s="1"/>
  <c r="FJ62" i="2"/>
  <c r="FI61" i="2"/>
  <c r="FJ61" i="2" s="1"/>
  <c r="GO62" i="2"/>
  <c r="HA62" i="2" s="1"/>
  <c r="GW62" i="2"/>
  <c r="GZ62" i="2"/>
  <c r="HD63" i="2"/>
  <c r="DZ63" i="2"/>
  <c r="DY62" i="2"/>
  <c r="EF63" i="2"/>
  <c r="EE62" i="2"/>
  <c r="EL63" i="2"/>
  <c r="EK62" i="2"/>
  <c r="ER63" i="2"/>
  <c r="EQ62" i="2"/>
  <c r="FJ67" i="2"/>
  <c r="FV67" i="2"/>
  <c r="GB67" i="2"/>
  <c r="GP68" i="2"/>
  <c r="HE70" i="2"/>
  <c r="HF70" i="2" s="1"/>
  <c r="DT70" i="2"/>
  <c r="EU67" i="2"/>
  <c r="EW70" i="2"/>
  <c r="EW67" i="2" s="1"/>
  <c r="EX67" i="2" s="1"/>
  <c r="DS57" i="2"/>
  <c r="HD57" i="2"/>
  <c r="EW57" i="2"/>
  <c r="F58" i="2"/>
  <c r="F53" i="2" s="1"/>
  <c r="F6" i="2" s="1"/>
  <c r="F72" i="2" s="1"/>
  <c r="L58" i="2"/>
  <c r="L53" i="2" s="1"/>
  <c r="L6" i="2" s="1"/>
  <c r="R58" i="2"/>
  <c r="R53" i="2" s="1"/>
  <c r="R6" i="2" s="1"/>
  <c r="X58" i="2"/>
  <c r="X53" i="2" s="1"/>
  <c r="X6" i="2" s="1"/>
  <c r="AD58" i="2"/>
  <c r="AD53" i="2" s="1"/>
  <c r="AD6" i="2" s="1"/>
  <c r="AD72" i="2" s="1"/>
  <c r="AD74" i="2" s="1"/>
  <c r="AJ58" i="2"/>
  <c r="AJ53" i="2" s="1"/>
  <c r="AJ6" i="2" s="1"/>
  <c r="AP58" i="2"/>
  <c r="AP53" i="2" s="1"/>
  <c r="AP6" i="2" s="1"/>
  <c r="AV58" i="2"/>
  <c r="AV53" i="2" s="1"/>
  <c r="AV6" i="2" s="1"/>
  <c r="BB58" i="2"/>
  <c r="BB53" i="2" s="1"/>
  <c r="BB6" i="2" s="1"/>
  <c r="BB72" i="2" s="1"/>
  <c r="BB74" i="2" s="1"/>
  <c r="BH58" i="2"/>
  <c r="BH53" i="2" s="1"/>
  <c r="BH6" i="2" s="1"/>
  <c r="BN58" i="2"/>
  <c r="BN53" i="2" s="1"/>
  <c r="BN6" i="2" s="1"/>
  <c r="BT58" i="2"/>
  <c r="BT53" i="2" s="1"/>
  <c r="BT6" i="2" s="1"/>
  <c r="BZ58" i="2"/>
  <c r="BZ53" i="2" s="1"/>
  <c r="BZ6" i="2" s="1"/>
  <c r="CF58" i="2"/>
  <c r="CF53" i="2" s="1"/>
  <c r="CF6" i="2" s="1"/>
  <c r="CL58" i="2"/>
  <c r="CL53" i="2" s="1"/>
  <c r="CL6" i="2" s="1"/>
  <c r="CR58" i="2"/>
  <c r="CR53" i="2" s="1"/>
  <c r="CR6" i="2" s="1"/>
  <c r="CR72" i="2" s="1"/>
  <c r="CR74" i="2" s="1"/>
  <c r="CX58" i="2"/>
  <c r="CX53" i="2" s="1"/>
  <c r="CX6" i="2" s="1"/>
  <c r="DD58" i="2"/>
  <c r="DD53" i="2" s="1"/>
  <c r="DD6" i="2" s="1"/>
  <c r="DJ58" i="2"/>
  <c r="DJ53" i="2" s="1"/>
  <c r="DJ6" i="2" s="1"/>
  <c r="DP58" i="2"/>
  <c r="DP53" i="2" s="1"/>
  <c r="DP6" i="2" s="1"/>
  <c r="DS59" i="2"/>
  <c r="HD60" i="2"/>
  <c r="EW60" i="2"/>
  <c r="HE60" i="2" s="1"/>
  <c r="DR61" i="2"/>
  <c r="EV62" i="2"/>
  <c r="DU61" i="2"/>
  <c r="GQ63" i="2"/>
  <c r="FS63" i="2"/>
  <c r="FR62" i="2"/>
  <c r="FY63" i="2"/>
  <c r="FX62" i="2"/>
  <c r="GE63" i="2"/>
  <c r="GD62" i="2"/>
  <c r="GK63" i="2"/>
  <c r="GJ62" i="2"/>
  <c r="GT62" i="2"/>
  <c r="GS61" i="2"/>
  <c r="HD62" i="2"/>
  <c r="GO61" i="2"/>
  <c r="HA61" i="2" s="1"/>
  <c r="FP62" i="2"/>
  <c r="FO61" i="2"/>
  <c r="FP61" i="2" s="1"/>
  <c r="FV62" i="2"/>
  <c r="FU61" i="2"/>
  <c r="FV61" i="2" s="1"/>
  <c r="GB62" i="2"/>
  <c r="GA61" i="2"/>
  <c r="GB61" i="2" s="1"/>
  <c r="GH62" i="2"/>
  <c r="GG61" i="2"/>
  <c r="GH61" i="2" s="1"/>
  <c r="GN62" i="2"/>
  <c r="GM61" i="2"/>
  <c r="GN61" i="2" s="1"/>
  <c r="EW63" i="2"/>
  <c r="EX63" i="2" s="1"/>
  <c r="DW63" i="2"/>
  <c r="DV62" i="2"/>
  <c r="EC63" i="2"/>
  <c r="EB62" i="2"/>
  <c r="EI63" i="2"/>
  <c r="EH62" i="2"/>
  <c r="EO63" i="2"/>
  <c r="EN62" i="2"/>
  <c r="EU63" i="2"/>
  <c r="ET62" i="2"/>
  <c r="HD64" i="2"/>
  <c r="EW64" i="2"/>
  <c r="HE64" i="2" s="1"/>
  <c r="GP64" i="2"/>
  <c r="HB64" i="2" s="1"/>
  <c r="EZ62" i="2"/>
  <c r="HD65" i="2"/>
  <c r="EW65" i="2"/>
  <c r="HE65" i="2" s="1"/>
  <c r="HD66" i="2"/>
  <c r="EW66" i="2"/>
  <c r="HE66" i="2" s="1"/>
  <c r="HF66" i="2" s="1"/>
  <c r="DS68" i="2"/>
  <c r="GZ68" i="2"/>
  <c r="GY67" i="2"/>
  <c r="GZ67" i="2" s="1"/>
  <c r="GP69" i="2"/>
  <c r="HB69" i="2" s="1"/>
  <c r="HE69" i="2" s="1"/>
  <c r="HF69" i="2" s="1"/>
  <c r="GV67" i="2"/>
  <c r="GV61" i="2" s="1"/>
  <c r="GW61" i="2" s="1"/>
  <c r="D12" i="26" l="1"/>
  <c r="E6" i="26"/>
  <c r="E12" i="26" s="1"/>
  <c r="L70" i="25"/>
  <c r="L24" i="25"/>
  <c r="AC34" i="25"/>
  <c r="AQ34" i="25"/>
  <c r="L69" i="25"/>
  <c r="L71" i="25" s="1"/>
  <c r="L3" i="25"/>
  <c r="AQ38" i="25"/>
  <c r="J37" i="25"/>
  <c r="AC38" i="25"/>
  <c r="K69" i="25"/>
  <c r="K71" i="25" s="1"/>
  <c r="K3" i="25"/>
  <c r="L74" i="25"/>
  <c r="AQ59" i="25"/>
  <c r="AC59" i="25"/>
  <c r="J58" i="25"/>
  <c r="J69" i="25"/>
  <c r="AC23" i="25"/>
  <c r="AQ23" i="25"/>
  <c r="J3" i="25"/>
  <c r="N31" i="25"/>
  <c r="M26" i="25"/>
  <c r="M25" i="25" s="1"/>
  <c r="M49" i="25" s="1"/>
  <c r="AQ26" i="25"/>
  <c r="J25" i="25"/>
  <c r="AC26" i="25"/>
  <c r="N5" i="25"/>
  <c r="M6" i="25"/>
  <c r="M4" i="25"/>
  <c r="N3" i="21"/>
  <c r="N22" i="21" s="1"/>
  <c r="N2" i="21" s="1"/>
  <c r="N25" i="21"/>
  <c r="N24" i="21" s="1"/>
  <c r="N48" i="21" s="1"/>
  <c r="N23" i="21" s="1"/>
  <c r="J25" i="21"/>
  <c r="J24" i="21" s="1"/>
  <c r="J48" i="21" s="1"/>
  <c r="J23" i="21" s="1"/>
  <c r="F25" i="21"/>
  <c r="F24" i="21" s="1"/>
  <c r="F48" i="21" s="1"/>
  <c r="F23" i="21" s="1"/>
  <c r="C24" i="21"/>
  <c r="R17" i="21"/>
  <c r="Q16" i="21"/>
  <c r="R16" i="21" s="1"/>
  <c r="N14" i="21"/>
  <c r="J14" i="21"/>
  <c r="F14" i="21"/>
  <c r="C14" i="21"/>
  <c r="Q13" i="21"/>
  <c r="R13" i="21" s="1"/>
  <c r="M8" i="21"/>
  <c r="I8" i="21"/>
  <c r="E8" i="21"/>
  <c r="Q12" i="21"/>
  <c r="R12" i="21" s="1"/>
  <c r="N8" i="21"/>
  <c r="J8" i="21"/>
  <c r="F8" i="21"/>
  <c r="Q11" i="21"/>
  <c r="R11" i="21" s="1"/>
  <c r="Q6" i="21"/>
  <c r="R6" i="21" s="1"/>
  <c r="E3" i="21"/>
  <c r="I3" i="21"/>
  <c r="I22" i="21" s="1"/>
  <c r="I2" i="21" s="1"/>
  <c r="M3" i="21"/>
  <c r="M22" i="21" s="1"/>
  <c r="M2" i="21" s="1"/>
  <c r="Q15" i="21"/>
  <c r="R15" i="21" s="1"/>
  <c r="F3" i="21"/>
  <c r="E45" i="21"/>
  <c r="Q46" i="21"/>
  <c r="R46" i="21" s="1"/>
  <c r="Q34" i="21"/>
  <c r="R34" i="21" s="1"/>
  <c r="E33" i="21"/>
  <c r="Q33" i="21" s="1"/>
  <c r="R33" i="21" s="1"/>
  <c r="P24" i="21"/>
  <c r="P48" i="21" s="1"/>
  <c r="P23" i="21" s="1"/>
  <c r="L25" i="21"/>
  <c r="L24" i="21" s="1"/>
  <c r="L48" i="21" s="1"/>
  <c r="L23" i="21" s="1"/>
  <c r="H25" i="21"/>
  <c r="H24" i="21" s="1"/>
  <c r="H48" i="21" s="1"/>
  <c r="H23" i="21" s="1"/>
  <c r="E24" i="21"/>
  <c r="E14" i="21"/>
  <c r="O8" i="21"/>
  <c r="O3" i="21" s="1"/>
  <c r="O22" i="21" s="1"/>
  <c r="O2" i="21" s="1"/>
  <c r="K8" i="21"/>
  <c r="G8" i="21"/>
  <c r="G3" i="21" s="1"/>
  <c r="G22" i="21" s="1"/>
  <c r="G2" i="21" s="1"/>
  <c r="P8" i="21"/>
  <c r="L8" i="21"/>
  <c r="L3" i="21" s="1"/>
  <c r="L22" i="21" s="1"/>
  <c r="L2" i="21" s="1"/>
  <c r="H8" i="21"/>
  <c r="Q26" i="21"/>
  <c r="R26" i="21" s="1"/>
  <c r="P3" i="21"/>
  <c r="P22" i="21" s="1"/>
  <c r="P2" i="21" s="1"/>
  <c r="H3" i="21"/>
  <c r="H22" i="21" s="1"/>
  <c r="H2" i="21" s="1"/>
  <c r="K3" i="21"/>
  <c r="K22" i="21" s="1"/>
  <c r="K2" i="21" s="1"/>
  <c r="J3" i="21"/>
  <c r="J22" i="21" s="1"/>
  <c r="J2" i="21" s="1"/>
  <c r="Z4" i="17"/>
  <c r="AB4" i="17" s="1"/>
  <c r="P25" i="17"/>
  <c r="R4" i="17"/>
  <c r="AB5" i="17"/>
  <c r="R5" i="17"/>
  <c r="AA25" i="17"/>
  <c r="Q36" i="17"/>
  <c r="AA36" i="17" s="1"/>
  <c r="L69" i="14"/>
  <c r="H13" i="12"/>
  <c r="J39" i="11"/>
  <c r="J40" i="11" s="1"/>
  <c r="J3" i="11"/>
  <c r="J24" i="11" s="1"/>
  <c r="D40" i="11"/>
  <c r="I39" i="11"/>
  <c r="I24" i="11"/>
  <c r="I10" i="9"/>
  <c r="I31" i="9" s="1"/>
  <c r="I30" i="9"/>
  <c r="J23" i="5"/>
  <c r="J33" i="5" s="1"/>
  <c r="L3" i="5"/>
  <c r="L23" i="5" s="1"/>
  <c r="L33" i="5" s="1"/>
  <c r="J22" i="5"/>
  <c r="I33" i="5"/>
  <c r="L29" i="5"/>
  <c r="I24" i="5"/>
  <c r="I34" i="5" s="1"/>
  <c r="I32" i="5"/>
  <c r="K33" i="5"/>
  <c r="F32" i="5"/>
  <c r="F24" i="5"/>
  <c r="F34" i="5" s="1"/>
  <c r="N73" i="4"/>
  <c r="O59" i="4"/>
  <c r="P59" i="4"/>
  <c r="M73" i="4"/>
  <c r="M75" i="4" s="1"/>
  <c r="L73" i="4"/>
  <c r="L75" i="4" s="1"/>
  <c r="K75" i="4"/>
  <c r="G73" i="4"/>
  <c r="G75" i="4" s="1"/>
  <c r="C75" i="4"/>
  <c r="K72" i="4"/>
  <c r="C72" i="4"/>
  <c r="J75" i="4"/>
  <c r="F75" i="4"/>
  <c r="J72" i="4"/>
  <c r="F72" i="4"/>
  <c r="N69" i="4"/>
  <c r="P4" i="4"/>
  <c r="P71" i="4"/>
  <c r="O71" i="4"/>
  <c r="N72" i="4"/>
  <c r="P70" i="4"/>
  <c r="O70" i="4"/>
  <c r="N74" i="4"/>
  <c r="O64" i="4"/>
  <c r="P64" i="4"/>
  <c r="I75" i="4"/>
  <c r="E75" i="4"/>
  <c r="M72" i="4"/>
  <c r="I72" i="4"/>
  <c r="E72" i="4"/>
  <c r="L49" i="4"/>
  <c r="P49" i="4" s="1"/>
  <c r="C24" i="4"/>
  <c r="M49" i="4"/>
  <c r="O49" i="4" s="1"/>
  <c r="D24" i="4"/>
  <c r="M24" i="4" s="1"/>
  <c r="M69" i="4" s="1"/>
  <c r="H72" i="4"/>
  <c r="D72" i="4"/>
  <c r="O37" i="4"/>
  <c r="O25" i="4"/>
  <c r="L72" i="2"/>
  <c r="L74" i="2" s="1"/>
  <c r="M6" i="2"/>
  <c r="M72" i="2" s="1"/>
  <c r="M74" i="2" s="1"/>
  <c r="DT40" i="2"/>
  <c r="EZ61" i="2"/>
  <c r="FA61" i="2" s="1"/>
  <c r="FA62" i="2"/>
  <c r="EU62" i="2"/>
  <c r="ET61" i="2"/>
  <c r="EU61" i="2" s="1"/>
  <c r="EI62" i="2"/>
  <c r="EH61" i="2"/>
  <c r="EC62" i="2"/>
  <c r="EB61" i="2"/>
  <c r="EC61" i="2" s="1"/>
  <c r="DW62" i="2"/>
  <c r="DV61" i="2"/>
  <c r="EW62" i="2"/>
  <c r="GT61" i="2"/>
  <c r="GS27" i="2"/>
  <c r="GE62" i="2"/>
  <c r="GD61" i="2"/>
  <c r="DS67" i="2"/>
  <c r="DT67" i="2" s="1"/>
  <c r="GP62" i="2"/>
  <c r="DT59" i="2"/>
  <c r="DJ72" i="2"/>
  <c r="DJ74" i="2" s="1"/>
  <c r="DK6" i="2"/>
  <c r="DK72" i="2" s="1"/>
  <c r="DK74" i="2" s="1"/>
  <c r="CX72" i="2"/>
  <c r="CX74" i="2" s="1"/>
  <c r="CY6" i="2"/>
  <c r="CY72" i="2" s="1"/>
  <c r="CY74" i="2" s="1"/>
  <c r="CL72" i="2"/>
  <c r="CL74" i="2" s="1"/>
  <c r="CM6" i="2"/>
  <c r="CM72" i="2" s="1"/>
  <c r="CM74" i="2" s="1"/>
  <c r="BZ72" i="2"/>
  <c r="BZ74" i="2" s="1"/>
  <c r="CA6" i="2"/>
  <c r="CA72" i="2" s="1"/>
  <c r="CA74" i="2" s="1"/>
  <c r="BN72" i="2"/>
  <c r="BN74" i="2" s="1"/>
  <c r="BO6" i="2"/>
  <c r="BO72" i="2" s="1"/>
  <c r="BO74" i="2" s="1"/>
  <c r="AP72" i="2"/>
  <c r="AP74" i="2" s="1"/>
  <c r="AQ6" i="2"/>
  <c r="AQ72" i="2" s="1"/>
  <c r="AQ74" i="2" s="1"/>
  <c r="R72" i="2"/>
  <c r="R74" i="2" s="1"/>
  <c r="S6" i="2"/>
  <c r="S72" i="2" s="1"/>
  <c r="S74" i="2" s="1"/>
  <c r="HB68" i="2"/>
  <c r="GQ68" i="2"/>
  <c r="GP67" i="2"/>
  <c r="GQ67" i="2" s="1"/>
  <c r="ER62" i="2"/>
  <c r="EQ61" i="2"/>
  <c r="ER61" i="2" s="1"/>
  <c r="EL62" i="2"/>
  <c r="EK61" i="2"/>
  <c r="EL61" i="2" s="1"/>
  <c r="EF62" i="2"/>
  <c r="EE61" i="2"/>
  <c r="EF61" i="2" s="1"/>
  <c r="DZ62" i="2"/>
  <c r="DY61" i="2"/>
  <c r="DZ61" i="2" s="1"/>
  <c r="GY61" i="2"/>
  <c r="DT61" i="2"/>
  <c r="DS58" i="2"/>
  <c r="HB54" i="2"/>
  <c r="HE54" i="2" s="1"/>
  <c r="HF54" i="2" s="1"/>
  <c r="DS53" i="2"/>
  <c r="GN52" i="2"/>
  <c r="GM27" i="2"/>
  <c r="FO27" i="2"/>
  <c r="FA52" i="2"/>
  <c r="EZ27" i="2"/>
  <c r="EQ27" i="2"/>
  <c r="HD28" i="2"/>
  <c r="DV28" i="2"/>
  <c r="EW37" i="2"/>
  <c r="HE37" i="2" s="1"/>
  <c r="HF37" i="2" s="1"/>
  <c r="GB52" i="2"/>
  <c r="GA27" i="2"/>
  <c r="FV52" i="2"/>
  <c r="FU27" i="2"/>
  <c r="DZ52" i="2"/>
  <c r="DY27" i="2"/>
  <c r="EU52" i="2"/>
  <c r="EC52" i="2"/>
  <c r="GW26" i="2"/>
  <c r="GV6" i="2"/>
  <c r="DB26" i="2"/>
  <c r="DA6" i="2"/>
  <c r="CV26" i="2"/>
  <c r="CU6" i="2"/>
  <c r="CJ26" i="2"/>
  <c r="CI6" i="2"/>
  <c r="BR26" i="2"/>
  <c r="BQ6" i="2"/>
  <c r="AA72" i="2"/>
  <c r="AA74" i="2" s="1"/>
  <c r="AB6" i="2"/>
  <c r="AB72" i="2" s="1"/>
  <c r="AB74" i="2" s="1"/>
  <c r="DS49" i="2"/>
  <c r="HF39" i="2"/>
  <c r="FJ52" i="2"/>
  <c r="FI27" i="2"/>
  <c r="HB29" i="2"/>
  <c r="GP28" i="2"/>
  <c r="FC26" i="2"/>
  <c r="FD7" i="2"/>
  <c r="GT26" i="2"/>
  <c r="GS6" i="2"/>
  <c r="GN26" i="2"/>
  <c r="GM6" i="2"/>
  <c r="GH26" i="2"/>
  <c r="GG6" i="2"/>
  <c r="GB26" i="2"/>
  <c r="GA6" i="2"/>
  <c r="FV26" i="2"/>
  <c r="FU6" i="2"/>
  <c r="FP26" i="2"/>
  <c r="FO6" i="2"/>
  <c r="CP26" i="2"/>
  <c r="CO6" i="2"/>
  <c r="V26" i="2"/>
  <c r="U6" i="2"/>
  <c r="P26" i="2"/>
  <c r="O6" i="2"/>
  <c r="C26" i="2"/>
  <c r="GP18" i="2"/>
  <c r="HF17" i="2"/>
  <c r="FJ26" i="2"/>
  <c r="FI6" i="2"/>
  <c r="HE9" i="2"/>
  <c r="HF9" i="2" s="1"/>
  <c r="HE10" i="2"/>
  <c r="HF10" i="2" s="1"/>
  <c r="EO62" i="2"/>
  <c r="EN61" i="2"/>
  <c r="GK62" i="2"/>
  <c r="GJ61" i="2"/>
  <c r="FY62" i="2"/>
  <c r="FX61" i="2"/>
  <c r="FS62" i="2"/>
  <c r="FR61" i="2"/>
  <c r="EV61" i="2"/>
  <c r="DU27" i="2"/>
  <c r="HD61" i="2"/>
  <c r="DP72" i="2"/>
  <c r="DP74" i="2" s="1"/>
  <c r="DQ6" i="2"/>
  <c r="DQ72" i="2" s="1"/>
  <c r="DQ74" i="2" s="1"/>
  <c r="DD72" i="2"/>
  <c r="DD74" i="2" s="1"/>
  <c r="DE6" i="2"/>
  <c r="DE72" i="2" s="1"/>
  <c r="DE74" i="2" s="1"/>
  <c r="CF72" i="2"/>
  <c r="CF74" i="2" s="1"/>
  <c r="CG6" i="2"/>
  <c r="CG72" i="2" s="1"/>
  <c r="CG74" i="2" s="1"/>
  <c r="BT72" i="2"/>
  <c r="BT74" i="2" s="1"/>
  <c r="BU6" i="2"/>
  <c r="BU72" i="2" s="1"/>
  <c r="BU74" i="2" s="1"/>
  <c r="BH72" i="2"/>
  <c r="BH74" i="2" s="1"/>
  <c r="BI6" i="2"/>
  <c r="BI72" i="2" s="1"/>
  <c r="BI74" i="2" s="1"/>
  <c r="AV72" i="2"/>
  <c r="AV74" i="2" s="1"/>
  <c r="AW6" i="2"/>
  <c r="AW72" i="2" s="1"/>
  <c r="AW74" i="2" s="1"/>
  <c r="AJ72" i="2"/>
  <c r="AJ74" i="2" s="1"/>
  <c r="AK6" i="2"/>
  <c r="AK72" i="2" s="1"/>
  <c r="AK74" i="2" s="1"/>
  <c r="X72" i="2"/>
  <c r="X74" i="2" s="1"/>
  <c r="Y6" i="2"/>
  <c r="Y72" i="2" s="1"/>
  <c r="Y74" i="2" s="1"/>
  <c r="HE57" i="2"/>
  <c r="HF57" i="2" s="1"/>
  <c r="DT57" i="2"/>
  <c r="HE63" i="2"/>
  <c r="HF63" i="2" s="1"/>
  <c r="HB59" i="2"/>
  <c r="HE59" i="2" s="1"/>
  <c r="HF59" i="2" s="1"/>
  <c r="GP58" i="2"/>
  <c r="HB58" i="2" s="1"/>
  <c r="GG27" i="2"/>
  <c r="FF73" i="2"/>
  <c r="FF74" i="2" s="1"/>
  <c r="FG27" i="2"/>
  <c r="FG73" i="2" s="1"/>
  <c r="FG74" i="2" s="1"/>
  <c r="EK27" i="2"/>
  <c r="GO73" i="2"/>
  <c r="HA27" i="2"/>
  <c r="HA73" i="2" s="1"/>
  <c r="FC52" i="2"/>
  <c r="FD28" i="2"/>
  <c r="GW52" i="2"/>
  <c r="GV27" i="2"/>
  <c r="EF52" i="2"/>
  <c r="EE27" i="2"/>
  <c r="DT28" i="2"/>
  <c r="F52" i="2"/>
  <c r="AZ26" i="2"/>
  <c r="AY6" i="2"/>
  <c r="AT26" i="2"/>
  <c r="AS6" i="2"/>
  <c r="AN26" i="2"/>
  <c r="AM6" i="2"/>
  <c r="AH26" i="2"/>
  <c r="AG6" i="2"/>
  <c r="HF46" i="2"/>
  <c r="HB41" i="2"/>
  <c r="HE41" i="2" s="1"/>
  <c r="GP40" i="2"/>
  <c r="HB40" i="2" s="1"/>
  <c r="HE40" i="2" s="1"/>
  <c r="HF40" i="2" s="1"/>
  <c r="B73" i="2"/>
  <c r="DR27" i="2"/>
  <c r="DR26" i="2"/>
  <c r="HD26" i="2" s="1"/>
  <c r="B6" i="2"/>
  <c r="DT18" i="2"/>
  <c r="DV7" i="2"/>
  <c r="EW12" i="2"/>
  <c r="HE12" i="2" s="1"/>
  <c r="HF12" i="2" s="1"/>
  <c r="GZ26" i="2"/>
  <c r="GY6" i="2"/>
  <c r="DT7" i="2"/>
  <c r="DN26" i="2"/>
  <c r="DM6" i="2"/>
  <c r="DH26" i="2"/>
  <c r="DG6" i="2"/>
  <c r="BF26" i="2"/>
  <c r="BE6" i="2"/>
  <c r="GO72" i="2"/>
  <c r="HA6" i="2"/>
  <c r="HA72" i="2" s="1"/>
  <c r="HA74" i="2" s="1"/>
  <c r="EU26" i="2"/>
  <c r="ET6" i="2"/>
  <c r="EO26" i="2"/>
  <c r="EN6" i="2"/>
  <c r="EI26" i="2"/>
  <c r="EH6" i="2"/>
  <c r="EC26" i="2"/>
  <c r="EB6" i="2"/>
  <c r="HE19" i="2"/>
  <c r="HF19" i="2" s="1"/>
  <c r="HF15" i="2"/>
  <c r="HE11" i="2"/>
  <c r="HF11" i="2" s="1"/>
  <c r="HB7" i="2"/>
  <c r="HC7" i="2" s="1"/>
  <c r="GQ7" i="2"/>
  <c r="I72" i="2"/>
  <c r="I74" i="2" s="1"/>
  <c r="J6" i="2"/>
  <c r="J72" i="2" s="1"/>
  <c r="J74" i="2" s="1"/>
  <c r="M73" i="25" l="1"/>
  <c r="M23" i="25"/>
  <c r="N6" i="25"/>
  <c r="N4" i="25" s="1"/>
  <c r="O5" i="25"/>
  <c r="J49" i="25"/>
  <c r="AC25" i="25"/>
  <c r="AQ25" i="25"/>
  <c r="J73" i="25"/>
  <c r="M70" i="25"/>
  <c r="M24" i="25"/>
  <c r="AQ3" i="25"/>
  <c r="AC3" i="25"/>
  <c r="AQ58" i="25"/>
  <c r="AC58" i="25"/>
  <c r="AC37" i="25"/>
  <c r="AQ37" i="25"/>
  <c r="J74" i="25"/>
  <c r="O31" i="25"/>
  <c r="O26" i="25" s="1"/>
  <c r="O25" i="25" s="1"/>
  <c r="O49" i="25" s="1"/>
  <c r="N26" i="25"/>
  <c r="N25" i="25" s="1"/>
  <c r="N49" i="25" s="1"/>
  <c r="AQ69" i="25"/>
  <c r="AC69" i="25"/>
  <c r="Q24" i="21"/>
  <c r="Q45" i="21"/>
  <c r="R45" i="21" s="1"/>
  <c r="E36" i="21"/>
  <c r="Q36" i="21" s="1"/>
  <c r="R36" i="21" s="1"/>
  <c r="Q14" i="21"/>
  <c r="R14" i="21" s="1"/>
  <c r="Q25" i="21"/>
  <c r="R25" i="21" s="1"/>
  <c r="F22" i="21"/>
  <c r="F2" i="21" s="1"/>
  <c r="E22" i="21"/>
  <c r="Q3" i="21"/>
  <c r="R3" i="21" s="1"/>
  <c r="Q8" i="21"/>
  <c r="R8" i="21" s="1"/>
  <c r="C22" i="21"/>
  <c r="C48" i="21"/>
  <c r="R24" i="21"/>
  <c r="P36" i="17"/>
  <c r="Z25" i="17"/>
  <c r="AB25" i="17" s="1"/>
  <c r="R25" i="17"/>
  <c r="I40" i="11"/>
  <c r="J32" i="5"/>
  <c r="J24" i="5"/>
  <c r="J34" i="5" s="1"/>
  <c r="L22" i="5"/>
  <c r="N82" i="4"/>
  <c r="P74" i="4"/>
  <c r="O74" i="4"/>
  <c r="O24" i="4"/>
  <c r="C69" i="4"/>
  <c r="L24" i="4"/>
  <c r="P72" i="4"/>
  <c r="O72" i="4"/>
  <c r="O69" i="4"/>
  <c r="N75" i="4"/>
  <c r="P73" i="4"/>
  <c r="N81" i="4"/>
  <c r="O73" i="4"/>
  <c r="BE72" i="2"/>
  <c r="BE74" i="2" s="1"/>
  <c r="BF6" i="2"/>
  <c r="BF72" i="2" s="1"/>
  <c r="BF74" i="2" s="1"/>
  <c r="DG72" i="2"/>
  <c r="DG74" i="2" s="1"/>
  <c r="DH6" i="2"/>
  <c r="DH72" i="2" s="1"/>
  <c r="DH74" i="2" s="1"/>
  <c r="DM72" i="2"/>
  <c r="DM74" i="2" s="1"/>
  <c r="DN6" i="2"/>
  <c r="DN72" i="2" s="1"/>
  <c r="DN74" i="2" s="1"/>
  <c r="GY72" i="2"/>
  <c r="GZ6" i="2"/>
  <c r="GZ72" i="2" s="1"/>
  <c r="B72" i="2"/>
  <c r="B74" i="2" s="1"/>
  <c r="DR6" i="2"/>
  <c r="DR73" i="2"/>
  <c r="AG72" i="2"/>
  <c r="AG74" i="2" s="1"/>
  <c r="AH6" i="2"/>
  <c r="AH72" i="2" s="1"/>
  <c r="AH74" i="2" s="1"/>
  <c r="AM72" i="2"/>
  <c r="AM74" i="2" s="1"/>
  <c r="AN6" i="2"/>
  <c r="AN72" i="2" s="1"/>
  <c r="AN74" i="2" s="1"/>
  <c r="AS72" i="2"/>
  <c r="AS74" i="2" s="1"/>
  <c r="AT6" i="2"/>
  <c r="AT72" i="2" s="1"/>
  <c r="AT74" i="2" s="1"/>
  <c r="AY72" i="2"/>
  <c r="AY74" i="2" s="1"/>
  <c r="AZ6" i="2"/>
  <c r="AZ72" i="2" s="1"/>
  <c r="AZ74" i="2" s="1"/>
  <c r="F27" i="2"/>
  <c r="DS52" i="2"/>
  <c r="FD52" i="2"/>
  <c r="FC27" i="2"/>
  <c r="GG73" i="2"/>
  <c r="GH27" i="2"/>
  <c r="GH73" i="2" s="1"/>
  <c r="HB18" i="2"/>
  <c r="GQ18" i="2"/>
  <c r="FD26" i="2"/>
  <c r="FC6" i="2"/>
  <c r="HC29" i="2"/>
  <c r="HE29" i="2"/>
  <c r="HF29" i="2" s="1"/>
  <c r="DT49" i="2"/>
  <c r="HE49" i="2"/>
  <c r="HF49" i="2" s="1"/>
  <c r="DV52" i="2"/>
  <c r="EW28" i="2"/>
  <c r="DW28" i="2"/>
  <c r="EQ73" i="2"/>
  <c r="EQ74" i="2" s="1"/>
  <c r="ER27" i="2"/>
  <c r="ER73" i="2" s="1"/>
  <c r="ER74" i="2" s="1"/>
  <c r="GM73" i="2"/>
  <c r="GN27" i="2"/>
  <c r="GN73" i="2" s="1"/>
  <c r="DT53" i="2"/>
  <c r="GZ61" i="2"/>
  <c r="GY27" i="2"/>
  <c r="HB62" i="2"/>
  <c r="HC62" i="2" s="1"/>
  <c r="GQ62" i="2"/>
  <c r="GP61" i="2"/>
  <c r="EW61" i="2"/>
  <c r="DW61" i="2"/>
  <c r="EI61" i="2"/>
  <c r="EH27" i="2"/>
  <c r="GP26" i="2"/>
  <c r="EB72" i="2"/>
  <c r="EC6" i="2"/>
  <c r="EC72" i="2" s="1"/>
  <c r="EH72" i="2"/>
  <c r="EI6" i="2"/>
  <c r="EI72" i="2" s="1"/>
  <c r="EN72" i="2"/>
  <c r="EO6" i="2"/>
  <c r="EO72" i="2" s="1"/>
  <c r="ET72" i="2"/>
  <c r="EU6" i="2"/>
  <c r="EU72" i="2" s="1"/>
  <c r="GO74" i="2"/>
  <c r="DV26" i="2"/>
  <c r="EW7" i="2"/>
  <c r="DW7" i="2"/>
  <c r="EE73" i="2"/>
  <c r="EE74" i="2" s="1"/>
  <c r="EF27" i="2"/>
  <c r="EF73" i="2" s="1"/>
  <c r="EF74" i="2" s="1"/>
  <c r="GV73" i="2"/>
  <c r="GW27" i="2"/>
  <c r="GW73" i="2" s="1"/>
  <c r="EK73" i="2"/>
  <c r="EK74" i="2" s="1"/>
  <c r="EL27" i="2"/>
  <c r="EL73" i="2" s="1"/>
  <c r="EL74" i="2" s="1"/>
  <c r="DU73" i="2"/>
  <c r="DU74" i="2" s="1"/>
  <c r="EV27" i="2"/>
  <c r="EV73" i="2" s="1"/>
  <c r="EV74" i="2" s="1"/>
  <c r="FS61" i="2"/>
  <c r="FR27" i="2"/>
  <c r="FY61" i="2"/>
  <c r="FX27" i="2"/>
  <c r="GK61" i="2"/>
  <c r="GJ27" i="2"/>
  <c r="EO61" i="2"/>
  <c r="EN27" i="2"/>
  <c r="FI72" i="2"/>
  <c r="FJ6" i="2"/>
  <c r="FJ72" i="2" s="1"/>
  <c r="DS26" i="2"/>
  <c r="C6" i="2"/>
  <c r="D26" i="2"/>
  <c r="O72" i="2"/>
  <c r="O74" i="2" s="1"/>
  <c r="P6" i="2"/>
  <c r="P72" i="2" s="1"/>
  <c r="P74" i="2" s="1"/>
  <c r="U72" i="2"/>
  <c r="U74" i="2" s="1"/>
  <c r="V6" i="2"/>
  <c r="V72" i="2" s="1"/>
  <c r="V74" i="2" s="1"/>
  <c r="CO72" i="2"/>
  <c r="CO74" i="2" s="1"/>
  <c r="CP6" i="2"/>
  <c r="CP72" i="2" s="1"/>
  <c r="CP74" i="2" s="1"/>
  <c r="FO72" i="2"/>
  <c r="FP6" i="2"/>
  <c r="FP72" i="2" s="1"/>
  <c r="FU72" i="2"/>
  <c r="FV6" i="2"/>
  <c r="FV72" i="2" s="1"/>
  <c r="GA72" i="2"/>
  <c r="GB6" i="2"/>
  <c r="GB72" i="2" s="1"/>
  <c r="GG72" i="2"/>
  <c r="GG74" i="2" s="1"/>
  <c r="GH6" i="2"/>
  <c r="GH72" i="2" s="1"/>
  <c r="GH74" i="2" s="1"/>
  <c r="GM72" i="2"/>
  <c r="GM74" i="2" s="1"/>
  <c r="GN6" i="2"/>
  <c r="GN72" i="2" s="1"/>
  <c r="GN74" i="2" s="1"/>
  <c r="GS72" i="2"/>
  <c r="GT6" i="2"/>
  <c r="GT72" i="2" s="1"/>
  <c r="GP52" i="2"/>
  <c r="HB28" i="2"/>
  <c r="HC28" i="2" s="1"/>
  <c r="GQ28" i="2"/>
  <c r="FI73" i="2"/>
  <c r="FJ27" i="2"/>
  <c r="FJ73" i="2" s="1"/>
  <c r="BQ72" i="2"/>
  <c r="BQ74" i="2" s="1"/>
  <c r="BR6" i="2"/>
  <c r="BR72" i="2" s="1"/>
  <c r="BR74" i="2" s="1"/>
  <c r="CI72" i="2"/>
  <c r="CI74" i="2" s="1"/>
  <c r="CJ6" i="2"/>
  <c r="CJ72" i="2" s="1"/>
  <c r="CJ74" i="2" s="1"/>
  <c r="CU72" i="2"/>
  <c r="CU74" i="2" s="1"/>
  <c r="CV6" i="2"/>
  <c r="CV72" i="2" s="1"/>
  <c r="CV74" i="2" s="1"/>
  <c r="DA72" i="2"/>
  <c r="DA74" i="2" s="1"/>
  <c r="DB6" i="2"/>
  <c r="DB72" i="2" s="1"/>
  <c r="DB74" i="2" s="1"/>
  <c r="GV72" i="2"/>
  <c r="GV74" i="2" s="1"/>
  <c r="GW6" i="2"/>
  <c r="GW72" i="2" s="1"/>
  <c r="GW74" i="2" s="1"/>
  <c r="EB27" i="2"/>
  <c r="ET27" i="2"/>
  <c r="DY73" i="2"/>
  <c r="DY74" i="2" s="1"/>
  <c r="DZ27" i="2"/>
  <c r="DZ73" i="2" s="1"/>
  <c r="DZ74" i="2" s="1"/>
  <c r="FU73" i="2"/>
  <c r="FV27" i="2"/>
  <c r="FV73" i="2" s="1"/>
  <c r="GA73" i="2"/>
  <c r="GB27" i="2"/>
  <c r="GB73" i="2" s="1"/>
  <c r="EZ73" i="2"/>
  <c r="EZ74" i="2" s="1"/>
  <c r="FA27" i="2"/>
  <c r="FA73" i="2" s="1"/>
  <c r="FA74" i="2" s="1"/>
  <c r="FO73" i="2"/>
  <c r="FP27" i="2"/>
  <c r="FP73" i="2" s="1"/>
  <c r="GP53" i="2"/>
  <c r="HB53" i="2" s="1"/>
  <c r="HE53" i="2" s="1"/>
  <c r="HF53" i="2" s="1"/>
  <c r="HE58" i="2"/>
  <c r="HF58" i="2" s="1"/>
  <c r="DT58" i="2"/>
  <c r="HC68" i="2"/>
  <c r="HB67" i="2"/>
  <c r="HC67" i="2" s="1"/>
  <c r="HE68" i="2"/>
  <c r="GE61" i="2"/>
  <c r="GD27" i="2"/>
  <c r="GS73" i="2"/>
  <c r="GT27" i="2"/>
  <c r="GT73" i="2" s="1"/>
  <c r="EX62" i="2"/>
  <c r="HE62" i="2"/>
  <c r="HF62" i="2" s="1"/>
  <c r="N73" i="25" l="1"/>
  <c r="N23" i="25"/>
  <c r="N70" i="25"/>
  <c r="N24" i="25"/>
  <c r="AC74" i="25"/>
  <c r="AQ74" i="25"/>
  <c r="AQ49" i="25"/>
  <c r="J70" i="25"/>
  <c r="AC49" i="25"/>
  <c r="J24" i="25"/>
  <c r="M69" i="25"/>
  <c r="M71" i="25" s="1"/>
  <c r="M3" i="25"/>
  <c r="O70" i="25"/>
  <c r="O24" i="25"/>
  <c r="AQ73" i="25"/>
  <c r="AC73" i="25"/>
  <c r="O6" i="25"/>
  <c r="O4" i="25" s="1"/>
  <c r="C23" i="21"/>
  <c r="E48" i="21"/>
  <c r="C2" i="21"/>
  <c r="Q22" i="21"/>
  <c r="R22" i="21" s="1"/>
  <c r="E2" i="21"/>
  <c r="Q2" i="21" s="1"/>
  <c r="Z36" i="17"/>
  <c r="AB36" i="17" s="1"/>
  <c r="R36" i="17"/>
  <c r="L32" i="5"/>
  <c r="L24" i="5"/>
  <c r="L34" i="5" s="1"/>
  <c r="P75" i="4"/>
  <c r="O75" i="4"/>
  <c r="L69" i="4"/>
  <c r="P69" i="4" s="1"/>
  <c r="P24" i="4"/>
  <c r="EB73" i="2"/>
  <c r="EC27" i="2"/>
  <c r="EC73" i="2" s="1"/>
  <c r="GT74" i="2"/>
  <c r="GB74" i="2"/>
  <c r="FV74" i="2"/>
  <c r="FP74" i="2"/>
  <c r="DT26" i="2"/>
  <c r="FI74" i="2"/>
  <c r="EX7" i="2"/>
  <c r="HE7" i="2"/>
  <c r="EB74" i="2"/>
  <c r="EH73" i="2"/>
  <c r="EH74" i="2" s="1"/>
  <c r="EI27" i="2"/>
  <c r="EI73" i="2" s="1"/>
  <c r="GQ61" i="2"/>
  <c r="HB61" i="2"/>
  <c r="HC61" i="2" s="1"/>
  <c r="EX28" i="2"/>
  <c r="HE28" i="2"/>
  <c r="HF28" i="2" s="1"/>
  <c r="FC72" i="2"/>
  <c r="FD6" i="2"/>
  <c r="FD72" i="2" s="1"/>
  <c r="FC73" i="2"/>
  <c r="FD27" i="2"/>
  <c r="FD73" i="2" s="1"/>
  <c r="DT52" i="2"/>
  <c r="HD27" i="2"/>
  <c r="HD73" i="2" s="1"/>
  <c r="DR72" i="2"/>
  <c r="DR74" i="2" s="1"/>
  <c r="HD6" i="2"/>
  <c r="HD72" i="2" s="1"/>
  <c r="HD74" i="2" s="1"/>
  <c r="GD73" i="2"/>
  <c r="GD74" i="2" s="1"/>
  <c r="GE27" i="2"/>
  <c r="GE73" i="2" s="1"/>
  <c r="GE74" i="2" s="1"/>
  <c r="HF68" i="2"/>
  <c r="HE67" i="2"/>
  <c r="HF67" i="2" s="1"/>
  <c r="ET73" i="2"/>
  <c r="ET74" i="2" s="1"/>
  <c r="EU27" i="2"/>
  <c r="EU73" i="2" s="1"/>
  <c r="HB52" i="2"/>
  <c r="HC52" i="2" s="1"/>
  <c r="GQ52" i="2"/>
  <c r="GP27" i="2"/>
  <c r="GS74" i="2"/>
  <c r="GA74" i="2"/>
  <c r="FU74" i="2"/>
  <c r="FO74" i="2"/>
  <c r="C72" i="2"/>
  <c r="C74" i="2" s="1"/>
  <c r="DS6" i="2"/>
  <c r="D6" i="2"/>
  <c r="D72" i="2" s="1"/>
  <c r="D74" i="2" s="1"/>
  <c r="FJ74" i="2"/>
  <c r="EN73" i="2"/>
  <c r="EN74" i="2" s="1"/>
  <c r="EO27" i="2"/>
  <c r="EO73" i="2" s="1"/>
  <c r="GJ73" i="2"/>
  <c r="GJ74" i="2" s="1"/>
  <c r="GK27" i="2"/>
  <c r="GK73" i="2" s="1"/>
  <c r="GK74" i="2" s="1"/>
  <c r="FX73" i="2"/>
  <c r="FX74" i="2" s="1"/>
  <c r="FY27" i="2"/>
  <c r="FY73" i="2" s="1"/>
  <c r="FY74" i="2" s="1"/>
  <c r="FR73" i="2"/>
  <c r="FR74" i="2" s="1"/>
  <c r="FS27" i="2"/>
  <c r="FS73" i="2" s="1"/>
  <c r="FS74" i="2" s="1"/>
  <c r="EW26" i="2"/>
  <c r="EX26" i="2" s="1"/>
  <c r="DW26" i="2"/>
  <c r="DV6" i="2"/>
  <c r="EU74" i="2"/>
  <c r="EO74" i="2"/>
  <c r="EI74" i="2"/>
  <c r="EC74" i="2"/>
  <c r="HB26" i="2"/>
  <c r="HC26" i="2" s="1"/>
  <c r="GQ26" i="2"/>
  <c r="GP6" i="2"/>
  <c r="EX61" i="2"/>
  <c r="HE61" i="2"/>
  <c r="HF61" i="2" s="1"/>
  <c r="GY73" i="2"/>
  <c r="GZ27" i="2"/>
  <c r="GZ73" i="2" s="1"/>
  <c r="GZ74" i="2" s="1"/>
  <c r="EW52" i="2"/>
  <c r="EX52" i="2" s="1"/>
  <c r="DW52" i="2"/>
  <c r="DV27" i="2"/>
  <c r="HC18" i="2"/>
  <c r="HE18" i="2"/>
  <c r="F73" i="2"/>
  <c r="F74" i="2" s="1"/>
  <c r="DS27" i="2"/>
  <c r="GY74" i="2"/>
  <c r="O73" i="25" l="1"/>
  <c r="O23" i="25"/>
  <c r="AQ24" i="25"/>
  <c r="AC24" i="25"/>
  <c r="AC70" i="25"/>
  <c r="AQ70" i="25"/>
  <c r="J71" i="25"/>
  <c r="N69" i="25"/>
  <c r="N71" i="25" s="1"/>
  <c r="N3" i="25"/>
  <c r="C57" i="21"/>
  <c r="R2" i="21"/>
  <c r="Q48" i="21"/>
  <c r="R48" i="21" s="1"/>
  <c r="E23" i="21"/>
  <c r="GP72" i="2"/>
  <c r="HB6" i="2"/>
  <c r="GQ6" i="2"/>
  <c r="GQ72" i="2" s="1"/>
  <c r="GQ74" i="2" s="1"/>
  <c r="DS72" i="2"/>
  <c r="DT6" i="2"/>
  <c r="DT72" i="2" s="1"/>
  <c r="GP73" i="2"/>
  <c r="GQ27" i="2"/>
  <c r="GQ73" i="2" s="1"/>
  <c r="HB27" i="2"/>
  <c r="HE52" i="2"/>
  <c r="HF52" i="2" s="1"/>
  <c r="FC74" i="2"/>
  <c r="HE26" i="2"/>
  <c r="HF26" i="2" s="1"/>
  <c r="DS73" i="2"/>
  <c r="DT27" i="2"/>
  <c r="DT73" i="2" s="1"/>
  <c r="HE77" i="2"/>
  <c r="HF18" i="2"/>
  <c r="DV73" i="2"/>
  <c r="EW27" i="2"/>
  <c r="HE27" i="2" s="1"/>
  <c r="DW27" i="2"/>
  <c r="DW73" i="2" s="1"/>
  <c r="DV72" i="2"/>
  <c r="DV74" i="2" s="1"/>
  <c r="EW6" i="2"/>
  <c r="DW6" i="2"/>
  <c r="DW72" i="2" s="1"/>
  <c r="DW74" i="2" s="1"/>
  <c r="FD74" i="2"/>
  <c r="HE76" i="2"/>
  <c r="HF7" i="2"/>
  <c r="O69" i="25" l="1"/>
  <c r="O71" i="25" s="1"/>
  <c r="O3" i="25"/>
  <c r="AC71" i="25"/>
  <c r="AQ71" i="25"/>
  <c r="E57" i="21"/>
  <c r="F56" i="21" s="1"/>
  <c r="F57" i="21" s="1"/>
  <c r="G56" i="21" s="1"/>
  <c r="G57" i="21" s="1"/>
  <c r="H56" i="21" s="1"/>
  <c r="H57" i="21" s="1"/>
  <c r="I56" i="21" s="1"/>
  <c r="I57" i="21" s="1"/>
  <c r="J56" i="21" s="1"/>
  <c r="J57" i="21" s="1"/>
  <c r="K56" i="21" s="1"/>
  <c r="K57" i="21" s="1"/>
  <c r="L56" i="21" s="1"/>
  <c r="L57" i="21" s="1"/>
  <c r="M56" i="21" s="1"/>
  <c r="M57" i="21" s="1"/>
  <c r="N56" i="21" s="1"/>
  <c r="N57" i="21" s="1"/>
  <c r="O56" i="21" s="1"/>
  <c r="O57" i="21" s="1"/>
  <c r="P56" i="21" s="1"/>
  <c r="P57" i="21" s="1"/>
  <c r="Q56" i="21" s="1"/>
  <c r="R56" i="21" s="1"/>
  <c r="Q23" i="21"/>
  <c r="HE73" i="2"/>
  <c r="HF27" i="2"/>
  <c r="HF73" i="2" s="1"/>
  <c r="EW72" i="2"/>
  <c r="EX6" i="2"/>
  <c r="EX72" i="2" s="1"/>
  <c r="HE6" i="2"/>
  <c r="DS74" i="2"/>
  <c r="HB72" i="2"/>
  <c r="HC6" i="2"/>
  <c r="HC72" i="2" s="1"/>
  <c r="EW73" i="2"/>
  <c r="EX27" i="2"/>
  <c r="EX73" i="2" s="1"/>
  <c r="HB73" i="2"/>
  <c r="HC27" i="2"/>
  <c r="HC73" i="2" s="1"/>
  <c r="DT74" i="2"/>
  <c r="GP74" i="2"/>
  <c r="Q57" i="21" l="1"/>
  <c r="R23" i="21"/>
  <c r="R57" i="21" s="1"/>
  <c r="HC74" i="2"/>
  <c r="EX74" i="2"/>
  <c r="HB74" i="2"/>
  <c r="HE72" i="2"/>
  <c r="HE74" i="2" s="1"/>
  <c r="HF6" i="2"/>
  <c r="HF72" i="2" s="1"/>
  <c r="HF74" i="2" s="1"/>
  <c r="EW74" i="2"/>
</calcChain>
</file>

<file path=xl/comments1.xml><?xml version="1.0" encoding="utf-8"?>
<comments xmlns="http://schemas.openxmlformats.org/spreadsheetml/2006/main">
  <authors>
    <author>Erdosi-Sandor</author>
    <author>Horváth Dániel</author>
  </authors>
  <commentList>
    <comment ref="R70" authorId="0">
      <text>
        <r>
          <rPr>
            <sz val="9"/>
            <color indexed="81"/>
            <rFont val="Tahoma"/>
            <family val="2"/>
            <charset val="238"/>
          </rPr>
          <t>Ehhez még hozzájön a pályázatból 2018-ban az 50 milliós projektmenedzsment összeg.</t>
        </r>
      </text>
    </comment>
    <comment ref="R71" authorId="1">
      <text>
        <r>
          <rPr>
            <b/>
            <sz val="9"/>
            <color indexed="81"/>
            <rFont val="Segoe UI"/>
            <family val="2"/>
            <charset val="238"/>
          </rPr>
          <t>Horváth Dániel:</t>
        </r>
        <r>
          <rPr>
            <sz val="9"/>
            <color indexed="81"/>
            <rFont val="Segoe UI"/>
            <family val="2"/>
            <charset val="238"/>
          </rPr>
          <t xml:space="preserve">
kivitelezési költségek emelkedése miatt +20%</t>
        </r>
      </text>
    </comment>
  </commentList>
</comments>
</file>

<file path=xl/sharedStrings.xml><?xml version="1.0" encoding="utf-8"?>
<sst xmlns="http://schemas.openxmlformats.org/spreadsheetml/2006/main" count="2909" uniqueCount="1401">
  <si>
    <t>Cím          és alcím</t>
  </si>
  <si>
    <t>Címrend megnevezése</t>
  </si>
  <si>
    <t>Feladatot ellátó szervezeti egység</t>
  </si>
  <si>
    <t xml:space="preserve">Kötelező feladatok </t>
  </si>
  <si>
    <t xml:space="preserve">Önként vállalt feladatok </t>
  </si>
  <si>
    <t xml:space="preserve">Államigazgatási feladatok </t>
  </si>
  <si>
    <t>Józsefvárosi Önkormányzat</t>
  </si>
  <si>
    <t>Önkormányzati feladatok                                                ( Önkormányzati költségvetés)</t>
  </si>
  <si>
    <t>Polgármester</t>
  </si>
  <si>
    <t xml:space="preserve">Tisztségviselők, bizottságok </t>
  </si>
  <si>
    <t>Polgármesteri Kabinet         Városvezetési Ügyosztály</t>
  </si>
  <si>
    <t>tisztségviselők illetménye, költségtérítése, egyéb költségek</t>
  </si>
  <si>
    <t>képviselők, bizottsági tagok, egyéb Kt.által meghatározott feladatra létrehozott munkacsoportok tiszteletdíja, költségtérítése, reprezentáció, cafeteria, tisztségviselők saját keretei, promóciós ajándékok, jegyescsomag, jubiláló házaspárok ajándékozása</t>
  </si>
  <si>
    <t>Nemzetközi kapcsolatok</t>
  </si>
  <si>
    <t xml:space="preserve">Polgármesteri Kabinet        Városvezetési Ügyosztály     </t>
  </si>
  <si>
    <t>nemzetközi kapcsolatok</t>
  </si>
  <si>
    <t xml:space="preserve">PR tevékenységek </t>
  </si>
  <si>
    <t>Polgármesteri Kabinet Városvezetési Ügyosztály</t>
  </si>
  <si>
    <t>online közvetítés</t>
  </si>
  <si>
    <t>Kitüntetések</t>
  </si>
  <si>
    <t>Polgármesteri Kabinet, Városvezetési Ügyosztály, Humánszolgáltatási Ügyosztály</t>
  </si>
  <si>
    <t>helyi rendelet alapján kitüntetésekhez járó jutalom  (ágazati ünnepségek, Józsefváros Lakosságának Szolgálatában kitüntetés), munkáltatói kölcsönhöz kapcsolódó bankköltség törlési díjak. Hűségjutalom a Közalkalmazotti Juttatási Szabályzat szerint (iskolai dolgozók)</t>
  </si>
  <si>
    <t>Tagsági díjak és támogatások</t>
  </si>
  <si>
    <t xml:space="preserve">Polgármesteri Kabinet, Városvezetési Ügyosztály, Humánszolgáltatási Ügyosztály, Humánkapcsolati Iroda </t>
  </si>
  <si>
    <t>civil szervezetek, alapítványok, egyházak, egyházi közösségek, magánszemélyek, sportszervezetek, egyesületek, nemzetiségi önkormányzatok pályázati és működési támogatása,  egyéb nem önkormányzati tulajdonú szervezetek támogatása,  Budapesti Önkormányzatok Szövetsége tagsági díj, Térzene, pedagógusok bérének kiegészítése (erdei iskola - kísérő tanárok díja), egyéb béren kívüli juttatás (iskolai technikai dolgozók)</t>
  </si>
  <si>
    <t>üres</t>
  </si>
  <si>
    <t>Tartalékok</t>
  </si>
  <si>
    <t>11107-01</t>
  </si>
  <si>
    <t>Működési cél és általános tartalék</t>
  </si>
  <si>
    <t>Gazdasági szervezet vezetője, Pénzügyi Ügyosztály</t>
  </si>
  <si>
    <t>11107-02</t>
  </si>
  <si>
    <t>Felhalmozási céltartalék</t>
  </si>
  <si>
    <t>Egyéb feladatok ( helyi adók, támogatások, pénzmaradvány, stb.)</t>
  </si>
  <si>
    <t>11108-01</t>
  </si>
  <si>
    <t>Helyi és központi adók</t>
  </si>
  <si>
    <t>Gazdasági szervezet vezetője, Pénzügyi Ügyosztály,               Adóügyi Iroda</t>
  </si>
  <si>
    <t xml:space="preserve">gépjárműadó, iparűzési adó, telekadó, idegenforgalmi adó, építményadó, kommunális adó, talajterhelési díj, adóbírságok, </t>
  </si>
  <si>
    <t>11108-02</t>
  </si>
  <si>
    <t>Költségvetési támogatások, intézményfinanszírozás</t>
  </si>
  <si>
    <t>Pénzügyi Ügyosztály  Pénzügyi, Számviteli és Költségvetési Iroda</t>
  </si>
  <si>
    <t xml:space="preserve">költségvetési szervek irányítószervi támogatása, önkormányzat központi költségvetésből származó támogatásai </t>
  </si>
  <si>
    <t>11108-03</t>
  </si>
  <si>
    <t>11108-04</t>
  </si>
  <si>
    <t xml:space="preserve"> Költségvetési maradvány</t>
  </si>
  <si>
    <t xml:space="preserve">Gazdasági szervezet vezetője, Pénzügyi Ügyosztály Pénzügyi, Számviteli és Költségvetési Iroda           </t>
  </si>
  <si>
    <t xml:space="preserve">költségvetési   maradvány elszámolás </t>
  </si>
  <si>
    <t xml:space="preserve">költségvetési maradvány elszámolás </t>
  </si>
  <si>
    <t>Köznevelési feladatok</t>
  </si>
  <si>
    <t>Oktatáshoz, neveléshez kapcsolódó feladatok</t>
  </si>
  <si>
    <t xml:space="preserve">Humánszolgáltatási Ügyosztály, Humánkapcsolati Iroda </t>
  </si>
  <si>
    <t>óvodai neveléshez kapcsolódó tevékenységek (óvodák testnevelési foglalkozásához helyiségbérlet)</t>
  </si>
  <si>
    <t>ösztöndíj, tanévnyitó szervezési költségei</t>
  </si>
  <si>
    <t>Szociális feladatellátás</t>
  </si>
  <si>
    <t xml:space="preserve">Szociális feladatok </t>
  </si>
  <si>
    <t>Polgármesteri és Jegyzői Kabinet,             Humánszolgáltatási Ügyosztály Humánkapcsolati Iroda</t>
  </si>
  <si>
    <t xml:space="preserve"> pszichiátriai betegek nappali ellátása szolgáltatással történő kiváltással, más kerületi önkormányzatokkal kötött ellátási szerződés (ÉNO, GYÁO)</t>
  </si>
  <si>
    <r>
      <t>Józsefvárosi kártya,</t>
    </r>
    <r>
      <rPr>
        <b/>
        <sz val="11"/>
        <rFont val="Times New Roman"/>
        <family val="1"/>
        <charset val="238"/>
      </rPr>
      <t xml:space="preserve"> </t>
    </r>
    <r>
      <rPr>
        <sz val="11"/>
        <rFont val="Times New Roman"/>
        <family val="1"/>
        <charset val="238"/>
      </rPr>
      <t>Idősügyi Tanács működtetése, Józsefvárosi Kábítószerügyi Egyeztető Fórum,          EU-s adományok</t>
    </r>
  </si>
  <si>
    <t>Települési támogatások</t>
  </si>
  <si>
    <t>Humánszolgáltatási Ügyosztály Családtámogatási Iroda,             Hatósági Ügyosztály    Anyakönyvi Iroda</t>
  </si>
  <si>
    <t>rendkívüli települési támogatások (eseti, lakhatási, temetési, rendkivüli), köztemetés</t>
  </si>
  <si>
    <t xml:space="preserve">önkormányzati rendelet szerinti támogatások (első osztályosok iskolakezdése, téli fűtés, lakhatási kiadásokhoz kapcsolódó hátralékosok, táboroztatási, születési, oltási, étkezési támogatás igénybevétele, szénmonoxid mérők) </t>
  </si>
  <si>
    <t>Vagyonkezelési , városfejlesztési feladatok</t>
  </si>
  <si>
    <t>Parkolás-üzemeltetés</t>
  </si>
  <si>
    <t>Gazdálkodási Ügyosztály, Józsefvárosi Gazdálkodási Központ Zrt., Gazdasági szervezet vezetője</t>
  </si>
  <si>
    <t>önkormányzati tulajdonú parkolóhelyek üzemeltetése, fenntartása, működtetése, gyalogos átkelők kialakítása, útburkolati jelek felfestése, táblák kihelyezése, okos parkolók fenntartása, forgalomtechnikai tervek készítése közszolgáltatási szerződés keretében</t>
  </si>
  <si>
    <r>
      <rPr>
        <sz val="11"/>
        <rFont val="Times New Roman"/>
        <family val="1"/>
        <charset val="238"/>
      </rPr>
      <t xml:space="preserve">fővárosi tulajdonú parkolóhelyek üzemeltetése              </t>
    </r>
    <r>
      <rPr>
        <u/>
        <sz val="11"/>
        <rFont val="Times New Roman"/>
        <family val="1"/>
        <charset val="238"/>
      </rPr>
      <t xml:space="preserve">       </t>
    </r>
  </si>
  <si>
    <t>Környezet- és klímavédelem</t>
  </si>
  <si>
    <t>Gazdálkodási Ügyosztály, Gazdasági szervezet vezetője</t>
  </si>
  <si>
    <t>környezet- és klímavédelemmel kapcsolatos feladatok</t>
  </si>
  <si>
    <t>11404-01</t>
  </si>
  <si>
    <t>Térfigyelő-kamerarendszer működtetése</t>
  </si>
  <si>
    <r>
      <t>Közterület-felügyeleti Ügyosztály,</t>
    </r>
    <r>
      <rPr>
        <sz val="11"/>
        <rFont val="Times New Roman"/>
        <family val="1"/>
        <charset val="238"/>
      </rPr>
      <t xml:space="preserve"> Gazdasági szervezet vezetője,</t>
    </r>
  </si>
  <si>
    <t>térfigyelő-kamerarendszer, behatolásjelzők működtetése, karbantartása</t>
  </si>
  <si>
    <t>fejlesztések</t>
  </si>
  <si>
    <t>11404-02</t>
  </si>
  <si>
    <t xml:space="preserve">Közterületi feladatok </t>
  </si>
  <si>
    <t>az Önkormányzat tulajdonában álló közterületek használatára vonatkozó szabályok, díjak, utca névtáblák cseréje</t>
  </si>
  <si>
    <t>társasházaknak közterület-foglalási bevételből visszafizetés</t>
  </si>
  <si>
    <t>Közvilágítás</t>
  </si>
  <si>
    <t>karácsonyi díszkivilágítás</t>
  </si>
  <si>
    <t>Útkár miatti kártérítés</t>
  </si>
  <si>
    <t>kártérítés</t>
  </si>
  <si>
    <t>Új Teleki téri piac, őstermelői piacok</t>
  </si>
  <si>
    <t>kistermelők, őstermelők számára értékesítési lehetőség biztosítása, piac működtetése, ideiglenes piacok működtetése, szolgáltatási díj közszolgáltatási szerződés keretében</t>
  </si>
  <si>
    <t>cafeteria, jutalom, hírdetési felületek hasznosítása, fenntartása, piachoz tartozó ingatlanokon parkóló üzemeltetés</t>
  </si>
  <si>
    <t>Vagyon-és lakásgazdálkodás</t>
  </si>
  <si>
    <t>Lakásvásárlási támogatás törlesztés</t>
  </si>
  <si>
    <t>helyi lakásvásárlási támogatás törlesztés</t>
  </si>
  <si>
    <t>Vagyongazdálkodás</t>
  </si>
  <si>
    <t>vagyonnal kapcsolatos nyilvántartások, eljárási díjak</t>
  </si>
  <si>
    <t>tájékoztató táblák</t>
  </si>
  <si>
    <t>Önkormányzati tulajdonú, vagy résztulajdonú gazdasági társaságok által végzett vagyongazdálkodási,vagyonkezelési, köztisztasági, településüzemeltetési, intézményműködtetési, közszolgáltatási feladatok</t>
  </si>
  <si>
    <t>Törzsvagyon karbantartása, fejlesztése</t>
  </si>
  <si>
    <t>Józsefvárosi Gazdálkodási Központ Zrt., Gazdálkodási Ügyosztály, Gazdasági szervezet vezetője</t>
  </si>
  <si>
    <t xml:space="preserve">törzsvagyon bérbeadása, karbantartása </t>
  </si>
  <si>
    <t>felújítások, beruházások, pályázatok</t>
  </si>
  <si>
    <t>11601-01</t>
  </si>
  <si>
    <t>Oktatási, nevelési intézményekkel kapcsolatos feladatok</t>
  </si>
  <si>
    <t>Józsefvárosi Gazdálkodási Központ Zrt., Gazdálkodási Ügyosztály, Humánszolgáltatási Ügyosztály, Gazdasági szervezet vezetője</t>
  </si>
  <si>
    <t>közszolgáltatási szerződés keretében ingatlanok fenntartása, üzemeltetés, karbantartás, működtetés</t>
  </si>
  <si>
    <t xml:space="preserve"> sportsátor, uszoda, iskolabusz, ballonos víz, iskola igazgatók mobiltelefon költsége (előfizetési díj)</t>
  </si>
  <si>
    <t>11601-02</t>
  </si>
  <si>
    <t>11601-03</t>
  </si>
  <si>
    <t>Településüzemeltetés, út-park karbantartás, növényvédelem, köztisztaság</t>
  </si>
  <si>
    <t>közszolgáltatási szerződés keretében településüzemeltetés, közterületek takarítása, útak - járdák-parkok fenntartása és karbantartása, közterületi játszóeszközök, utcabútorok, műtárgyak karbantartása.</t>
  </si>
  <si>
    <t>felújítások, beruházások, cafeteria, jutalom, közösségi kertek fenntartása, kerületgondnok, kerületőrség működtetése, illegálisan lerakott  szemé szállítása, főváris területen takarítás, egynyári virágok osztása, virágtartók, planténerek kihelyezése,  életmentő pont, behajtásgátlók üzemeltetése</t>
  </si>
  <si>
    <t>11601-04</t>
  </si>
  <si>
    <t>Józsefvárosi Gazdálkodási Központ Zrt. üzleti vagyonnal kapcsolatos feladatai</t>
  </si>
  <si>
    <t>Józsefvárosi Gazdálkodási Köpont Zrt., Vagyongazdálkodási Ügyosztály, Gazdasági szervezet vezetője</t>
  </si>
  <si>
    <t>közszolgáltatási szerződés keretében vagyonbérbeadás, karbantartás, épületek üzemeltetése, kiköltöztetése, üres telkek kezelése, lomtalanítás, társasházi tulajdonosi képviselet</t>
  </si>
  <si>
    <t>vagyonértékesítés, felújítások, cafeteria, jutalom, bérlővédelmi program, ügyfélszolgálat biztosítása, kamera rendszerek üzemeltetése,</t>
  </si>
  <si>
    <t xml:space="preserve">Corvin Sétány Projekt </t>
  </si>
  <si>
    <t>Polgármesteri Kabinet, RÉV8 Zrt, Gazdálkodási Ügyosztály,  Főépítész, Gazdasági szervezet vezetője</t>
  </si>
  <si>
    <t>teljes projekt</t>
  </si>
  <si>
    <t>Magdolna-Orczy Negyed Projekt</t>
  </si>
  <si>
    <t>TÉR_KÖZ pályázat és egyéb fejlesztési projektek</t>
  </si>
  <si>
    <t>Polgármesteri Kabinet, Főépítész, RÉV8 Zrt,Józsefvárosi Gazdálkodási Központ Zrt., Gazdasági szervezet vezetője</t>
  </si>
  <si>
    <t>Egyéb feladatok</t>
  </si>
  <si>
    <t>Védelmi feladatok</t>
  </si>
  <si>
    <t>Polgármesteri Kabinet</t>
  </si>
  <si>
    <t>katasztrófa esetén védekezéssel összefüggő feladatok</t>
  </si>
  <si>
    <t>Főépítészi feladatok</t>
  </si>
  <si>
    <t>Főépítész, Városépítészeti Iroda</t>
  </si>
  <si>
    <t>helyi településrendezési tervek,     kerületfejlesztési koncepció,           tervtanács</t>
  </si>
  <si>
    <t>egyéb tervek, koncepciók, térinformatikai rendszer működtetése</t>
  </si>
  <si>
    <t>Egészségügyi feladatok</t>
  </si>
  <si>
    <t>Humánszolgáltatási Ügyosztály Humánkapcsolati Iroda</t>
  </si>
  <si>
    <r>
      <t xml:space="preserve">fogászati ellátás kiváltása, privatizált háziorvosok helyiség biztosítása, </t>
    </r>
    <r>
      <rPr>
        <sz val="11"/>
        <rFont val="Times New Roman"/>
        <family val="1"/>
        <charset val="238"/>
      </rPr>
      <t xml:space="preserve">gyermek egészségügyi ügyeleti ellátás, </t>
    </r>
  </si>
  <si>
    <t xml:space="preserve">privatizált háziorvosok rezsiköltségeinek átvállalása, valamint a rendelők karbantartása. Szájharmónia kampány, defibrillátorok karbantartása, NKE uszoda használata </t>
  </si>
  <si>
    <t>Társasházak  felújítási támogatása, kölcsöne</t>
  </si>
  <si>
    <t>Gazdálkodási  Ügyosztály, Gazdasági szervezet vezetője</t>
  </si>
  <si>
    <t>Társasházak vissza és vissza nem térítendő felújítási támogatásai, tűzfalfestés, világos kapualjak, társaházak részére kamerák biztosítása</t>
  </si>
  <si>
    <t>11706-01</t>
  </si>
  <si>
    <t xml:space="preserve">Önkormányzati tulajdonhoz kapcsolódó feladatok </t>
  </si>
  <si>
    <t>Humánszolgáltatási Ügyosztály, Belső Ellátási Iroda, Gazdálkodási Ügyosztály, Józsefvárosi Gazdálkodási Központ Zrt., Gazdasági szervezet vezetője</t>
  </si>
  <si>
    <t>vagyonbiztosítás</t>
  </si>
  <si>
    <t>Szemünk fénye (Commenius), hőszolgáltatás (RFV)</t>
  </si>
  <si>
    <t>11706-02</t>
  </si>
  <si>
    <t>Önkormányzati egyéb feladatok</t>
  </si>
  <si>
    <t>Polgármesteri Kabinet, Jegyzői Kabinet, Gazdasági szervezet vezetője</t>
  </si>
  <si>
    <t>közbeszerzési díjak, peres ügyek, végrehajtási és közzétételi díjak, bankköltség, foglalkozás-egészségügy</t>
  </si>
  <si>
    <t>könyvvizsgálat, tanácsadás és egyéb szakértői díjak, intézmények integrált pénzügyi rendszerének működtetése</t>
  </si>
  <si>
    <t>Önkormányzati tulajdonú, vagy résztulajdonú gazdasági társaságok támogatása</t>
  </si>
  <si>
    <t>RÉV8 Zrt.</t>
  </si>
  <si>
    <t>Polgármesteri Kabinet, Gazdálkodási Ügyosztály, Gazdasági szervezet vezetője</t>
  </si>
  <si>
    <t>városrehabilitációs feladatellátás közszolgáltatási szerződés keretében</t>
  </si>
  <si>
    <t>Józsefváros Közösségeiért Nonprofit Zrt.</t>
  </si>
  <si>
    <t>közszolgáltatási szerződés keretében Galéria, közművelődési tevékenység, foglalkoztatási programok, honlap működtetése, sporttal és szabadidős rendezvényekkel kapcsolatos feladatokhoz helyszín biztosítása, szünidei étkeztetés, gyermekek napközbeni ellátása (nyári napközis tábor)</t>
  </si>
  <si>
    <t>közszolgáltatási szerződés keretében, valamennyi pályázattal vállalt feladat, rendezvényszervezés (helyi kitüntetések átadása, megemlékezések, egyéb rendezvények), Józsefvárosi Újság, PR tevékenység, kommunikáció, üdültetés, egyéb szociális, felzárkóztatási programok, H13,  közösségi színtér,  színházi tevékenység, adományok gyűjtése és fogadása, osztása, Zászlógyűjtemény működtetése, cafeteria, jutalom,  tanodai program, Fókusz Női Közösségi Központ, Játszótársak (II. János Pál pápa téri játszótér - Játszótársak Egyesület  - működtetése</t>
  </si>
  <si>
    <t>KÖLTSÉGVETÉSI SZERVEK</t>
  </si>
  <si>
    <t>Józsefvárosi Polgármesteri Hivatal</t>
  </si>
  <si>
    <t>Jegyző</t>
  </si>
  <si>
    <t>Hatósági feladatok</t>
  </si>
  <si>
    <t>Építésigazgatási feladatok</t>
  </si>
  <si>
    <t>Hatósági Ügyosztály                  Építésügyi Iroda</t>
  </si>
  <si>
    <t>építésigazgatási tevékenység, hatósági feladatok</t>
  </si>
  <si>
    <t>Igazgatási tevékenységek</t>
  </si>
  <si>
    <t>Hatósági Ügyosztály                 Igazgatási Iroda</t>
  </si>
  <si>
    <t>ipari és kereskedelmi tevékenységgel kapcsolatos hatósági feladatok , hatósági ellenőrzések, állatvédelem</t>
  </si>
  <si>
    <t>Anyakönyvi feladatok</t>
  </si>
  <si>
    <t>Hatósági Ügyosztály                 Anyakönyvi Iroda</t>
  </si>
  <si>
    <t xml:space="preserve">anyakönyvi, hatósági feladatok </t>
  </si>
  <si>
    <t xml:space="preserve">Hivatal működtetése </t>
  </si>
  <si>
    <t>20201-01</t>
  </si>
  <si>
    <t>Hivatal működtetése</t>
  </si>
  <si>
    <t xml:space="preserve">Jegyzői Kabinet                        Belső Ellátási Iroda,Gazdasági szervezet vezetője </t>
  </si>
  <si>
    <t>hivatal működtetése, épület fenntartása</t>
  </si>
  <si>
    <t>reprezentáció, üzleti ajándék</t>
  </si>
  <si>
    <t>20201-02</t>
  </si>
  <si>
    <t>Hivatal informatikai feladatai</t>
  </si>
  <si>
    <t>Jegyzői Kabinet                        Belső Ellátási Iroda,Gazdasági szervezet vezetője Ügyviteli Iroda</t>
  </si>
  <si>
    <t>hivatal működtetésével kapcsolatos informatikai feladatok</t>
  </si>
  <si>
    <t>20201-03</t>
  </si>
  <si>
    <t>Hivatal egyéb feladatai</t>
  </si>
  <si>
    <t>Jegyzői Kabinet, Gazdasági szervezet vezetője</t>
  </si>
  <si>
    <t>peres ügyek, bankköltség, közbeszerzési díjak, végrehajtási díjak, közfoglalkoztatás, választás</t>
  </si>
  <si>
    <t>tanácsadói, szakértői díjak, egyéb megbízási díjak</t>
  </si>
  <si>
    <t>20201-04</t>
  </si>
  <si>
    <t>Nemzetiségi Önkormányzatok működtetése</t>
  </si>
  <si>
    <t>Jegyzői Kabinet                       Belső Ellátási Iroda, Gazdasági szervezet vezetője</t>
  </si>
  <si>
    <t>nemzetiségi önkormányzatok működési feltételeinek biztosítása</t>
  </si>
  <si>
    <t>Hivatali alkalmazottak foglalkoztatásával összefüggő kiadások</t>
  </si>
  <si>
    <t>Jegyzői Kabinet                        Személyügyi Iroda</t>
  </si>
  <si>
    <t>hivatal foglalkoztatottainak törvény szerinti illetménye, munkabére, egyéb munkavégzéshez kapcsolódó juttatásai, jubileumi jutalom</t>
  </si>
  <si>
    <t>cafeteria, hűségjutalom, jutalom, szakmai továbbépzés, konferencia, szakértői, tanácsadói, egyéb külső megbízási díjak,  rekreációs hozzájárulás, kegyeleti támogatás, tanulmányi szerződés, katasztrófa készenléti díj, nyugdíjasok támogatása, gyakornoki program,  vezetői tréning, gyermekfelügyeleti támogatás</t>
  </si>
  <si>
    <t>Közterület-felügyelet</t>
  </si>
  <si>
    <t>Közterület-felügyeleti Ügyosztály, Személyügyi Iroda, Belső Ellátási Iroda, Gazdasági szervezet vezetője</t>
  </si>
  <si>
    <t>felügyeleti feladatok, kerékbilincselés, roncsautó elszállítás</t>
  </si>
  <si>
    <t xml:space="preserve">cafateria, hűségjutalom, jutalom, rekreációs hozzájárulás </t>
  </si>
  <si>
    <t xml:space="preserve">Szociális és Gyermekjóléti Intézmények </t>
  </si>
  <si>
    <t>Józsefvárosi Szociális Szolgáltató és Gyermekjóléti Központ</t>
  </si>
  <si>
    <t>LÉLEKHÁZ, LÉLEK PROGRAM</t>
  </si>
  <si>
    <t>lakhatás biztosítása: a Lélek-Ház és a Családos Közösségi Szállás, Lélek-Fészek lakások, utógondozás-utánkövetés</t>
  </si>
  <si>
    <t>40102-01</t>
  </si>
  <si>
    <t xml:space="preserve"> Gazdasági szervezet és Központi irányítás </t>
  </si>
  <si>
    <t>központi irányítás,  pénzügyi - gazdasági feladatok, a Napraforgó Egyesített Óvoda, valamint a Józsefvárosi Egyesített Bölcsődék pénzügyi-gazdasági feladatainak ellátása</t>
  </si>
  <si>
    <t>A Közalkalmazotti Juttatási Szabályzat szerinti juttatások (cafeteria, hűségjutalom), jutalom</t>
  </si>
  <si>
    <t>40102-02</t>
  </si>
  <si>
    <t>Család és Gyermekjóléti Központ</t>
  </si>
  <si>
    <t>hatósági tevékenységhez kapcsolódó feladatok: gyermekek családban történő nevelésének
elősegítése, a veszélyeztetettség megelőzése és a kialakult veszélyeztetettség
megszüntetése, valamint a gyermekek családjából történő kiemelésének a megelőzése</t>
  </si>
  <si>
    <t>40102-03</t>
  </si>
  <si>
    <t>Szolgáltatások</t>
  </si>
  <si>
    <t>speciális szolgáltatások (utcai, kórházi szociális munka), mentálhigiénés, pszichológiai és fejlesztő pedagógiai szolgáltatás, jogi tájékoztatás nyújtás, családkonzultáció, mediáció, gyermekvédelmi jelzőrendszeri készenléti szolgálat</t>
  </si>
  <si>
    <t xml:space="preserve">hátralékkezelési szolgáltatás, intenzív családmegtartó szolgáltatás,  mosodai szolgáltatás, fiatalok mentorálása, iskolai megkereső munka, utcai megkereső munka(FiDo Ifjúsági Központ), Kálvária tér InfoPont és játszótér közösségi-szociális program, diákmunka mentorálás, személyszállítás biztosítása idősek részére, a Közalkalmazotti Juttatási Szabályzat szerinti juttatások (cafeteria, hűségjutalom), jutalom, drogprevenciós tevékenység, adományközvetítő szolgáltatás
</t>
  </si>
  <si>
    <t>40102-04</t>
  </si>
  <si>
    <t>Óvodai  és iskolai szociális segítő tevékenység</t>
  </si>
  <si>
    <t xml:space="preserve"> iskolai-óvodai szociális munka,</t>
  </si>
  <si>
    <t>Család és Gyermekjóléti Szolgálat</t>
  </si>
  <si>
    <t>családsegítés- és gyermekjóléti szolgáltatások</t>
  </si>
  <si>
    <t>40104-01</t>
  </si>
  <si>
    <t>Szociális étkeztetés</t>
  </si>
  <si>
    <t>étkeztetés, népkonyha</t>
  </si>
  <si>
    <t>hétvégi étkeztetés, a Közalkalmazotti Juttatási Szabályzat szerinti juttatások (cafeteria, hűségjutalom), jutalom</t>
  </si>
  <si>
    <t>40104-02</t>
  </si>
  <si>
    <t>Házi Segítségnyújtás</t>
  </si>
  <si>
    <t>házi segítségnyújtás</t>
  </si>
  <si>
    <t>fodrász, pedikürös, gyógymasszőr, gyógytornász biztosítása, a Közalkalmazotti Juttatási Szabályzat szerinti juttatások (cafeteria, hűségjutalom), jutalom</t>
  </si>
  <si>
    <t>Nappali Ellátás</t>
  </si>
  <si>
    <t>időskorúak, szenvedélybetegek,      fogyatékos személyek, pszichiátriai betegek nappali ellátása</t>
  </si>
  <si>
    <t>fodrász, pedikürös, gyógymasszőr, gyógytornász biztosítása, értelmi fogyatékosok részére reggeli biztosítása, a Közalkalmazotti Juttatási Szabályzat szerinti juttatások (cafeteria, hűségjutalom), jutalom</t>
  </si>
  <si>
    <t>Idősek Átmeneti Otthona / Gondozóház</t>
  </si>
  <si>
    <t>idősek átmeneti elhelyezése</t>
  </si>
  <si>
    <t>fodrász, pedikürös, gyógymasszőr, gyógytornász biztosítása, bioptron lámpa szolgáltatás, "Józsefváros a demensekért" szolgáltatás működtetése, a Közalkalmazotti Juttatási Szabályzat szerinti juttatások (cafeteria, hűségjutalom), jutalom</t>
  </si>
  <si>
    <t>Jelzőrendszeres házi segítségnyújtás</t>
  </si>
  <si>
    <t>jelzőrendszeres házi segítségnyújtás működtetése, a Közalkalmazotti Juttatási Szabályzat szerinti juttatások (cafeteria, hűségjutalom), jutalom</t>
  </si>
  <si>
    <t>40108-01</t>
  </si>
  <si>
    <t xml:space="preserve"> Gyermekek Átmeneti Otthona</t>
  </si>
  <si>
    <t>gyermekek átmeneti otthont nyújtó ellátása</t>
  </si>
  <si>
    <t>40108-02</t>
  </si>
  <si>
    <t>Családok Átmeneti Otthona</t>
  </si>
  <si>
    <t>lehetőség megteremtése a család egyben tartására, minimális intervenciós szolgáltatás nyújtása, az átmenetileg krízishelyzetbe került, lakhatási gondokkal küzdő családok részére,</t>
  </si>
  <si>
    <t>Oktatási-nevelési intézményekben étkeztetés biztosítása</t>
  </si>
  <si>
    <t>köznevelési intézményekben gyermekétkeztetés, szünidei étkeztetés, munkahelyi étkeztetés</t>
  </si>
  <si>
    <t>Józsefvárosi Egyesített Bölcsődék</t>
  </si>
  <si>
    <t>kisgyermekek                 napközbeni ellátása</t>
  </si>
  <si>
    <t>A Közalkalmazotti Juttatási Szabályzat szerinti juttatások (cafeteria, hűségjutalom), jutalom, Biztos Kezdet Gyerekház működtetése, időszakos gyermekfelügyelet, otthoni gyermekgondozás, hétvégi játszóház, gyógypedagógiai és korai fejlesztés, prevenciós fejlesztő programok, pszichológus tanácsadás, integrált konzultáció, tanácsadás biztosítása, fejlesztő eszközök kölcsönzése, Józsefvárosi Áldozetsegítő Szakmai Együttműködési Rendszer működtetése, gyakorlati hely biztosítása kisgyermeknevelő hallgatóknak (duális képzés)</t>
  </si>
  <si>
    <t xml:space="preserve">Egészségügyi Intézmények </t>
  </si>
  <si>
    <t>Józsefvárosi Szent Kozma Egészségügyi Központ</t>
  </si>
  <si>
    <t xml:space="preserve">egészségügyi alapellátás,                       szakrendelés, felnőtt háziorvosi ügyelet </t>
  </si>
  <si>
    <t>A Közalkalmazotti Juttatási Szabályzat szerinti juttatások (cafeteria, hűségjutalom), jutalom, foglalkozás- egészségügy biztosítása, szűrőszombat szervezése, háziorvosok rezsiköltségének támogatása</t>
  </si>
  <si>
    <t>Óvodai nevelés</t>
  </si>
  <si>
    <t xml:space="preserve"> Napraforgó Egyesített Óvoda </t>
  </si>
  <si>
    <t>óvodai nevelés</t>
  </si>
  <si>
    <t>A Közalkalmazotti Juttatási Szabályzat szerinti juttatások (cafeteria, hűségjutalom), jutalom a nem magyar anyanyelvű gyermekek fejlesztése, iskolára való felkészítése, úszásoktatás biztosítása a nagycsoportos gyermekek részére, gyakorlati hely biztosítása óvodapedagógus hallgatóknak</t>
  </si>
  <si>
    <t xml:space="preserve">11000                                                                         Önkormányzati feladatok összesen </t>
  </si>
  <si>
    <t>20000                                                               Polgármesteri Hivatal összesen</t>
  </si>
  <si>
    <t>KÖLTSÉGVETÉSI SZERVEK MIND ÖSSZESEN</t>
  </si>
  <si>
    <t>ÖNKORMÁNYZAT MIND ÖSSZESEN</t>
  </si>
  <si>
    <t>Címrend/összesen</t>
  </si>
  <si>
    <t>Tisztségviselők  bizottságok</t>
  </si>
  <si>
    <t>PR tevékenység</t>
  </si>
  <si>
    <t>Kitüntetések, közmeghallgatás</t>
  </si>
  <si>
    <t>Működési cél- és általános tartalék</t>
  </si>
  <si>
    <t>Költségvetési támogatások,  intézményfinanszírozás</t>
  </si>
  <si>
    <t>Költségvetési maradvány</t>
  </si>
  <si>
    <t>Szociális feladatok</t>
  </si>
  <si>
    <t>Közterületi feladatok</t>
  </si>
  <si>
    <t xml:space="preserve">Új  Teleki Téri piac, őstermelői piacok </t>
  </si>
  <si>
    <t xml:space="preserve">Oktatási, nevelési intézményekkel kapcsolatos feladatok </t>
  </si>
  <si>
    <t>Corvin Sétány Projekt</t>
  </si>
  <si>
    <t xml:space="preserve">Magdolna-Orczy Negyed Projekt </t>
  </si>
  <si>
    <t>Társasházak felújítási támogatása, kölcsöne</t>
  </si>
  <si>
    <t>Önkormányzati tulajdonhoz kapcsolódó feladatok</t>
  </si>
  <si>
    <t>Közterület- felügyelet</t>
  </si>
  <si>
    <t>Gazdasági szervezet és Központi irányítás</t>
  </si>
  <si>
    <t>Óvodai és iskolai szociális segítő tevékenység</t>
  </si>
  <si>
    <t xml:space="preserve">Házi Segítségnyújtás </t>
  </si>
  <si>
    <t>Gyermekek Átmeneti Otthona</t>
  </si>
  <si>
    <t>Oktatási - nevelési intézményekben étkeztetés biztosítása</t>
  </si>
  <si>
    <t>Józsefvárosi Szociális Szolgáltató és Gyermekjóléti Központ összesen</t>
  </si>
  <si>
    <t xml:space="preserve">Józsefvárosi Egyesített Bölcsődék </t>
  </si>
  <si>
    <t xml:space="preserve">Józsefvárosi Szent Kozma Egészségügyi Központ </t>
  </si>
  <si>
    <t xml:space="preserve"> Napraforgó Egyesített Óvoda</t>
  </si>
  <si>
    <t>Előirányzat megnevezése</t>
  </si>
  <si>
    <t>2019. évi</t>
  </si>
  <si>
    <t>2020. évi</t>
  </si>
  <si>
    <t>Index</t>
  </si>
  <si>
    <t>eredeti terv</t>
  </si>
  <si>
    <t>előirányzat</t>
  </si>
  <si>
    <t>2020/2019</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</si>
  <si>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</si>
  <si>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</si>
  <si>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</si>
  <si>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</si>
  <si>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</si>
  <si>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</si>
  <si>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</si>
  <si>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</si>
  <si>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</si>
  <si>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</si>
  <si>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</si>
  <si>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</si>
  <si>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</si>
  <si>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</si>
  <si>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</si>
  <si>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</si>
  <si>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</si>
  <si>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</si>
  <si>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</si>
  <si>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</si>
  <si>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</si>
  <si>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</si>
  <si>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</si>
  <si>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</si>
  <si>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</si>
  <si>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</si>
  <si>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</si>
  <si>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</si>
  <si>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</si>
  <si>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</si>
  <si>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</si>
  <si>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</si>
  <si>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</si>
  <si>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</si>
  <si>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</si>
  <si>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</si>
  <si>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</si>
  <si>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</si>
  <si>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</si>
  <si>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</si>
  <si>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</si>
  <si>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</si>
  <si>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</si>
  <si>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</si>
  <si>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</si>
  <si>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</si>
  <si>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</si>
  <si>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</si>
  <si>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</si>
  <si>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</si>
  <si>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</si>
  <si>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</si>
  <si>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</si>
  <si>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</si>
  <si>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</si>
  <si>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</si>
  <si>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</si>
  <si>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</si>
  <si>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</si>
  <si>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</si>
  <si>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</si>
  <si>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</si>
  <si>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</si>
  <si>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</si>
  <si>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</si>
  <si>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</si>
  <si>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</si>
  <si>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</si>
  <si>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</si>
  <si>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</si>
  <si>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</si>
  <si>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</si>
  <si>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</si>
  <si>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</si>
  <si>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</si>
  <si>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</si>
  <si>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</si>
  <si>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</si>
  <si>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</si>
  <si>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</si>
  <si>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</si>
  <si>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</si>
  <si>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</si>
  <si>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</si>
  <si>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</si>
  <si>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</si>
  <si>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</si>
  <si>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</si>
  <si>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</si>
  <si>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</si>
  <si>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</si>
  <si>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</si>
  <si>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</si>
  <si>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</si>
  <si>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</si>
  <si>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</si>
  <si>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</si>
  <si>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</si>
  <si>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</si>
  <si>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</si>
  <si>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</si>
  <si>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</si>
  <si>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</si>
  <si>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</si>
  <si>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</si>
  <si>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</si>
  <si>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</si>
  <si>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</si>
  <si>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</si>
  <si>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</si>
  <si>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</si>
  <si>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</si>
  <si>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</si>
  <si>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</si>
  <si>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</si>
  <si>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</si>
  <si>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</si>
  <si>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</si>
  <si>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</si>
  <si>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</si>
  <si>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</si>
  <si>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</si>
  <si>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</si>
  <si>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</si>
  <si>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</si>
  <si>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</si>
  <si>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</si>
  <si>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</si>
  <si>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</si>
  <si>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</si>
  <si>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</si>
  <si>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</si>
  <si>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</si>
  <si>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01 KIADÁSOK (21+48)</t>
  </si>
  <si>
    <t xml:space="preserve"> 02 MŰKÖDÉSI KIADÁSOK (03+….+07)</t>
  </si>
  <si>
    <t xml:space="preserve">  03 Személyi juttatás</t>
  </si>
  <si>
    <t xml:space="preserve">  04 Munkaadót terhelő járulékok és szociális hozzájárulási adó</t>
  </si>
  <si>
    <t xml:space="preserve">  05 Dologi kiadások</t>
  </si>
  <si>
    <t xml:space="preserve">  06 Ellátottak pénzbeli juttatása</t>
  </si>
  <si>
    <t xml:space="preserve">  07 Egyéb működési célú kiadás (08+….+12)</t>
  </si>
  <si>
    <t xml:space="preserve">  08 Elvonások, befizetések és elszámolások kiadásai</t>
  </si>
  <si>
    <t xml:space="preserve">  09 Műk-i c. visszatéritendő tám., kölcsön nyújtása, törlesztése</t>
  </si>
  <si>
    <t xml:space="preserve">  10 Egyéb működési célú támogatások államháztartáson belülre</t>
  </si>
  <si>
    <t xml:space="preserve">  11 Egyéb működési célú támogatások államháztartáson kívülre</t>
  </si>
  <si>
    <t xml:space="preserve">  12 Működési cél és általános tartalék</t>
  </si>
  <si>
    <t xml:space="preserve"> 13 FELHALMOZÁSI KIADÁSOK (14+15+16)</t>
  </si>
  <si>
    <t xml:space="preserve">  14 Beruházások</t>
  </si>
  <si>
    <t xml:space="preserve">  15 Felújítások</t>
  </si>
  <si>
    <t xml:space="preserve">  16 Egyéb felhalmozási kiadások (17+……+20)</t>
  </si>
  <si>
    <t xml:space="preserve">  17 Felhalm. célú visszatérítendő tám., kölcsön nyújtása, törlesztése</t>
  </si>
  <si>
    <t xml:space="preserve">  18 Egyéb felhalmozási célú támogatások államháztartáson belülre</t>
  </si>
  <si>
    <t xml:space="preserve">  19 Egyéb felhalmozási célú támogatások államháztartáson kívülre</t>
  </si>
  <si>
    <t xml:space="preserve">  20 Felhalmozási céltartalék</t>
  </si>
  <si>
    <t>21 KÖLTSÉGVETÉSI KIADÁSOK   ÖSSZESEN (02+13)</t>
  </si>
  <si>
    <t>22 BEVÉTELEK (47+56)</t>
  </si>
  <si>
    <t xml:space="preserve"> 23 MŰKÖDÉSI BEVÉTELEK (24+30+31+32)</t>
  </si>
  <si>
    <t xml:space="preserve">  24 Működési célú támogatások államháztartáson belülről (25+...+29)</t>
  </si>
  <si>
    <t xml:space="preserve">  25 Önkormányzatok működési támogatásai</t>
  </si>
  <si>
    <t xml:space="preserve">  26 Elvonások és befizetések bevételei</t>
  </si>
  <si>
    <t xml:space="preserve">  27 Műk. c. visszatér. tám., kölcs. visszatérülése áht-on belülről</t>
  </si>
  <si>
    <t xml:space="preserve">  28 Műk. c. visszatér. tám., kölcs. igénybevétele áht-on belülről</t>
  </si>
  <si>
    <t xml:space="preserve">  29 Egyéb működési célú támogatások bevételei áht-on belülről</t>
  </si>
  <si>
    <t xml:space="preserve">  30 Közhatalmi bevételek</t>
  </si>
  <si>
    <t xml:space="preserve">  31 Működési bevételek</t>
  </si>
  <si>
    <t xml:space="preserve">  32 Működési célú átvett pénzeszközök (33+34)</t>
  </si>
  <si>
    <t xml:space="preserve">  33 Műk. c. visszatér. tám., kölcsön visszatérülése áht-on kívülről </t>
  </si>
  <si>
    <t xml:space="preserve">  34 Egyéb működési célú átvett pénzeszközök áht-on kívülről </t>
  </si>
  <si>
    <t xml:space="preserve"> 35 FELHALMOZÁSI BEVÉTELEK (36+41+42+43+44)</t>
  </si>
  <si>
    <t xml:space="preserve">  36 Felhalmozási célú támogatások áht-on belülről (37+……+40)</t>
  </si>
  <si>
    <t xml:space="preserve">  37 Felhalmozási célú önkormányzati támogatások</t>
  </si>
  <si>
    <t xml:space="preserve">  38 Felhalmozási célú visszatér. támog., kölcs. visszatér. áht-on belülről</t>
  </si>
  <si>
    <t xml:space="preserve">  39 Felhal. c. visszatér. támog., kölcs. igénybevétele áht-on belülről</t>
  </si>
  <si>
    <t xml:space="preserve">  40 Egyéb felhalmozási c. támogatások bevételei áht-on belülről</t>
  </si>
  <si>
    <t xml:space="preserve">  41 Ingatlanok értékesítése</t>
  </si>
  <si>
    <t xml:space="preserve">  42 Immateriális javak és egyéb tárgyi eszközök értékesítése</t>
  </si>
  <si>
    <t xml:space="preserve">  43 Részesedések értékesítése és megszűnéséhez kapcsolódó bevételek</t>
  </si>
  <si>
    <t xml:space="preserve">  44 Felhalmozási célú átvett pénzeszközök (45+46)</t>
  </si>
  <si>
    <t xml:space="preserve">  45 Felhalmozási célú visszatér. támog., kölcs. visszatér. áht-on kívülről</t>
  </si>
  <si>
    <t xml:space="preserve">  46 Egyéb felhalmozási célú átvett pénzeszközök</t>
  </si>
  <si>
    <t>47 KÖLTSÉGVETÉSI BEVÉTELEK ÖSSZESEN (23+35)</t>
  </si>
  <si>
    <t xml:space="preserve"> 48 FINANSZÍROZÁSI KIADÁSOK (49+53)</t>
  </si>
  <si>
    <t xml:space="preserve">  49 Finanszírozási működési kiadások (50+…+52)</t>
  </si>
  <si>
    <t xml:space="preserve">  50 Államháztartáson belüli megelőlegezések visszafizetése</t>
  </si>
  <si>
    <t xml:space="preserve">  51 Forgatási célú belföldi értékpapírok vásárlása</t>
  </si>
  <si>
    <t xml:space="preserve">  52 Központi, irányító szervi támogatás folyósítása</t>
  </si>
  <si>
    <t xml:space="preserve">  53 Finanszírozási felhalmozási kiadások (54+55)</t>
  </si>
  <si>
    <t xml:space="preserve">  54 Központi, irányítószervi támogatás folyósítása</t>
  </si>
  <si>
    <t xml:space="preserve">  55 Hosszúlejáratú hitelek, váltó törlesztése</t>
  </si>
  <si>
    <t xml:space="preserve"> 56 FINANSZÍROZÁSI BEVÉTELEK (57+62)</t>
  </si>
  <si>
    <t xml:space="preserve">  57 Finanszírozási működési bevételek (58+…+61)</t>
  </si>
  <si>
    <t xml:space="preserve">  58 Központi, irányítószervi támogatás</t>
  </si>
  <si>
    <t xml:space="preserve">  59 Államháztartáson belüli megelőlegezések </t>
  </si>
  <si>
    <t xml:space="preserve">  60 Forgatási célú belföldi értékpapírok beváltása, értékesítése</t>
  </si>
  <si>
    <t xml:space="preserve">  61 Maradvány igénybevétele</t>
  </si>
  <si>
    <t xml:space="preserve">  62 Finanszírozási felhalmozási bevételek (63+65)</t>
  </si>
  <si>
    <t xml:space="preserve">  63 Központi, irányítószervi támogatás</t>
  </si>
  <si>
    <t xml:space="preserve">  64 Forgatási célú belföldi értékpapírok beváltása, értékesítése</t>
  </si>
  <si>
    <t xml:space="preserve">  65 Maradvány igénybevétele</t>
  </si>
  <si>
    <t>Címrend</t>
  </si>
  <si>
    <t>Intézményi kör</t>
  </si>
  <si>
    <t>Polgármesteri Hivatal</t>
  </si>
  <si>
    <t>Önkormányzati kör</t>
  </si>
  <si>
    <t>Józsefvárosi Önkormányzat Összesen</t>
  </si>
  <si>
    <t>Sor-szám</t>
  </si>
  <si>
    <t>Kötelező feladatok</t>
  </si>
  <si>
    <t>Államigazgatási feladatok</t>
  </si>
  <si>
    <t>Intézményi kör összesen</t>
  </si>
  <si>
    <t>Polgármesteri Hivatal összesen</t>
  </si>
  <si>
    <t>Önkormányzati kör összesen</t>
  </si>
  <si>
    <t>Józsefvárosi Önkormányzat összesen</t>
  </si>
  <si>
    <t>01</t>
  </si>
  <si>
    <t>KIADÁSOK (21+47)</t>
  </si>
  <si>
    <t>02</t>
  </si>
  <si>
    <t>MŰKÖDÉSI KIADÁSOK (03+….+07)</t>
  </si>
  <si>
    <t>03</t>
  </si>
  <si>
    <t>Személyi juttatás</t>
  </si>
  <si>
    <t>04</t>
  </si>
  <si>
    <t>Munkaadót terhelő járulékok és szociális hozzájárulási adó</t>
  </si>
  <si>
    <t>05</t>
  </si>
  <si>
    <t>Dologi kiadások</t>
  </si>
  <si>
    <t>06</t>
  </si>
  <si>
    <t>Ellátottak pénzbeli juttatása</t>
  </si>
  <si>
    <t>07</t>
  </si>
  <si>
    <t>Egyéb működési célú kiadás (08+….+12)</t>
  </si>
  <si>
    <t>08</t>
  </si>
  <si>
    <t>Elvonások, befizetések és elszámolások kiadásai</t>
  </si>
  <si>
    <t>09</t>
  </si>
  <si>
    <t>Műk-i c. visszatéritendő tám., kölcsön nyújtása, törlesztése</t>
  </si>
  <si>
    <t>Egyéb működési célú támogatások államháztartáson belülre</t>
  </si>
  <si>
    <t>Egyéb működési célú támogatások államháztartáson kívülre</t>
  </si>
  <si>
    <t>FELHALMOZÁSI KIADÁSOK (14+15+16)</t>
  </si>
  <si>
    <t>Beruházások</t>
  </si>
  <si>
    <t>Felújítások</t>
  </si>
  <si>
    <t>Egyéb felhalmozási kiadások (17+……+20)</t>
  </si>
  <si>
    <t>Felhalm. célú visszatérítendő tám., kölcsön nyújtása, törlesztése</t>
  </si>
  <si>
    <t>Egyéb felhalmozási célú támogatások államháztartáson belülre</t>
  </si>
  <si>
    <t>Egyéb felhalmozási célú támogatások államháztartáson kívülre</t>
  </si>
  <si>
    <t>KÖLTSÉGVETÉSI KIADÁSOK   ÖSSZESEN (02+13)</t>
  </si>
  <si>
    <t>BEVÉTELEK (46+55)</t>
  </si>
  <si>
    <t>MŰKÖDÉSI BEVÉTELEK (24+30+31+32)</t>
  </si>
  <si>
    <t>Működési célú támogatások államháztartáson belülről (25+...+29)</t>
  </si>
  <si>
    <t>Önkormányzatok működési támogatásai</t>
  </si>
  <si>
    <t>Elvonások és befizetések bevételei</t>
  </si>
  <si>
    <t>Műk. c. visszatér. tám., kölcs. visszatérülése áht-on belülről</t>
  </si>
  <si>
    <t>Műk. c. visszatér. tám., kölcs. igénybevétele áht-on belülről</t>
  </si>
  <si>
    <t>Egyéb működési célú támogatások bevételei áht-on belülről</t>
  </si>
  <si>
    <t>Közhatalmi bevételek</t>
  </si>
  <si>
    <t>Működési bevételek</t>
  </si>
  <si>
    <t>Működési célú átvett pénzeszközök (33+34)</t>
  </si>
  <si>
    <t xml:space="preserve">Műk. c. visszatér. tám., kölcsön visszatérülése áht-on kívülről </t>
  </si>
  <si>
    <t xml:space="preserve">Egyéb működési célú átvett pénzeszközök áht-on kívülről </t>
  </si>
  <si>
    <t>FELHALMOZÁSI BEVÉTELEK (36+41+42+43)</t>
  </si>
  <si>
    <t>Felhalmozási célú támogatások áht-on belülről (36+……+40)</t>
  </si>
  <si>
    <t>Felhalmozási célú önkormányzati támogatások</t>
  </si>
  <si>
    <t>Felhalmozási célú visszatér. támog., kölcs. visszatér. áht-on belülről</t>
  </si>
  <si>
    <t>Felhal. c. visszatér. támog., kölcs. igénybevétele áht-on belülről</t>
  </si>
  <si>
    <t>Egyéb felhalmozási c. támogatások bevételei áht-on belülről</t>
  </si>
  <si>
    <t>Ingatlanok értékesítése</t>
  </si>
  <si>
    <t>Immateriális javak és egyéb tárgyi eszközök értékesítése</t>
  </si>
  <si>
    <t>Részesedések értékesítése és megszűnéséhez kapcsolódó bevételek</t>
  </si>
  <si>
    <t>44</t>
  </si>
  <si>
    <t>Felhalmozási célú átvett pénzeszközök (45+46)</t>
  </si>
  <si>
    <t>Felhalmozási célú visszatér. támog., kölcs. visszatér. áht-on kívülről</t>
  </si>
  <si>
    <t>46</t>
  </si>
  <si>
    <t>Egyéb felhalmozási célú átvett pénzeszközök</t>
  </si>
  <si>
    <t>47</t>
  </si>
  <si>
    <t>KÖLTSÉGVETÉSI BEVÉTELEK ÖSSZESEN (23+35)</t>
  </si>
  <si>
    <t>48</t>
  </si>
  <si>
    <t>FINANSZÍROZÁSI KIADÁSOK (49+53)</t>
  </si>
  <si>
    <t>Finanszírozási működési kiadások (50+…+52)</t>
  </si>
  <si>
    <t>50</t>
  </si>
  <si>
    <t>Államháztartáson belüli megelőlegezések visszafizetése</t>
  </si>
  <si>
    <t>Forgatási célú belföldi értékpapírok vásárlása</t>
  </si>
  <si>
    <t>52</t>
  </si>
  <si>
    <t>Központi, irányító szervi támogatás folyósítása</t>
  </si>
  <si>
    <t>Finanszírozási felhalmozási kiadások (54+55)</t>
  </si>
  <si>
    <t>54</t>
  </si>
  <si>
    <t>Központi, irányítószervi támogatás folyósítása</t>
  </si>
  <si>
    <t>Hosszúlejáratú hitelek, váltó törlesztése</t>
  </si>
  <si>
    <t>FINANSZÍROZÁSI BEVÉTELEK (57+62)</t>
  </si>
  <si>
    <t>Finanszírozási működési bevételek (58+…+61)</t>
  </si>
  <si>
    <t>58</t>
  </si>
  <si>
    <t>Központi, irányítószervi támogatás</t>
  </si>
  <si>
    <t xml:space="preserve">Államháztartáson belüli megelőlegezések </t>
  </si>
  <si>
    <t>60</t>
  </si>
  <si>
    <t>Forgatási célú belföldi értékpapírok beváltása, értékesítése</t>
  </si>
  <si>
    <t>Maradvány igénybevétele</t>
  </si>
  <si>
    <t>Finanszírozási felhalmozási bevételek (63+64)</t>
  </si>
  <si>
    <t>63</t>
  </si>
  <si>
    <t>64</t>
  </si>
  <si>
    <t>Index % 2020.terv /2019.évi várható teljesítés</t>
  </si>
  <si>
    <t>Index % 2020. terv/2018. évi teljesítés</t>
  </si>
  <si>
    <t>2018. évi teljesítés</t>
  </si>
  <si>
    <t>2019. évi várható teljesítés</t>
  </si>
  <si>
    <t>2020. évi tervezett ei.</t>
  </si>
  <si>
    <t>KIADÁSOK (21+48)</t>
  </si>
  <si>
    <t>BEVÉTELEK (47+56)</t>
  </si>
  <si>
    <t>FELHALMOZÁSI BEVÉTELEK (36+41+42+43+44)</t>
  </si>
  <si>
    <t>Felhalmozási célú támogatások áht-on belülről (37+……+40)</t>
  </si>
  <si>
    <t xml:space="preserve">48 </t>
  </si>
  <si>
    <t>Finanszírozási felhalmozási bevételek (63+65)</t>
  </si>
  <si>
    <t>Korrekció (irányító szervi támogatás)</t>
  </si>
  <si>
    <t xml:space="preserve"> </t>
  </si>
  <si>
    <t>NETTÓSÍTOTT KERÜLETI ÖSSZESEN</t>
  </si>
  <si>
    <t>Működési költségvetési egyenleg</t>
  </si>
  <si>
    <t>Felhalmozási  költségvetési egyenleg</t>
  </si>
  <si>
    <t>Költségvetési egyenleg összesen</t>
  </si>
  <si>
    <t>Működési egyenleg összesen</t>
  </si>
  <si>
    <t>Felhalmozási egyenleg összesen</t>
  </si>
  <si>
    <t>Egyenleg összesen</t>
  </si>
  <si>
    <t xml:space="preserve">Működési maradvány </t>
  </si>
  <si>
    <t>Felhalmozási maradvány</t>
  </si>
  <si>
    <t xml:space="preserve">Működési hiány </t>
  </si>
  <si>
    <t>Felhalmozási többlet</t>
  </si>
  <si>
    <t>Besorolás Áht. szerint</t>
  </si>
  <si>
    <t>11108-04 cím</t>
  </si>
  <si>
    <t xml:space="preserve">Szabad költségvetési maradvány </t>
  </si>
  <si>
    <t>Feladattal terhelt költségvetési maradvány</t>
  </si>
  <si>
    <t>Összesen</t>
  </si>
  <si>
    <t>Költségvetési szerv/feladat megnevezése</t>
  </si>
  <si>
    <t>Működési</t>
  </si>
  <si>
    <t>Felhalmozási</t>
  </si>
  <si>
    <t xml:space="preserve">Összesen </t>
  </si>
  <si>
    <t>kötelező feladat</t>
  </si>
  <si>
    <t>Fapótlás és környezetvédelmi céltartalék</t>
  </si>
  <si>
    <t>Állami támogatások lemondása céltartalék</t>
  </si>
  <si>
    <t>önként váll. feladat</t>
  </si>
  <si>
    <t>Parkolás megváltás céltartalék</t>
  </si>
  <si>
    <t>Teréz Anya Nővéreinek rendje által használt VIII. kerület Tömő u. 19. és  a VIII. kerület Szigony u. 35. és 37. szám alatti ingatlan átalakítását követő telekcsere</t>
  </si>
  <si>
    <t>Fejlesztési céltartalék</t>
  </si>
  <si>
    <t>RÉV8 Józsefvárosi Rehabilitációs és Városfejlesztési Zrt. Részvényeinek kivásárlása</t>
  </si>
  <si>
    <t>JSZSZGYK telephelyének tervezése</t>
  </si>
  <si>
    <t>Magdolna u. 33. addiktológiai rendelő kialakítása</t>
  </si>
  <si>
    <t>Káptalanfüredi gyermek- és utánpótlás tábor fejlesztése</t>
  </si>
  <si>
    <t>Golgota téri Stáció helyreállítása</t>
  </si>
  <si>
    <t>Auróra u.21. sz.alatti ingatlan vásárlás</t>
  </si>
  <si>
    <t>Tömő u. 23/a. kiürítési költségek</t>
  </si>
  <si>
    <t>Tömő u. 23/b. kiürítési költségek</t>
  </si>
  <si>
    <t>CSP projekt utak felújítása</t>
  </si>
  <si>
    <t>Orczy Negyed Projekt önrész</t>
  </si>
  <si>
    <t>Orczy Negyed Projekt pályázati támogatás</t>
  </si>
  <si>
    <t>KEHOP-1.2.1.Pályázat "Helyi klímastratégia kidolgozása, klímatudatosságot erősítő szemléletformálás" Józsefvárosban</t>
  </si>
  <si>
    <t>Corvin Áruház műemléki homlokzatának felújítása</t>
  </si>
  <si>
    <t>Szabad működési maradvány</t>
  </si>
  <si>
    <t>Önkormányzati költségvetésben összesen kimutatott maradvány</t>
  </si>
  <si>
    <t>ebből kötelező feladatok összesen</t>
  </si>
  <si>
    <t>ebből önként vállalt feladatok összesen</t>
  </si>
  <si>
    <t xml:space="preserve">Intézményi költségvetésben kimutatott maradvány </t>
  </si>
  <si>
    <t>JSZSZGYK Egyéb szociális szolgáltatás (MORCZY)</t>
  </si>
  <si>
    <t>JSZSZGYK Nappali ellátás</t>
  </si>
  <si>
    <t>JSZSZGYK Idősek átmeneti otthona/gondozóház</t>
  </si>
  <si>
    <t>Intézményi költségvetésben kimutatott maradvány össesen</t>
  </si>
  <si>
    <t>Kerület összesen</t>
  </si>
  <si>
    <t>MŰKÖDÉSI CÉL ÉS ÁLTALÁNOS TARTALÉK</t>
  </si>
  <si>
    <t>Tartalékok megnevezése</t>
  </si>
  <si>
    <t>Kötelező feladat</t>
  </si>
  <si>
    <t>Önként vállalt feladat</t>
  </si>
  <si>
    <t>Előirányzat módosítási / átcsoportosítási hatáskör</t>
  </si>
  <si>
    <t xml:space="preserve">Céltartalékok </t>
  </si>
  <si>
    <t xml:space="preserve">Polgármesteri keret </t>
  </si>
  <si>
    <t>polgármester</t>
  </si>
  <si>
    <t xml:space="preserve">dr. Erőss Gábor alpolgármester kerete </t>
  </si>
  <si>
    <t>alpolgármester javaslatára  polgármester</t>
  </si>
  <si>
    <t xml:space="preserve"> Rádai Dániel alpolgármester kerete </t>
  </si>
  <si>
    <t>Szili-Darók Ildikó alpolgármester kerete</t>
  </si>
  <si>
    <t xml:space="preserve">Józsefvárosi Nemzetiségi Önkormányzatok programjaihoz támogatás </t>
  </si>
  <si>
    <t>Kulturális, Civil, Oktatási, Nemzetiségi, Sport és Esélyegyenlőségi Bizottság javaslatára Polgármester, kivéve az alapítványok</t>
  </si>
  <si>
    <t>Civil szervezetek, alapítványok támogatása</t>
  </si>
  <si>
    <t>Egyházak, egyházi közösségek támogatása</t>
  </si>
  <si>
    <t>Sportolók, sportszervezetek támogatása</t>
  </si>
  <si>
    <t>Rendkívüli események (tűz, vihar, lakosságvédelmi intézkedés) költségeire</t>
  </si>
  <si>
    <t>Állami támogatások lemondása</t>
  </si>
  <si>
    <t>Lakásfenntartási rendszer átalakítása miatti céltartalék</t>
  </si>
  <si>
    <t>Képviselő-testület</t>
  </si>
  <si>
    <t>Céltartalékok összesen</t>
  </si>
  <si>
    <t>Általános tartalék</t>
  </si>
  <si>
    <t>Polgármester/Képviselő-testület</t>
  </si>
  <si>
    <t>Működési cél és általános tartalékok összesen</t>
  </si>
  <si>
    <t xml:space="preserve">FELHALMOZÁSI CÉLTARTALÉK </t>
  </si>
  <si>
    <t>Parkolás megváltás</t>
  </si>
  <si>
    <t xml:space="preserve">Háziorvosi pályázati támogatás </t>
  </si>
  <si>
    <t>Szociális, Egészségügyi és Lakásügyi Bizottság javaslatára a polgármeser, kivéve az alapítványok</t>
  </si>
  <si>
    <t>Magdolna-Orczy Negyed Projekt önkormányzati önrész</t>
  </si>
  <si>
    <t>Polgármester értékhatár nélkül</t>
  </si>
  <si>
    <t>Felhalmozási céltartalék összesen</t>
  </si>
  <si>
    <t>Feladat megnevezése</t>
  </si>
  <si>
    <t xml:space="preserve">Felújítások </t>
  </si>
  <si>
    <t xml:space="preserve"> Egyéb felhalmozási célú támogatások államháztartáson kívülre</t>
  </si>
  <si>
    <t>Mindösszesen</t>
  </si>
  <si>
    <t>Önkormányzati feladatok</t>
  </si>
  <si>
    <t>Karácsony Sándor Közalapítvány támogatása</t>
  </si>
  <si>
    <t>Környezet-és klímavédelem</t>
  </si>
  <si>
    <t>Kerékpár beszerzés</t>
  </si>
  <si>
    <t>Párakapuk létesítése</t>
  </si>
  <si>
    <t>Lakosság részére komposztládák beszerzése</t>
  </si>
  <si>
    <t>Térfigyelő kamerarendszer működtetése</t>
  </si>
  <si>
    <t>Térfigyelő szerver felújítása</t>
  </si>
  <si>
    <t>Térfigyelő adatátviteli hálózat felújítása</t>
  </si>
  <si>
    <t>Részletezve külön mellékletben</t>
  </si>
  <si>
    <t>2 db nagyteljesítményű takarítógép beszerzése</t>
  </si>
  <si>
    <t>Városüzemeltetés, karbantartó iroda gépjárműcsere kompenzáció</t>
  </si>
  <si>
    <t>4 db köz WC-hez (kevertrendszerű) beruházási ktg. Kompenzáció</t>
  </si>
  <si>
    <t>Orczy Negyed Projekt</t>
  </si>
  <si>
    <t>Rehabilitációk, fejlesztési projektek</t>
  </si>
  <si>
    <t>56-os golyónyomok megőrzése emléktáblák elhelyezése</t>
  </si>
  <si>
    <t>Értékvédelmi emléktáblák</t>
  </si>
  <si>
    <t>Társasházak felújítására kölcsön és vissza nem térítendő támogatás nyújtás</t>
  </si>
  <si>
    <t>Felhalmozási támogatás</t>
  </si>
  <si>
    <t>Önkormányzati feladatok összesen</t>
  </si>
  <si>
    <t>Költségvetési szervek</t>
  </si>
  <si>
    <t>Bútor beszerzés</t>
  </si>
  <si>
    <t xml:space="preserve">Éven túl elhasználódó eszközök beszerzése </t>
  </si>
  <si>
    <t>Ügyfélhívó rendszer beszerzés</t>
  </si>
  <si>
    <t>MikroDat rendszer bevezetése</t>
  </si>
  <si>
    <t xml:space="preserve">Informatikai eszközök beszerzése </t>
  </si>
  <si>
    <t>Szerver operációs rendszer csere 2008-ról 2016-ra</t>
  </si>
  <si>
    <t>Windows operációs rendszer frissítések a jelenleg futó rendszereknél</t>
  </si>
  <si>
    <t xml:space="preserve">PDA bírságoló készülék beszerzés  </t>
  </si>
  <si>
    <t>LÉLEKHÁZ, LÉLEKPROGRAM</t>
  </si>
  <si>
    <t>Gazdasági Szervezet és központi irányítás</t>
  </si>
  <si>
    <t>Család-és Gyermekjóléti Központ</t>
  </si>
  <si>
    <t>VEKOP tárgyi eszköz beszerzés</t>
  </si>
  <si>
    <t>Család-és Gyermekjóléti Szolgálat</t>
  </si>
  <si>
    <t>Éven túl elhsználódó eszközök beszerzése</t>
  </si>
  <si>
    <t>Reménysugár Klub nyílászáró csere</t>
  </si>
  <si>
    <t>Idősek Átmeneti Otthona garázsok</t>
  </si>
  <si>
    <t>Éven túl elhasználódó eszközök beszerzése</t>
  </si>
  <si>
    <t>Józsefvárosi  Egyesített Bölcsődék</t>
  </si>
  <si>
    <t>Napraforgó Egyesített Óvoda</t>
  </si>
  <si>
    <t>Költségvetési szervek összesen</t>
  </si>
  <si>
    <t>Feladatok megnevezése</t>
  </si>
  <si>
    <t>Működési bevételek összesen</t>
  </si>
  <si>
    <t>Egyéb felhalmozási célú támogatások államháztartáson belülről</t>
  </si>
  <si>
    <t>Felhalmozási bevételek összesen</t>
  </si>
  <si>
    <t>BEVÉTELEK ÖSSZESEN</t>
  </si>
  <si>
    <t>Önkormányzati kötelező feladatok</t>
  </si>
  <si>
    <t xml:space="preserve">Práter utcai iskolaépület bérleti díja </t>
  </si>
  <si>
    <t>Práter utcai iskolaépület bérbeszámítás</t>
  </si>
  <si>
    <t>Jázmin (Szigony) utcai óvoda épület bérleti díj</t>
  </si>
  <si>
    <t>Jázmin (Szigony) utcai óvoda épület bérbeszámítás</t>
  </si>
  <si>
    <t xml:space="preserve">Práter utcai iskolaépület továbbszámlázott közüzemi díjak </t>
  </si>
  <si>
    <t xml:space="preserve">Dugonics utcai iskolaépület bérleti díja </t>
  </si>
  <si>
    <t>Önkormányzati kötelező feladatok összesen</t>
  </si>
  <si>
    <t>Önként vállalt feladatok</t>
  </si>
  <si>
    <t>Németh László Általános Iskola tornatermének felújítása TAO pályázat 70%</t>
  </si>
  <si>
    <t>Lakatos Menyhért Általános Iskola és Gimnázium tornatermének felújítása TAO pályázat 70%</t>
  </si>
  <si>
    <t>Losonci téri Általános Iskola sportudvar felújítása</t>
  </si>
  <si>
    <t>Józsefvárosi Egységes Gyógypedagógiai Módszertani Intézmény és Általános Iskola sportudvarának felújítása</t>
  </si>
  <si>
    <t>Önként vállalt feladatok összesen</t>
  </si>
  <si>
    <t>Bevételek összesen</t>
  </si>
  <si>
    <t>Működési kiadások összesen</t>
  </si>
  <si>
    <t>Felhalmozási kiadások összesen</t>
  </si>
  <si>
    <t>KIADÁSOK   ÖSSZESEN</t>
  </si>
  <si>
    <t>Práter iskolaépület továbbszámlázás</t>
  </si>
  <si>
    <t>Práter iskolaépület bérbeszámítás</t>
  </si>
  <si>
    <t>Előző években intézményi épületeken megvalósított energetikai felújításokra épületenergetikai szakértő igénybevétele</t>
  </si>
  <si>
    <t>Intézményi épületekben életveszélyelhárítás, gázhálózatcsere</t>
  </si>
  <si>
    <t>Energiamegtakarítási intézkedési terv</t>
  </si>
  <si>
    <t>Kötelező feladatok összesen</t>
  </si>
  <si>
    <t>Intézményi fejlesztések</t>
  </si>
  <si>
    <t xml:space="preserve"> -Tervezés, kivitelezés, tervezői művezetés, műszaki ellenőr</t>
  </si>
  <si>
    <t xml:space="preserve"> - Egyéb költségek</t>
  </si>
  <si>
    <t xml:space="preserve"> - Bútorok beszerzése</t>
  </si>
  <si>
    <t>Általános iskolák</t>
  </si>
  <si>
    <t xml:space="preserve">Tornatermek bérleti díja utáni áfa befizetés </t>
  </si>
  <si>
    <t>Óvodák</t>
  </si>
  <si>
    <t>Bölcsődék</t>
  </si>
  <si>
    <t>Szociális intézmények</t>
  </si>
  <si>
    <t>Palotanegyedi Idősklub, Bródy S. u. 14. – Puskin u. 24. szám alatti, műemlék épület tervezése</t>
  </si>
  <si>
    <t>Útfelújítások</t>
  </si>
  <si>
    <t>Parkok, játszóterek</t>
  </si>
  <si>
    <t>Járdaszakaszok felújítása</t>
  </si>
  <si>
    <t>Egyéb fejlesztések</t>
  </si>
  <si>
    <t>Kiadások összesen</t>
  </si>
  <si>
    <t>Egyéb felhalmozási célú támogatások bevételei államháztartáson belülről</t>
  </si>
  <si>
    <t>lakásbérleti és használati díj</t>
  </si>
  <si>
    <t xml:space="preserve">lakás víz-csatornadíj </t>
  </si>
  <si>
    <t>lakás szemétszállítási díj</t>
  </si>
  <si>
    <t xml:space="preserve">lakás fűtésszolgáltatási díj </t>
  </si>
  <si>
    <t>egyéb bevételek</t>
  </si>
  <si>
    <t>továbbszámlázott közüzemi díjak</t>
  </si>
  <si>
    <t>közszolgálati lakások felújítása bérbeszámítással</t>
  </si>
  <si>
    <t>helyiségbérleti és használati díj</t>
  </si>
  <si>
    <t>helyiség bérbeadás részletfizetés kamata</t>
  </si>
  <si>
    <t>telek és egyéb dologbérbeadás</t>
  </si>
  <si>
    <t>helyiség bérbeadás víz és csatornadíj</t>
  </si>
  <si>
    <t>helyiség bérbeadás szemétszállítási díj</t>
  </si>
  <si>
    <t xml:space="preserve">helyiség bérbeadás fűtésszolgáltatási díj </t>
  </si>
  <si>
    <t>végrehajtási, közjegyzői megtérülések</t>
  </si>
  <si>
    <t>szerződéskötési díj</t>
  </si>
  <si>
    <t>helyiség bérletidíj bérbeszámítás</t>
  </si>
  <si>
    <t>megtérült perköltség</t>
  </si>
  <si>
    <t>Bérleti díj közös ktg.</t>
  </si>
  <si>
    <t>egyéb bevételek díjbevétel bank kamatok és késedelmi kamatok</t>
  </si>
  <si>
    <t>2019. évi kompenzáció visszafizetés</t>
  </si>
  <si>
    <t>lakásértékesítés</t>
  </si>
  <si>
    <t>lakásértékesítés részletfizetés</t>
  </si>
  <si>
    <t>lakásértékesítés törlesztés kamat</t>
  </si>
  <si>
    <t>lakáértékesítés árveréssel</t>
  </si>
  <si>
    <t>helyiségértékesítés</t>
  </si>
  <si>
    <t>helyiségértékesítés részletfizetés</t>
  </si>
  <si>
    <t>helyiségértékesítés törlesztés kamat</t>
  </si>
  <si>
    <t>helyiségek értékesítése árveréssel</t>
  </si>
  <si>
    <t>helyiségértékesítés részletfizetés áfa</t>
  </si>
  <si>
    <t>szerződéskötésből kötbér</t>
  </si>
  <si>
    <t>Szerdahelyi u. 9. sz. alatti üres telek értékesítés</t>
  </si>
  <si>
    <t>Karácsony S. u. 29. sz. alatti üres telek értékesítés</t>
  </si>
  <si>
    <t>Dobozi u. 13. sz. alatti üres telek értékesítése</t>
  </si>
  <si>
    <t>Munkaadót terhelő járulékok és szocális hozzájárulási adó</t>
  </si>
  <si>
    <t xml:space="preserve">továbbszámlázott közüzemi díjak </t>
  </si>
  <si>
    <t>Fővárosi Önkormányzatnak részletfizetés szerződés alapján</t>
  </si>
  <si>
    <t>társasházi közös ktg.és felújítási alap</t>
  </si>
  <si>
    <t>társasházi közös költségen belül fűtési díjak</t>
  </si>
  <si>
    <t>gyorsszolgálat, karbantartás</t>
  </si>
  <si>
    <t>lakások esetében bérbeszámítás</t>
  </si>
  <si>
    <t xml:space="preserve">helyiségek esetében bérbeszámítás </t>
  </si>
  <si>
    <t>egyéb üzemeltetés</t>
  </si>
  <si>
    <t>víz- csatornadíj</t>
  </si>
  <si>
    <t>szemétszállítási díj</t>
  </si>
  <si>
    <t>fűtésszolgáltatási díj</t>
  </si>
  <si>
    <t>áramszolgáltatási díj</t>
  </si>
  <si>
    <t>perköltség, egyéb szakértői díjak</t>
  </si>
  <si>
    <t>bankköltség</t>
  </si>
  <si>
    <t>lakásbérleti jogviszony megváltása</t>
  </si>
  <si>
    <t>önkormányzati épületek életveszély elhárítása, gázhálózat csere</t>
  </si>
  <si>
    <t>2019. évi kompenzáció visszafiz. miatti áfa befizetés</t>
  </si>
  <si>
    <t xml:space="preserve">áfa befizetés </t>
  </si>
  <si>
    <t>lakbér áfa mentessége miatti áfa befizetés</t>
  </si>
  <si>
    <t>Józsefvárosi Gazdálkodási Központ Zrt. lakóházműködtetés díjazása közszolgáltatási szerződés keretében</t>
  </si>
  <si>
    <t>Józsefvárosi Gazdálkodási Központ Zrt. elidegenítési tevékenység díjazása közszolgáltatási szerződés keretében</t>
  </si>
  <si>
    <t>telekértékesítés áfa befizetése</t>
  </si>
  <si>
    <t xml:space="preserve">otthon-felújítási támogatás </t>
  </si>
  <si>
    <t>kaputelefon kiépítése</t>
  </si>
  <si>
    <t xml:space="preserve">önkormányzati épületek társasházzá alapítása </t>
  </si>
  <si>
    <t>Önkormányzaati lakások felújítása</t>
  </si>
  <si>
    <t>Tömő u. 23/a. és 23/b. ingatlanok kiűrítése</t>
  </si>
  <si>
    <t>Ingatlan előkészítés értékesítésre</t>
  </si>
  <si>
    <t>Józsefvárosi Gazdálkodási Központ iktató rendszer cseréje</t>
  </si>
  <si>
    <t>Önkormányzati tulajdonú ingatlanok, lakások, helyiségek műszaki felmérése, bérlemény ellenőrzés</t>
  </si>
  <si>
    <t xml:space="preserve">Önkormányzati tulajdonú helyiségek műszaki felmérése (csak a frekventált helyen lévő, hasznosítható helyiségek) </t>
  </si>
  <si>
    <t>tiszta önk. tulajdonú épületekben kamerarendszerek üzemeltetése, karbantartása</t>
  </si>
  <si>
    <t>Práter u. I. (Futó u. - Szigony u. között)</t>
  </si>
  <si>
    <t>Leonardo u. (Práter u. - Üllői út között)</t>
  </si>
  <si>
    <t>Tömő u. I. (Leonardo u. - Szigony u. között)</t>
  </si>
  <si>
    <t xml:space="preserve">Közvilágítás bruttó maradványérték </t>
  </si>
  <si>
    <t>Műszaki ellenőrzés</t>
  </si>
  <si>
    <t xml:space="preserve">Tartalék </t>
  </si>
  <si>
    <t>Egyéb működési célú támogatások államháztartáson belülről</t>
  </si>
  <si>
    <t>Európai Uniós támogatás</t>
  </si>
  <si>
    <t>Önkormányzati forrás</t>
  </si>
  <si>
    <t>2019. évi maradvány</t>
  </si>
  <si>
    <t xml:space="preserve">  Egyéb működési célú támogatások államháztartáson kívülre</t>
  </si>
  <si>
    <t>Pályázati támogatás terhére</t>
  </si>
  <si>
    <t>Egyéb mérnöki szakdíjak (LP1)</t>
  </si>
  <si>
    <t>Műszaki dokumentáció (engedélyezési, kiviteli és tendertervek, szakági tervekkel) (LP1)</t>
  </si>
  <si>
    <t>Műszaki ellenőri szolgáltatások költsége (LP1)</t>
  </si>
  <si>
    <t>Egyéb, a megvalósításhoz szükséges szolgáltatási költségek (LP1)</t>
  </si>
  <si>
    <t>Építéshez kapcsolódó költségek (LP1)</t>
  </si>
  <si>
    <t>Műszaki dokumentáció (engedélyezési, kiviteli és tendertervek, szakági tervekkel) (LP2)</t>
  </si>
  <si>
    <t>Műszaki ellenőri szolgáltatások költsége (LP2)</t>
  </si>
  <si>
    <t>Egyéb, a megvalósításhoz szükséges szolgáltatási költségek (LP2)</t>
  </si>
  <si>
    <t>Egyéb mérnöki szakértői díjak (LP2)</t>
  </si>
  <si>
    <t>Építéshez kapcsolódó költségek (LP2)</t>
  </si>
  <si>
    <t>Műszaki ellenőri szolgáltatások költsége (LP3)</t>
  </si>
  <si>
    <t>Műszaki dokumentáció (engedélyezési, kiviteli és tendertervek, szakági tervekkel) (LP3)</t>
  </si>
  <si>
    <t>Műszaki jellegű szolgáltatások költségei (LP3)</t>
  </si>
  <si>
    <t>Építéshez kapcsolódó költségek (LP3)</t>
  </si>
  <si>
    <t>Egyéb, a megvalósításhoz szükséges szolgáltatási költségek (LP3)</t>
  </si>
  <si>
    <t>Építéshez kapcsolódó költségek (LP4)</t>
  </si>
  <si>
    <t>Egyéb szükséges háttértanulmányok, szakvélemények költsége (LP4)</t>
  </si>
  <si>
    <t>Egyéb mérnöki szakértői díjak (LP4)</t>
  </si>
  <si>
    <t>Műszaki ellenőri szolgáltatások költsége (LP4)</t>
  </si>
  <si>
    <t>Egyéb, a megvalósításhoz szükséges szolgáltatási költségek (LP6)</t>
  </si>
  <si>
    <t>Műszaki ellenőri szolgáltatások költsége (LP7)</t>
  </si>
  <si>
    <t>Építéshez kapcsolódó költségek (LP7)</t>
  </si>
  <si>
    <t>Egyéb, a megvalósításhoz szükséges szolgáltatási költségek (LP7)</t>
  </si>
  <si>
    <t>Műszaki dokumentáció (engedélyezési, kiviteli és tendertervek, szakági tervekkel) (LP7)</t>
  </si>
  <si>
    <t>Műszaki jellegű szolgáltatások költségei (LP7)</t>
  </si>
  <si>
    <t>Műszaki ellenőri szolgáltatások költsége (FP5)</t>
  </si>
  <si>
    <t>Építéshez kapcsolódó költségek (FP5)</t>
  </si>
  <si>
    <t>Műszaki jellegű szolgáltatások költségei (FP5)</t>
  </si>
  <si>
    <t>Eszközbeszerzés (FP5)</t>
  </si>
  <si>
    <t>Szolgáltatás (KP3)</t>
  </si>
  <si>
    <t>Eszközbeszerzés (KP3)</t>
  </si>
  <si>
    <t>Előkészítés (KP3)</t>
  </si>
  <si>
    <t>Bérjárulékok (KP3)</t>
  </si>
  <si>
    <t>Bérköltségek (KP3)</t>
  </si>
  <si>
    <t>Problémaorientált közösségi rendészet kialakítása -catering (KP3)</t>
  </si>
  <si>
    <t>Problémaorientált közösségi rendészet kialakítása - közösségi rendészek képzése (KP3)</t>
  </si>
  <si>
    <t>Szolgáltatás (KP4)</t>
  </si>
  <si>
    <t>Segélyhívó rendszer (KP4)</t>
  </si>
  <si>
    <t>Szolgáltatás (KP5)</t>
  </si>
  <si>
    <t>Műszaki dokumentáció (engedélyezési, kiviteli és tendertervek, szakági tervekkel) Kálvária tér továbbfejlesztése (KP6)</t>
  </si>
  <si>
    <t>Kivitelezési költségek (KP6)</t>
  </si>
  <si>
    <t>Eszközbeszerzés (KP6)</t>
  </si>
  <si>
    <t>Projektmenedzsment (Ált. ktg.)</t>
  </si>
  <si>
    <t>Könyvvizsgálat (Ált. ktg.)</t>
  </si>
  <si>
    <t>Közbeszerzési szaktanácsadás (Ált. ktg.)</t>
  </si>
  <si>
    <t>Közbeszerzési eljárás díjazása (Ált. ktg.)</t>
  </si>
  <si>
    <t>Támogatás viszafizetése konzorciumi partner változás miatt</t>
  </si>
  <si>
    <t>Önrész terhére</t>
  </si>
  <si>
    <t>Nem elszámolható szoft (pl.: ösztöndíj)</t>
  </si>
  <si>
    <t>Önkormányzati lakóépületek komplex közösségi megújítása (LP 1)</t>
  </si>
  <si>
    <t>Műszakilag szükséges épületek bontása(LP 2)</t>
  </si>
  <si>
    <t>Üzemeltetési költségek (Kálvária tér 13., Dankó u. 40., Diószegi S. u. 13.) + Kálvária tér</t>
  </si>
  <si>
    <t>Szabadidős hálózat üzemeltetési kts.</t>
  </si>
  <si>
    <t>Képzések motivációs csomag (FP2)</t>
  </si>
  <si>
    <t>Vállalkozók számára motivációs csomag JKN)</t>
  </si>
  <si>
    <t>JSZSZGYK iroda berendezés, eszközbeszerzés</t>
  </si>
  <si>
    <t>Beruházás (Kálvária tér 13.)</t>
  </si>
  <si>
    <t>Kálvária tér továbbfejlesztése</t>
  </si>
  <si>
    <t>EUB III. TÉR_KÖZ "A" 2016</t>
  </si>
  <si>
    <t>EUB III. TÉR_KÖZ "B" 2016</t>
  </si>
  <si>
    <t>DériM projekt TÉR_KÖZ 2018</t>
  </si>
  <si>
    <t xml:space="preserve">        Önkormányzati forrás</t>
  </si>
  <si>
    <t>EUB I. Palotanegyedben 5 db  társasház díszkivilágításának karbantartása</t>
  </si>
  <si>
    <t>EUB III. TÉR_KÖZ "A" 2016.</t>
  </si>
  <si>
    <t>Bródy S. u. (Vas u. - Pollack M. tér)</t>
  </si>
  <si>
    <t>Szentkirályi u. (Bródy S.u. - Mikszáth K. tér)</t>
  </si>
  <si>
    <t>Rökk Sz. u. (Gutenberg t. - Krúdy Gy. u.)</t>
  </si>
  <si>
    <t>Tartalék közterületek felújításra</t>
  </si>
  <si>
    <t>Közterület felújítás tervezés</t>
  </si>
  <si>
    <t>Közbeszerzés lebonyolítás</t>
  </si>
  <si>
    <t>Társasházak felújításának támogatása</t>
  </si>
  <si>
    <t>Társasházak felújításának tervezéséhez támogatás</t>
  </si>
  <si>
    <t>CAPE programok</t>
  </si>
  <si>
    <t>Kommunikáció</t>
  </si>
  <si>
    <t>Páyázati támogatás terhére</t>
  </si>
  <si>
    <t>Tisztviselőtelep -Bláthy O. u. közterület megújítása és funkcióváltása</t>
  </si>
  <si>
    <t>3 db térfigyelő kamera telepítés</t>
  </si>
  <si>
    <t>Tervezői művezetés</t>
  </si>
  <si>
    <t>Közösségi és kulturális rendezvények</t>
  </si>
  <si>
    <t>Közösségi tervezés</t>
  </si>
  <si>
    <t>Hatósági díjak</t>
  </si>
  <si>
    <t>Közterület fejlesztés program</t>
  </si>
  <si>
    <t>Társasházi Program</t>
  </si>
  <si>
    <t>Nem beruházási jellegű (közösségfejlesztő) tevékenység</t>
  </si>
  <si>
    <t>Előkészítés (közterület koncepcióterv)</t>
  </si>
  <si>
    <t>Előkészítés (közterület kiviteli terv)</t>
  </si>
  <si>
    <t>Előkészítés (társasház tervezés)</t>
  </si>
  <si>
    <t>Egyéb projektek</t>
  </si>
  <si>
    <t>Blaha Lujza tér felújítása projekt keretében a Somogyi Béla u. elektromos hálózatának átalakítása és a lámpatestek lecserélése</t>
  </si>
  <si>
    <t>PROJEKTEK ÖSSZESEN</t>
  </si>
  <si>
    <t>Cím-   rend</t>
  </si>
  <si>
    <t xml:space="preserve">Intézmény megnevezése </t>
  </si>
  <si>
    <t>Pedagógus álláshely</t>
  </si>
  <si>
    <t>Technikai álláshely</t>
  </si>
  <si>
    <t>Szak-  alkalma- zotti álláshely</t>
  </si>
  <si>
    <t>Egyéb álláshely</t>
  </si>
  <si>
    <t>Köz-  alkalma-   zotti álláshely</t>
  </si>
  <si>
    <t>Köz-         tisztviselői, ügykezelői</t>
  </si>
  <si>
    <t>Mt. Hatálya alá tartozók</t>
  </si>
  <si>
    <t>Köz-         alkalmazotti álláshelyek</t>
  </si>
  <si>
    <t>Köz-     tisztviselői, ügykezelői</t>
  </si>
  <si>
    <t>2020. január 1. engedélyezett álláshelyek</t>
  </si>
  <si>
    <t>Évközi módosítások</t>
  </si>
  <si>
    <t>2020. évi módosított engedélyezett álláshely</t>
  </si>
  <si>
    <t>Megjegyzés</t>
  </si>
  <si>
    <t>KÖTELEZŐ FELADAT</t>
  </si>
  <si>
    <t>ÖNKÉNT VÁLLALT FELADAT</t>
  </si>
  <si>
    <t>ÖSSZESEN</t>
  </si>
  <si>
    <t>72100-17</t>
  </si>
  <si>
    <t>Józsefvárosi Napraforgó Egyesített Óvodák</t>
  </si>
  <si>
    <t>Lélekház Lélekprogram</t>
  </si>
  <si>
    <t>2020.02.01-től + 22,5 Mt-s</t>
  </si>
  <si>
    <t>Házi segítségnyújtás</t>
  </si>
  <si>
    <t>Nappali ellátás</t>
  </si>
  <si>
    <t>Időskorúak Átmeneti Otthona</t>
  </si>
  <si>
    <t>40100-02</t>
  </si>
  <si>
    <t>Józsefvárosi Önkormányzat Polgármesteri Hivatal</t>
  </si>
  <si>
    <t xml:space="preserve">Hivatali alkalmazottak </t>
  </si>
  <si>
    <t>2020. 03. 01.-től -8 fő+4fő</t>
  </si>
  <si>
    <t>Tisztségviselők</t>
  </si>
  <si>
    <t>Közfoglalkoztatásban alkalmazottak</t>
  </si>
  <si>
    <t xml:space="preserve">Józsefvárosi Szociális Szolgáltató és Gyermekjóléti Központ </t>
  </si>
  <si>
    <t xml:space="preserve">Önkormányzat gazdasági társaságainál </t>
  </si>
  <si>
    <t>Józsefvárosi Gazdálkodási Központ Zrt.</t>
  </si>
  <si>
    <t>Engedélyezett álláshelyek összesen</t>
  </si>
  <si>
    <t>Feladat megnevezése/                    intézmény neve</t>
  </si>
  <si>
    <t>40200 cím                                                                                                             Józsefvárosi Egyesített Bölcsődék</t>
  </si>
  <si>
    <t>40101 cím                                                                                                                       LÉLEKHÁZ LÉLEK PROGRAM</t>
  </si>
  <si>
    <t>40102-01 cím                                                                                                                            Gazdasági szervezet és Központi irányítás</t>
  </si>
  <si>
    <t>40102-02 cím                                                                                                                       Család és gyermekjóléti Központ</t>
  </si>
  <si>
    <t>40102-03                                                                                                                                     Szolgáltatások</t>
  </si>
  <si>
    <t>40102-04        Óvodai és iskolai szociális segítő tevékenység</t>
  </si>
  <si>
    <t>40103 cím                                                                                                           Család és Gyermekjóléti Szolgálat</t>
  </si>
  <si>
    <t>40104-01 cím                                                                                                                   Szociális étkeztetés</t>
  </si>
  <si>
    <t>40104-02 cím                                                                                                                               Házi segítségnyújtás</t>
  </si>
  <si>
    <t>40105 cím                                                                                                                     Nappali Ellátás</t>
  </si>
  <si>
    <t>40106 cím                                                                                                                                                    Idősek Átmeneti Otthona/Gondozóház</t>
  </si>
  <si>
    <t>40107 cím                                                                                                                      Jelzőrendszeres házi segítségnyújtás</t>
  </si>
  <si>
    <t>40108-01 cím                                                                                                                                  Gyermekek Átmeneti Otthona</t>
  </si>
  <si>
    <t xml:space="preserve">40108-02 cím           Családok Átmeneti Otthona                                                                                                                                                                  </t>
  </si>
  <si>
    <t>40109 cím                                                                                                                                                                              Oktatási-nevelési intézményekben étkeztetés biztosítása</t>
  </si>
  <si>
    <t>50100 cím                                                                                                                                                                         Józsefvárosi Szent Kozma Egészségügyi Központ</t>
  </si>
  <si>
    <t>70100 cím                                                                                                                                              Napraforgó Egyesített  Óvoda</t>
  </si>
  <si>
    <t>Eredeti előirányzat</t>
  </si>
  <si>
    <t>Cafeteria bruttó</t>
  </si>
  <si>
    <t>Hűségjutalom bruttó</t>
  </si>
  <si>
    <t>Jubileumi jutalom bruttó</t>
  </si>
  <si>
    <t>Közlekedési költségtérítés munkábajáráshoz</t>
  </si>
  <si>
    <t>Rehabilitációs hozzájárulás</t>
  </si>
  <si>
    <t>Közüzemi díjak (víz, villany, gáz, távhő)</t>
  </si>
  <si>
    <t xml:space="preserve">Vásárolt élelmezés kiadás bruttó </t>
  </si>
  <si>
    <t>Élelmiszer beszerzés gyermekek</t>
  </si>
  <si>
    <t>Élelmiszer beszerzés felnőtt</t>
  </si>
  <si>
    <t>Élelmiszer beszerzés NE</t>
  </si>
  <si>
    <t>Élelmiszer beszerzés IÁO</t>
  </si>
  <si>
    <t>Élelmiszer beszerzés időszakos gyermekfelügyelet</t>
  </si>
  <si>
    <t>Józsefvárosi Egyesített Bölcsődék Biztos Kezdet Gyerekház</t>
  </si>
  <si>
    <t>Privatizált háziorvosok rezsiköltség hozzájárulása Szent Kozma Egészségügyi Központnál</t>
  </si>
  <si>
    <t>Iskolai szünidei gyermekétkeztetés</t>
  </si>
  <si>
    <t>BKK bérlet</t>
  </si>
  <si>
    <t>Szűrőszombat</t>
  </si>
  <si>
    <t>Kötelező eszköznorma</t>
  </si>
  <si>
    <t>Karbantartás</t>
  </si>
  <si>
    <t>Projekt összesen</t>
  </si>
  <si>
    <t>2018. évre tervezett</t>
  </si>
  <si>
    <t>2019. évre tervezett</t>
  </si>
  <si>
    <t>2020. évre tervezett</t>
  </si>
  <si>
    <t>2021. évre tervezett</t>
  </si>
  <si>
    <t>%</t>
  </si>
  <si>
    <t>Összeg</t>
  </si>
  <si>
    <t>Módosított előirányzat</t>
  </si>
  <si>
    <t>Előirányzat maradvány nélkül</t>
  </si>
  <si>
    <t>VEKOP-6.2.1-15 kódszámú, „A leromlott településrészeken élő alacsony státuszú lakosság életkörülményeinek javítása, társadalmi és fizikai rehabilitációja Budapesten"</t>
  </si>
  <si>
    <t>Bevétel</t>
  </si>
  <si>
    <t>Hazai társfinanszírozás</t>
  </si>
  <si>
    <t>Önkormányzati kiegészítés saját forrásból</t>
  </si>
  <si>
    <t>Kiadás</t>
  </si>
  <si>
    <t>sorszám</t>
  </si>
  <si>
    <t>feladat megnevzése</t>
  </si>
  <si>
    <t>bruttó előirányzat összege</t>
  </si>
  <si>
    <t xml:space="preserve">cím </t>
  </si>
  <si>
    <t>megjegyzés</t>
  </si>
  <si>
    <t>feladat besorolása</t>
  </si>
  <si>
    <t>I</t>
  </si>
  <si>
    <t>ÖNKORMÁNYZATI FELADATOK</t>
  </si>
  <si>
    <t>I/1</t>
  </si>
  <si>
    <t>Önkormányzati lakások felújítása</t>
  </si>
  <si>
    <t>Telek értékesítési bevételek teljesítéséig</t>
  </si>
  <si>
    <t xml:space="preserve">önként vállalt </t>
  </si>
  <si>
    <t>ÖNKORMÁNYZATI FELADATOK ÖSSZESEN</t>
  </si>
  <si>
    <t>Kiemelt előirányzat megnevezése</t>
  </si>
  <si>
    <t>2020. évi önkormányzat összesen előirányzat</t>
  </si>
  <si>
    <t xml:space="preserve">I. </t>
  </si>
  <si>
    <t xml:space="preserve">II. </t>
  </si>
  <si>
    <t xml:space="preserve">III. </t>
  </si>
  <si>
    <t xml:space="preserve">IV. </t>
  </si>
  <si>
    <t xml:space="preserve">V. </t>
  </si>
  <si>
    <t xml:space="preserve">VI. </t>
  </si>
  <si>
    <t xml:space="preserve">VII. </t>
  </si>
  <si>
    <t xml:space="preserve">VIII. </t>
  </si>
  <si>
    <t xml:space="preserve">IX. </t>
  </si>
  <si>
    <t>X.</t>
  </si>
  <si>
    <t>XI.</t>
  </si>
  <si>
    <t>XII.</t>
  </si>
  <si>
    <t>összesen</t>
  </si>
  <si>
    <t>01 KIADÁSOK (21+47)</t>
  </si>
  <si>
    <t xml:space="preserve"> 48 FINANSZÍROZÁSI BEVÉTELEK (57+62)</t>
  </si>
  <si>
    <t xml:space="preserve">  49 Finanszírozási működési bevételek (58+…+61)</t>
  </si>
  <si>
    <t xml:space="preserve">  50 Forgatási célú belföldi értékpapírok beváltása, értékesítése</t>
  </si>
  <si>
    <t xml:space="preserve">  51 Maradvány igénybevétele</t>
  </si>
  <si>
    <t xml:space="preserve">  52 Finanszírozási felhalmozási bevételek (63+64)</t>
  </si>
  <si>
    <t xml:space="preserve">  53 Forgatási célú belföldi értékpapírok beváltása, értékesítése</t>
  </si>
  <si>
    <t xml:space="preserve">  54 Maradvány igénybevétele</t>
  </si>
  <si>
    <t>Előző havi pénzállomány</t>
  </si>
  <si>
    <t>2020.év</t>
  </si>
  <si>
    <t>2021.év</t>
  </si>
  <si>
    <t>2022.év</t>
  </si>
  <si>
    <t>határozat szám/  megjegyzés</t>
  </si>
  <si>
    <t>A Fővárosi Önkormányzat Központi Stomatológiai Intézettel felnőtt és ifjúsági fogorvosi ellátásra  2007. évben kötött megbízási szerződése,  annak 2009. december 22. napján kelt módosítása alapján évente 18.000 e Ft , határozatlan időtart.</t>
  </si>
  <si>
    <t>kötelező</t>
  </si>
  <si>
    <t>549/2009.(12.16.)                                                                            174/2010.(V.19.)</t>
  </si>
  <si>
    <t>Szemünk fénye program (2006-2021)</t>
  </si>
  <si>
    <t>önként vállalt</t>
  </si>
  <si>
    <t>324/2006.(07.06.)  15 év</t>
  </si>
  <si>
    <t xml:space="preserve">Hőszolgáltatási szerződés önkormányzati fenntartású gázfűtéses intézményeknél </t>
  </si>
  <si>
    <t>2007.09.03-tól 15.év + felmondás hiányában 7,5év mindenkori inflációval emelt összegben, lejáratkor nettó 83.877 e Ft -ért visszavásárlás</t>
  </si>
  <si>
    <t>Közalkalmazottak foglalkozásegészségügyi ellátása megbízási szerződés Józsefvárosi Szent Kozma EgészségügyiKözpont határozatlan időtart.</t>
  </si>
  <si>
    <t xml:space="preserve">39/2015.(02.19.) </t>
  </si>
  <si>
    <t>A  Heim Pál Gyermekkórházzal gyermekorvosi ügyeleti ellátás tárgyában, 2007. január 1. napjától határozatlan időre kötött feladatátadási szerződés</t>
  </si>
  <si>
    <t xml:space="preserve">175/2010.(V.19.)                                                   203/2011.(IV.21.) </t>
  </si>
  <si>
    <t xml:space="preserve">Fővárosi Önkormányzattal szembeni tartozás törlesztése 2012-2020. </t>
  </si>
  <si>
    <t xml:space="preserve"> 267/2011.(VI.16.) </t>
  </si>
  <si>
    <t xml:space="preserve">LÉLEK Program lakásainak felújítására támogatási szerződés az Emberi Erőforrások Minisztériumával egyidejűleg a támogatási szerződésben foglaltak fenntartása a támogatási időszak lejáratát követően 8 évre, a lakóházműködtetés keretén belül. </t>
  </si>
  <si>
    <t xml:space="preserve"> 491/2011.(XII.15.)                   177/2013.(V.08.)                                             481/2013.(XII.18.)</t>
  </si>
  <si>
    <t>Józsefvárosi Kártya</t>
  </si>
  <si>
    <t>251/2011.(06.02.)                                                    430/2013.(XII.04.)</t>
  </si>
  <si>
    <t>Hangos térfigyelő kamerák üzemeltetése  határozatlan időre  Közterület-felügyelet által</t>
  </si>
  <si>
    <t>294/2013.(VII.17.)</t>
  </si>
  <si>
    <t xml:space="preserve">A Bursa Hungarica Felsőoktatási Önkormányzati Ösztöndíjpályázat 2019. évi fordulójához az önkormányzati támogatás keretösszege 3.500.000,- Ft,a 2021. évi költségvetés helyi adóbevételeinek terhére  3 millió forint,2022. évi költségvetés helyi adóbevételeinek terhére 3.500.000,- forint </t>
  </si>
  <si>
    <t>önként vállalt feladat</t>
  </si>
  <si>
    <t xml:space="preserve">211/2015.(IX.17.)                                               181/2016.(IX.08.)                                                      175/2017. (IX.07.)                                      75/2018. (X.04.) </t>
  </si>
  <si>
    <t xml:space="preserve">Az MNP II. keretében kialakított,  lakóépületekbe kiépített kamerarendszerhez tartozó riasztórendszer távfelügyeleti rendszerbe történő integrálása és a  Közterület-felügyelet által történő üzemeltetése 10 éves időtartamra </t>
  </si>
  <si>
    <t xml:space="preserve"> 366/2010. (IX. 22.)                                                                                        151/2013.(V.08.) </t>
  </si>
  <si>
    <t xml:space="preserve"> Polgármesteri Hivatal fénymásoló berendezéseinek javítása, karbantartása,  a szükséges festékek, alkatrészek, kellékanyagok beszerzése  éves bruttó összegben 25.400 e Ft.</t>
  </si>
  <si>
    <t xml:space="preserve">430/2013.(XII.04.)                               234/2014.(XII.04.)                                                                         172/2016. (IX.08.) </t>
  </si>
  <si>
    <t xml:space="preserve">A  Baross u. 111., Baross u. 103., Losonci tér 3., és Losonci tér 4. szám alatti lakóépületek energia-megtakarítást eredményező korszerűsítésének, felújításának bekerülési költségeinek finanszírozása 10 éves futamidő, lakásonként 500.000 Ft vissza nem térítendő támogatás,2015-2022. években évente 12.200,0 e Ft, 2023. évre 3.660,0 e Ft </t>
  </si>
  <si>
    <t>438/2013.(XII.04.)</t>
  </si>
  <si>
    <t>A Józsefvárosi Alkalmazotti Juttatási Szabályzatban foglaltak  alapján a működtetett iskolákban a hűségjutalomra jogosultaknak  jutalom és járulékai 11104 címen.</t>
  </si>
  <si>
    <t xml:space="preserve">479/2013.(XII.18.)                                                        235/2014.(XII.04.)                     260/2017.(XII.19)             </t>
  </si>
  <si>
    <t>Lakóépületek energiatakarékos felújítása korszerűsítése 2015-2023.; évente 3100 eft, összesen 29.450,0 e Ft,2024.évben 1.550 e Ft.</t>
  </si>
  <si>
    <t>121/2014.(VI.11.)</t>
  </si>
  <si>
    <t xml:space="preserve">Polgármester és alpolgármesterek illetménye, tiszteletdíja, költségtérítése és járulékai </t>
  </si>
  <si>
    <t>133/2019.(XI.07.)          142/2019.(XI.07.)</t>
  </si>
  <si>
    <t xml:space="preserve">A képviselők,  bizottsági tagok illetménye </t>
  </si>
  <si>
    <t>145/2019.(XI.07.);                          167/2019. (XI.28.)</t>
  </si>
  <si>
    <t xml:space="preserve"> Polgármesteri Hivatal mobil távközlési és  internet szolgáltatás beszerzése - mely tartalmazza az Önkormányzatnak, a nemzetiségi önkormányzatoknak, a Polgármesteri Hivatalnak a szolgáltatást,  2018-2021.-ig  80.000 e Ft+Áfa/4 év , bruttó 20 000,0 e Ft/év</t>
  </si>
  <si>
    <t xml:space="preserve">234/2014.(XII.04.)                                    235/2017.(XII.19.) </t>
  </si>
  <si>
    <t>A Polgármesteri Hivatal közterület-felügyeleti, kerékbilincselési feladatok ellátásához egyenruha és formaruha  évente, 12.700,0 e Ft, veszélyességi pótlék évente 17.236,0 e Ft  2017.május 1-től 2019. szeptember 1-ig a keretösszeg 17.780 e Ft (Palcsák Egyenruházati Kft)</t>
  </si>
  <si>
    <t>kötelező feladat         önként vállalt</t>
  </si>
  <si>
    <t>248/2014.(XII.04.)                                                               206/2017. (IV.03.) sz.VPB. határozat</t>
  </si>
  <si>
    <t>A nevelési-oktatási, a szociális, a gyermekjóléti és gyermekvédelmi ellátást biztosító intézmények közétkeztetési szolgáltatására vonatkozó közbeszerzési eljárás kiírása 4 éves időszakra 3.316.281,6 eFt-ot határoz meg,  a 4 éves időszakra tervezett összegen felül bruttó 1.111.000 e Ft ,2018. évtől határozatlan ideig bruttó 45.411,3 e Ft étkeztetési többlet költség</t>
  </si>
  <si>
    <t xml:space="preserve">255/2014.(XII.04.)                                                                                   229/2015.(X.22.)                                                                122/2017. (V.11.) </t>
  </si>
  <si>
    <t>A Turay Ida Színház Közhasznú Nonprofit Kft-vel közszolgáltatási szerződés alapján 2018. március 1.-től 2021. február 28.-ig</t>
  </si>
  <si>
    <t>önként vállat feladat</t>
  </si>
  <si>
    <t>180/2019.(XII.19.)</t>
  </si>
  <si>
    <t>KEOP 2015-5.7.0 Középületek kiemelt jelentőségű épületenergetikai fejlesztése pályázat, nyertes pályázatok esetén a projektek befejezésének napját követő naptól számított 5 évig a pályázatokban szereplő épületekre  évente 1.016,0 Ft</t>
  </si>
  <si>
    <t xml:space="preserve">155/2015.(VI.25.) </t>
  </si>
  <si>
    <t xml:space="preserve">Az Önkormányzat vagyon- és felelősségbiztosítása  2016-2017-2018. évre vagyonbiztosítása összesen 90.000,0 e Ft, 2019-2021.évre évente 38.000 e Ft) </t>
  </si>
  <si>
    <t xml:space="preserve">220/2015. (X.22.)                                                           172/2016.(IX.08.)                                                                                      66/2018. (X.04.) </t>
  </si>
  <si>
    <t xml:space="preserve">Az Új Teleki téri Piac karbantartása, kártevőirtása valamint tűzoltó készülékek és berendezések felülvizsgálata  2016-tól 2020-ig, évenként bruttó 3.647,4 e Ft </t>
  </si>
  <si>
    <t xml:space="preserve">220/2015. (X.22.) </t>
  </si>
  <si>
    <t>A Polgármesteri Hivatal közterület-felügyeleti feladatainak ellátásához szükséges gépjárművek elszállításra vonatkozó  5 éves időtartamú közbeszerzési eljárás megindítása évenként bruttó 5.175,0 e Ft, 5 évre 25.875,0 e Ft</t>
  </si>
  <si>
    <t xml:space="preserve">kötelező feladat                             </t>
  </si>
  <si>
    <t xml:space="preserve">A jegyzői hatáskörbe sorolt állatvédelmi hatósági feladatok ellátása(pl.: szakállatorvosi közreműködés, állattartással kapcsolatos állatorvosi véleményezés, állattartással kapcsolatos helyszíni vizsgálatok) hatósági állatorvosi közreműködési feladatok ellátása, évente 1.500,0 e Ft </t>
  </si>
  <si>
    <t xml:space="preserve">államigazgatási feladat </t>
  </si>
  <si>
    <t xml:space="preserve">248/2015. (XII.03.) </t>
  </si>
  <si>
    <t xml:space="preserve">Az Önkormányzat elfogadja a Hajléktalanokért Közalapítvány  1 db Suzuki SX4 1.6 GLX típusú személygépkocsi határozatlan idejű ingyenes használatra vonatkozó felajánlását, a JSZSZGYK-nak a LÉLEK-Programmal kapcsolatos feladatainak ellátására, 2016. évre 920,0 e Ft , 2017. évtől évente 630,0 e Ft  </t>
  </si>
  <si>
    <t>Az önkormányzati városrehabilitációs és városfejlesztési feladatokat 2016. január 1-jétől a Rév8 Zrt. útján látja el.Az Önkormányzat költségvetésének terhére tartós kötelezettséget vállal 2016. évre 108.142,1 e Ft összegben, 2017-től 2020-ig évente 119.642,2 e Ft összegben.</t>
  </si>
  <si>
    <t xml:space="preserve">277/2015. (XII.03.) </t>
  </si>
  <si>
    <t>A Karácsony Sándor Közalapítvány a Józsefvárosért közalapítvány támogatása 3-3 fős kuratóriumi és Felügyelő Bizottság tagok díjazása címen 50 eFt/fő/hó+járulék, határozatlan időre 2017-től  évente 4.572,0 e Ft.</t>
  </si>
  <si>
    <t xml:space="preserve">68/2016.(IV.07.) </t>
  </si>
  <si>
    <t>A Józsefvárosi Egyesített Bölcsödék pedagógus életpályamodellbe nem tartozó, a közalkalmazotti bértábla A-E, F-H, fizetési osztályokba sorolt közalkalmazottak keresetkiegészítése határozatlan időre 2017. évtől évente, kifizetői járulékokkal együtt 33.860,2 e Ft.</t>
  </si>
  <si>
    <t xml:space="preserve">90/2016. (IV.21.)       108/2018. (XII.18.) </t>
  </si>
  <si>
    <t xml:space="preserve">109/2016.(V.05.) </t>
  </si>
  <si>
    <t xml:space="preserve">A JSZSZGYK, Óvodák alkalmazottjainak  2016. május 1. napjától határozatlan ideig szóló kereset-kiegészítése 98.517,0 e Ft összegben </t>
  </si>
  <si>
    <t xml:space="preserve">A JKN Zrt.-vel kötött 2016. évi közszolgáltatási szerződés módosítása, a kompenzáció összege 2.508,0 e Ft, a rendszeres gyermekvédelmi támogatásban részesülők részére nyári szünidei étkeztetés igénybevételére </t>
  </si>
  <si>
    <t xml:space="preserve">A Bauer S. u. 4. fszt. 2.  szám alatti helyiségben körzeti megbízotti iroda közüzemi költségei   határozatlan időre évente 168,0 e Ft összegben </t>
  </si>
  <si>
    <t xml:space="preserve">113/2016.(V.05.) </t>
  </si>
  <si>
    <t>A JGK Zrt.-nek  az Új Teleki téri Piaccal kapcsolatos feladatok  2016. június 2-től történő átvétele,tartós működési kötelezettség, évente 6.421,6 e Ft összegben (1fő létszám bővítés miatt JGK közszolg.szerz.)</t>
  </si>
  <si>
    <t xml:space="preserve">127/2016.(VI.02.) </t>
  </si>
  <si>
    <t xml:space="preserve">A Polgármesteri Hivatal foglalkoztatottai részére megállapított üdülési támogatás  2017. évtől tartós, évente 40.084,0 e Ft  </t>
  </si>
  <si>
    <t xml:space="preserve">A háziorvosi rendelők karbantartása és rezsiköltség térítése  2017. évtől 2026. december 31. napjáig évente bruttó 25.000,0 e Ft </t>
  </si>
  <si>
    <t xml:space="preserve">150/2016.(VI.02.) </t>
  </si>
  <si>
    <t>Eredményes pályázat esetén a projekt befejezésének napjától számított 5 évig vállalja, hogy épületenergetikai szakértő igénybe vételével, 5 évre 2.540 e Ft-ra, azaz 2018-tól évente  508 e Ft-ra előzetes kötelezettséget vállal</t>
  </si>
  <si>
    <t xml:space="preserve">159/2016.(VIII.25.) </t>
  </si>
  <si>
    <t>A Józsefvárosban adományozható kitüntetésekről szóló önkormányzati rendelet módosítása miatt, határozatlan időre évente 4.000 e Ft biztosítása</t>
  </si>
  <si>
    <t xml:space="preserve">191/2016.(IX.15.) </t>
  </si>
  <si>
    <t>Az önkormányzat 2017. évtől tartós működési előzetes kötelezettséget vállal a parkolás bővítés miatt várhatóan bruttó 76.000,0 e Ft díjbevételre, 7.776,0 e Ft visszaigényelt áfa bevételre, 52.733,1 e Ft költségre, melyből a közszolgáltatási díj összege 36.575,6 e Ft, az áfa befizetés összege 16.157,5e Ft.(JGK. közszolg.szerz.)</t>
  </si>
  <si>
    <t>203/2016. (X.06.)</t>
  </si>
  <si>
    <t xml:space="preserve">ÉLETMENTŐ PONT” Józsefvárosi Gazdálkodási Központ Zrt. által történő üzemeltetése 2017. évtől  évente 5.000,0 e Ft összegben </t>
  </si>
  <si>
    <t xml:space="preserve">219/2016.(XI.10.) </t>
  </si>
  <si>
    <t xml:space="preserve">  A Belső-Pesti Tankerületi Központ  2017. évtől évente 12.775 e Ft összegű támogatása határozatlan időre, a Józsefvárosi Gazdálkodási Központ Zrt. által a működtetés területén alkalmazott munkavállalóknak a Belső-Pesti Tankerületi Központ további foglalkoztatása esetén a cafetéria juttatás biztosítása,  ameddig a Belső-Pesti Tankerület egyéb költségvetési forrásból fedezetet biztosít rá.</t>
  </si>
  <si>
    <t>230/2016.(XII.1.)</t>
  </si>
  <si>
    <t xml:space="preserve">Az Önkormányzat fenntartásában lévő JSZSZGYK Nappali Ellátás szakmai egysége útján a Józsefvárosban élő demens személyek részére térítésmentesen adathordozó 1.000, e- Ft összegben 2017. évtől határozatlan időre </t>
  </si>
  <si>
    <t xml:space="preserve">247/2016.(XII.1.) </t>
  </si>
  <si>
    <t xml:space="preserve">A Fővárosi Katasztrófavédelmi Igazgatósággal 2013. július 25. napján kötött Használatba adási szerződés alapján 2016. december 01. napjától (Bezerédi u.3.Bezerédi u.5.)közműdíjak, közös ktg. kölltsége, 2017-től határozatlan időre évente 1.092,0 e Ft összegben </t>
  </si>
  <si>
    <t xml:space="preserve">251/2016.(XII.1.) </t>
  </si>
  <si>
    <t>Hátralékkiegyenlítő támogatás 2018. évtől határozatlan időre évente 15.000,0 e Ft összegben</t>
  </si>
  <si>
    <t xml:space="preserve">54/2017. (III.09.) </t>
  </si>
  <si>
    <t xml:space="preserve">Az Új Teleki téri Piac őrzési feladatai  </t>
  </si>
  <si>
    <t xml:space="preserve">A Szomszédsági Házfelügyelői tevékenység ellátása 2017. április 1-től  JGK Zrt. Közszolgáltatási szerződés keretében </t>
  </si>
  <si>
    <t xml:space="preserve">74/2017. (III.09.) </t>
  </si>
  <si>
    <t xml:space="preserve">A Polgármesteri Hivatalban a megaportál kiváltására évente bruttó 700,0 e Ft, a Shear point dokumentumok párhuzamos szerkesztését segítő szoftverbeszerzésre évente bruttó 500,0 e Ft  határozatlan ideig </t>
  </si>
  <si>
    <t xml:space="preserve">89/2017. (IV.13.) </t>
  </si>
  <si>
    <t xml:space="preserve">A Gutenberg tér 3.   szám alatti helyiségben körzeti megbízotti iroda közüzemi költségei határozatlan idő, évente 360,0 e Ft összegben </t>
  </si>
  <si>
    <t xml:space="preserve">100/2017. (IV.13.) </t>
  </si>
  <si>
    <t xml:space="preserve">Az Önkormányzat fenntartásában lévő, vagy 2016. december 31-ig általa működtetett oktatási-nevelési intézménybe járó gyermek, vagy az Önkormányzat fenntartásában lévő gyermekjóléti intézmény ellátottja, vagy az Önkormányzat fenntartásában működtetett Biztos Kezdet Gyerekházat igénybe vevő gyermek, a gyermekkel együtt táborozó közeli hozzátartozói és gyámja számára -  természetbeni juttatás formájában - ingyenesen biztosítja a magyarkúti intézményi táboroztatást a 2018. évi költségvetés és az azt követő évek költségvetésének terhére  </t>
  </si>
  <si>
    <t>117/2017. (V.11.)</t>
  </si>
  <si>
    <t xml:space="preserve">Térfigyelő kamerák működtetése határozatlan időre 2018-tól évente 1.200,0 e Ft összegben </t>
  </si>
  <si>
    <t xml:space="preserve">154/2017. (VI.08.)                                            235/2017.(XII.19.) </t>
  </si>
  <si>
    <t>A Polgármesteri Hivatalban az elektronikus ügyintézés biztosítása érdekében  évenként bruttó 2.500,0 e Ft-ra előzetes kötelezettséget vállal</t>
  </si>
  <si>
    <t>175/2017. (IX.07.)</t>
  </si>
  <si>
    <t xml:space="preserve">Az önkormányzat folytatja a „Szűrő Szombat” elnevezésű programot,2018. évtől előzetes kötelezettséget vállal  </t>
  </si>
  <si>
    <t xml:space="preserve">190/2017.(IX.07.)    </t>
  </si>
  <si>
    <t xml:space="preserve">A Hungária krt. 16. fsz.3.4.  szám alatti helyiségekben körzeti megbízotti iroda közüzemi költségei  2018. évtől határozatlan időre évente 181,0 e Ft összegben </t>
  </si>
  <si>
    <t xml:space="preserve">192/2017. (IX.07.) </t>
  </si>
  <si>
    <t xml:space="preserve">A Petőfi Sándort ábrázoló szobor környezetének megújítására együttműködési megállapodást köt a Budapest VIII. kerület, Delej u. 51. szám alatti Társasházzal , 1.606,3 e Ft-ot biztosít a 2018. évi költségvetés terhére </t>
  </si>
  <si>
    <t xml:space="preserve">212/2017. (X.19.) </t>
  </si>
  <si>
    <t>A JSZSZGYK engedélyezett álláshelyeinek számát  2 álláshellyel (1 álláshely családgondozó, 1 álláshely műszaki ellenőr, koordinátor) megemeli 2018. január 1-től, a 2018. évi költségvetés és az azt követő évek költségvetésének terhére 2018. évre 7.823,2 e Ft, 2019-től évente 8.502,6 e Ft összegben</t>
  </si>
  <si>
    <t xml:space="preserve">213/2017. (X.19.) </t>
  </si>
  <si>
    <t xml:space="preserve">A nevelő-oktató munkát közvetlenül segítő munkakörökben foglalkoztatottak hűségjutalma 2018. évtől bruttó 254.400 Ft, </t>
  </si>
  <si>
    <t xml:space="preserve">214/2017. (X.19.) </t>
  </si>
  <si>
    <t>Az Önkormányzat a Polgármesteri Hivatal foglalkoztatottai részére gyermekfelügyeleti támogatást biztosít határozatlan időre  2017-ben 160,0 e Ft,  2018. évtől  évente 3.360,0 e Ft-összegben</t>
  </si>
  <si>
    <t xml:space="preserve">221/2017. (X.19.) </t>
  </si>
  <si>
    <t>A lakosság szabad internet hozzáférésének biztosítása határozatlan időre</t>
  </si>
  <si>
    <t xml:space="preserve">235/2017. (XII.19.) </t>
  </si>
  <si>
    <t xml:space="preserve">A Józsefvárosi Egyesített Bölcsődék engedélyezett létszáma 2018. június 1-jétől – önként vállalt feladat – 1 fő gyógypedagógus álláshely, valamint – kötelező feladat – 9 fő dajka álláshely határozatlan időre évente önként vállalt feladatként 7.582 e Ft összegben, valamint kötelező feladatként 23.294 e Ft összegben </t>
  </si>
  <si>
    <t>önként vállalt,                                  kötelező feladat</t>
  </si>
  <si>
    <t>29/2018. (V.03.)</t>
  </si>
  <si>
    <t>A Napraforgó Egyesített Óvoda engedélyezett létszámának 2 fővel történő emelése határozatlan időre</t>
  </si>
  <si>
    <t xml:space="preserve">A Polgármesteri Hivatalban foglalkoztatott köztisztviselők illetményalap emelése határozatlan időre </t>
  </si>
  <si>
    <t xml:space="preserve">A Józsefvárosi Gazdálkodási Központ Zrt. dolgozóinak bérfejlesztése határozatlan időre </t>
  </si>
  <si>
    <t>30 fő házfelügyelő foglalkoztatására tartós kötelezettséget vállal határozatlan időre kötelező feladatként évente 3.175 e Ft összegben</t>
  </si>
  <si>
    <t xml:space="preserve">A Polgármesteri Hivatal minőségirányítási audit folytatása  a 2019-2020. évekre évenként bruttó 254,0 e Ft </t>
  </si>
  <si>
    <t>52/2018. (VII.16.)</t>
  </si>
  <si>
    <t>TÉR_KÖZ 2016 Bláthy Ottó utcai közterület megújítása és funkcióváltása c. projekttel kapcsolatos park fenntartási költségei</t>
  </si>
  <si>
    <t>110/2017. (V.11.)                            252/2017. (XII.19.)                                             92/2018. (XI.29.</t>
  </si>
  <si>
    <t>TÉR_KÖZ 2016 Bláthy Ottó utcai közterület megújítása és funkcióváltása c. projekttel kapcsolatos 3 db térfigyelő kamera fenntartási költsége</t>
  </si>
  <si>
    <t>kötelező  feladat</t>
  </si>
  <si>
    <t>110/2017. (V.11.)                          252/2017. (XII.19.)                                             92/2018. (XI.29.)</t>
  </si>
  <si>
    <t>Közterületek komplex megújítására és közösségi célú városrehabilitációs programok megvalósítására vonatkozó TÉR_KÖZ 2018 pályázat „B” programjára benyújtott Józsefvárosi Közösségi Egészségmegőrző Program (JóKözEg Program) című pályázati cél megvalósítása, nyertes pályázat esetén  21.179.983,- Ft önrész, működtetésére évente 2.000.000,- Ft a projekt lezárását követő 5 évig</t>
  </si>
  <si>
    <t>54/2018. (VII.16.)</t>
  </si>
  <si>
    <t>Vezetői megbízás Koscsóné Kolkopf Judit részére a Józsefvárosi Egyesített Bölcsődékben 2019-től határozatlan időre 2.521,0 e Ft</t>
  </si>
  <si>
    <t>59/2018. (VII.16.)</t>
  </si>
  <si>
    <t>Pénzügyi Integrált Rendszer karbantartására vonatkozó szerződés megkötése (2019-2020) Önkormányzat</t>
  </si>
  <si>
    <t>89/2018. (XI.29.)</t>
  </si>
  <si>
    <t>Települési támogatások emelése 2019-től határozatlan időre</t>
  </si>
  <si>
    <t xml:space="preserve">96/2018. (XI.29.);                   101/2019. (VII.04.) 2. pont </t>
  </si>
  <si>
    <t>Hungária körút 18. szám alatti orvosi rendelő helyiség bérleti szerződés (2019-2034) működési bevételek terhére</t>
  </si>
  <si>
    <t>21/2019.(II.21.)</t>
  </si>
  <si>
    <t>A kerület parkjainak fenntartása, a közterületek tisztaságának biztosítása érdekében (2020-2021)</t>
  </si>
  <si>
    <t>27/2019.(II.21.) 8. pont</t>
  </si>
  <si>
    <t>A kerületi rossz műszaki állapotú járdák felújítása (2020-2021)</t>
  </si>
  <si>
    <t>Bankköltség Önkormányzat és költségvetési szervek, valamint a nemzetiségi önkormányzatok tekintetében a helyi adóbevételek terhére</t>
  </si>
  <si>
    <t>27/2019.(II.21.) 9. pont</t>
  </si>
  <si>
    <t>TÉR_KÖZ 2016 Palotanegyed, Európa Belvárosa Program III.</t>
  </si>
  <si>
    <t>27/2019.(II.21.) 11. pont</t>
  </si>
  <si>
    <t>Golgota téri 14 Stáció fenntartása 5 évig (2020-2025)</t>
  </si>
  <si>
    <t>38/2019.(II.21.) 3. pont</t>
  </si>
  <si>
    <t>Körzeti megbízotti iroda közüzemi költéségének fedezete (Práter u. 69.)</t>
  </si>
  <si>
    <t>58/2019. (IV.30) 1. pont</t>
  </si>
  <si>
    <t>JGK Zrt. - Közbeszerzési eljárás lefolytatása gyorsszolgálati feladatok ellátására /Önkormányzat tulajdonát képező lakó-és üzemi épületek és egyéb funkciójú helyiségek, háziorvosi rendelők, valamint a költségvetési szervek/ (2020-2022)</t>
  </si>
  <si>
    <t>69/2019. (IV.30.) 2. pont</t>
  </si>
  <si>
    <t>Felnőtt háziorvosi ügyelet és sürgősségi feladatok ellátása a JEK székhelyén (2020-2023).</t>
  </si>
  <si>
    <t>69/2019. (IV.30.) 3. pont /módosította a 124/2019. (VIII.22.) 4. d) pontja/</t>
  </si>
  <si>
    <t>Tömő u. 23/a és 23/b. ingatlanok kiürítése érdekében.</t>
  </si>
  <si>
    <t>69/2019. (IV.30.) 7. pont</t>
  </si>
  <si>
    <t>Önkormányzati feladatellátást szolgáló fejlesztések támogatására kiírt pályázat- önrész biztosítása (Szeszgyár u.- Baross u.- Visi I. u. közötti szakasza útburkolatának felújítása</t>
  </si>
  <si>
    <t>72/2019. (IV.30.) 1. pont</t>
  </si>
  <si>
    <t>Országzászló fentartása (Vajda Péter u.)</t>
  </si>
  <si>
    <t>74/2019. (IV.30.) 3. pont</t>
  </si>
  <si>
    <t>Közétkeztetés biztosítása a nevelési-oktatási és a szociális intézményekben</t>
  </si>
  <si>
    <t>89/2019. (IV.30.) 4. pont</t>
  </si>
  <si>
    <t>Józsefvárosi Egységes Gyógypedagógia Módszertani Intézmény és Általános Iskola, valamint a Losonci Téri Általános Iskola sportudvarának  felújítása</t>
  </si>
  <si>
    <t>94/2019. (VI.17.) 4. pont</t>
  </si>
  <si>
    <t>Józsefváros lakosságának Szolgálatában elismerés fedezete</t>
  </si>
  <si>
    <t>97/2019. (VII.04.) 2. pont</t>
  </si>
  <si>
    <t>Játszótér fenntartási költsége (Német utca 12.)</t>
  </si>
  <si>
    <t>99/2019. (VII.04.) 3. pont</t>
  </si>
  <si>
    <t>Blaha Lujza tér felújítása projekt (Somogyi B. utcában elektromos hálózat átalákítása)</t>
  </si>
  <si>
    <t>10362019. (VII.04.) 4. pont</t>
  </si>
  <si>
    <t xml:space="preserve">Corvin Sétány projekt </t>
  </si>
  <si>
    <t>106/2019. (VII.04.) 3. pont</t>
  </si>
  <si>
    <t>JKN Zrt. Tanodai program működtetésével kiegészül a közszolgáltatási szerződés</t>
  </si>
  <si>
    <t>100/2019. (VII.04.) 3. b) pont</t>
  </si>
  <si>
    <t>Jogi tanácsadó megbízása (Önkormányzat)</t>
  </si>
  <si>
    <t>169/2019. (XI.28.) 3. pont</t>
  </si>
  <si>
    <t>Közbeszerzési tanácsadó megbízása</t>
  </si>
  <si>
    <t>Jogi tanácsadó megbízása (Hivatal)</t>
  </si>
  <si>
    <t>179/2019. (XII.19.)</t>
  </si>
  <si>
    <t>Ingyenes jogi tanácsadás a kerületi lakosok részére</t>
  </si>
  <si>
    <t>180/2019. (XII.19.) 5. pont</t>
  </si>
  <si>
    <t>Sorszám</t>
  </si>
  <si>
    <t>Bevételi jogcím</t>
  </si>
  <si>
    <t>2020. év   tervezett</t>
  </si>
  <si>
    <t>kötelező            feladat</t>
  </si>
  <si>
    <t>Ellátottak térítési díjának elengedése</t>
  </si>
  <si>
    <t>Ellátottak méltányossági alapon történő elengedése</t>
  </si>
  <si>
    <t>Késedelmi pótlékból és bírságokból biztosított mestesség ( adók)</t>
  </si>
  <si>
    <t>Lakosság részére lakásépítéshez nyújtott kölcsön elengedése</t>
  </si>
  <si>
    <t>Lakosság részére lakásfelújításhoz nyújtott kölcsön elengedése</t>
  </si>
  <si>
    <t xml:space="preserve"> Építmény adóból biztosított kedvezmény mentesség *</t>
  </si>
  <si>
    <t xml:space="preserve"> ………….-ból biztosított kedvezmény mentesség *</t>
  </si>
  <si>
    <t>Gépjármű adóból biztosított kedvezmény</t>
  </si>
  <si>
    <t>Gépjármű adóból biztosított mentesség</t>
  </si>
  <si>
    <t>Helyiségek hasznosítása után kedvezmény mentesség</t>
  </si>
  <si>
    <t>Eszközök hasznosítása után kedvezmény mentesség</t>
  </si>
  <si>
    <t>Egyéb kedvezmény ( közterületfoglalás, parkolás elengedés)</t>
  </si>
  <si>
    <t>Egyéb kölcsön elengedése</t>
  </si>
  <si>
    <t>Gondnoki lakás lakbér kedvezménye</t>
  </si>
  <si>
    <t>Társadalmi szociálpolitikai juttatás visszafizetés elengedése</t>
  </si>
  <si>
    <t>Lakásbérleti díjkedvezmény</t>
  </si>
  <si>
    <t>Helyiségbérleti díjkedvezmény</t>
  </si>
  <si>
    <t>Elidegenítéssel kapcsolatos kedvezmény</t>
  </si>
  <si>
    <t>Ingyenes szolgáltatás, eszköz biztosítás</t>
  </si>
  <si>
    <t>Megnevezés</t>
  </si>
  <si>
    <t xml:space="preserve">Mutatószám </t>
  </si>
  <si>
    <t>Összeg Ft-ban</t>
  </si>
  <si>
    <t>Összeg e Ft-ban</t>
  </si>
  <si>
    <t xml:space="preserve">Költségvetési támogatások </t>
  </si>
  <si>
    <t>2019. évi lakosságszám: 71.253 fő</t>
  </si>
  <si>
    <t>összeg</t>
  </si>
  <si>
    <t>mutató</t>
  </si>
  <si>
    <t>A HELYI ÖNKORMÁNYZATOK ÁLTALÁNOS MŰKÖDÉSÉNEK ÉS ÁGAZATI FELADATAINAK TÁMOGATÁSA</t>
  </si>
  <si>
    <t>I. HELYI ÖNKORMÁNYZATOK MŰKÖDÉSÉNEK ÁLTALÁNOS TÁMOGATÁSA</t>
  </si>
  <si>
    <t>Önkormányzati hivatal működési támogatása</t>
  </si>
  <si>
    <t>adóerőképesség …………. Ft/fő összeggel kalkulálva</t>
  </si>
  <si>
    <t xml:space="preserve"> - önkormányzati hivatal működésének támogatása-beszámítás után</t>
  </si>
  <si>
    <t>Településüzemeltetés támogatása</t>
  </si>
  <si>
    <t xml:space="preserve"> - zöldfelület</t>
  </si>
  <si>
    <t xml:space="preserve"> - közvilágítás</t>
  </si>
  <si>
    <t xml:space="preserve"> - közutak fenntartása</t>
  </si>
  <si>
    <t xml:space="preserve"> - egyéb önkormányzati feladatok/2019. évi decemberi bérkompenzáció</t>
  </si>
  <si>
    <t>Üdölőhelyi feladatok támogatása</t>
  </si>
  <si>
    <t>II. TELEPÜLÉSI ÖNKORMÁNYZATOK EGYES KÖZNEVELÉSI FELADATAINAK TÁMOGATÁSA</t>
  </si>
  <si>
    <t>Óvodapedagógusok és az óvodapedagógosuk nevelő munkáját közvetlenül segítők bértámogatása</t>
  </si>
  <si>
    <t xml:space="preserve"> -  óvodapedagógusok elismert létszáma és bértámogatása</t>
  </si>
  <si>
    <t xml:space="preserve"> - kiegészítő támogatás minősítésből adódó többletkiadásokhoz</t>
  </si>
  <si>
    <t xml:space="preserve">       alapfokozatú végzettségű </t>
  </si>
  <si>
    <t xml:space="preserve">       mesterfokozatú végzettségű </t>
  </si>
  <si>
    <t xml:space="preserve"> - nevelő munkát segítők elisnert létszáma és bértámogatása                              </t>
  </si>
  <si>
    <t>Óvodai működtetési támogatás</t>
  </si>
  <si>
    <t xml:space="preserve"> - gyermekek teljes idejű óvodai nevelése gyermeklétszám                              </t>
  </si>
  <si>
    <t xml:space="preserve"> - működési támogatás                  </t>
  </si>
  <si>
    <t>III. TELEPÜLÉSI ÖNKORMÁNYZATOK SZOCIÁLIS, GYERMEKJÓLÉTI ÉS GYERMEKÉTKEZTETÉSI FELADATAINAK TÁMOGATÁSA</t>
  </si>
  <si>
    <t>Települési önkormányzatok szociális feladatainak egyéb támogatása</t>
  </si>
  <si>
    <t>adóerőképesség ……….. Ft/fő összeggel kalkulálva</t>
  </si>
  <si>
    <t>Egyes szociális és gyermekjóléti feladatok támogatása</t>
  </si>
  <si>
    <t xml:space="preserve"> - család és gyermekjóléti szolgálat</t>
  </si>
  <si>
    <t xml:space="preserve"> - család és gyermekjóléti központ</t>
  </si>
  <si>
    <t xml:space="preserve"> - szociális étkeztetés</t>
  </si>
  <si>
    <t xml:space="preserve"> - házi segítségnyújtás, ezen belül</t>
  </si>
  <si>
    <t xml:space="preserve">         szociális segítés</t>
  </si>
  <si>
    <t xml:space="preserve">         személyi gondozás</t>
  </si>
  <si>
    <t xml:space="preserve"> - időskorúak nappali ellátása</t>
  </si>
  <si>
    <t xml:space="preserve"> - fogyatékos személyek nappali ellátása</t>
  </si>
  <si>
    <t xml:space="preserve"> - pszichiátriai és szenvedélybetegek nappali ellátása</t>
  </si>
  <si>
    <t>Bölcsőde, mini bölcsőde támogatása</t>
  </si>
  <si>
    <t xml:space="preserve"> - elismert felsőfokú szakmai dolgozók bértámogatása</t>
  </si>
  <si>
    <t xml:space="preserve"> - elismert középfokú szakmai dolgozók bértámogatása</t>
  </si>
  <si>
    <t xml:space="preserve"> - bölcsődei üzemeltetési támogatás</t>
  </si>
  <si>
    <t>adóerőképesség ………. Ft/fő összeggel kalkulálva</t>
  </si>
  <si>
    <t>Óvodai és iskolai szociális segítő tevékenység támogatása</t>
  </si>
  <si>
    <t>Települési önkormányzatok által biztosított egyes szociális szakosított ellátások, valamint a gyermekek átmeneti gondozásával kapcsolatos feladatok támogatása</t>
  </si>
  <si>
    <t xml:space="preserve"> - időskorúak átmeneti otthona </t>
  </si>
  <si>
    <t xml:space="preserve">        elismert szakmai dolgozók bértámogatása</t>
  </si>
  <si>
    <t>az ellátotti létszám korrekciója miatti csökkentés</t>
  </si>
  <si>
    <t xml:space="preserve">        intézményi üzemeltetési támogatás</t>
  </si>
  <si>
    <t xml:space="preserve"> - gyermekek átmeneti otthona </t>
  </si>
  <si>
    <t xml:space="preserve"> - családok átmeneti otthona</t>
  </si>
  <si>
    <t>Intézményi gyermekétkeztetés támogatása</t>
  </si>
  <si>
    <t>ebből elismert dolgozók bértámogatása</t>
  </si>
  <si>
    <t xml:space="preserve">         üzemeltetési támogatása</t>
  </si>
  <si>
    <t>2019.évi adat, a gyereklétszám csökkent 150 fővel</t>
  </si>
  <si>
    <t>Rászoruló gyermekek intézményen kívüli szünidei étkeztetésének támogatása</t>
  </si>
  <si>
    <t>mutatószám: adagszám</t>
  </si>
  <si>
    <t>IV.TELEPÜLÉSI ÖNKORMÁNYZATOK KULTURÁLIS FELADATAINAK TÁMOGATÁSA</t>
  </si>
  <si>
    <t xml:space="preserve">Könyvtári közművelődési és múzeumi feladatok támogatása </t>
  </si>
  <si>
    <t xml:space="preserve">Kiemelt minősítésű színházművészeti szervezetek támogatása </t>
  </si>
  <si>
    <t>ADÓBEVÉTELEK</t>
  </si>
  <si>
    <t xml:space="preserve"> - iparűzési adó</t>
  </si>
  <si>
    <t xml:space="preserve"> - építményadó </t>
  </si>
  <si>
    <t xml:space="preserve"> - telekadó</t>
  </si>
  <si>
    <t xml:space="preserve"> - idegenforgalmi adó</t>
  </si>
  <si>
    <t xml:space="preserve"> - kommunális adó</t>
  </si>
  <si>
    <t xml:space="preserve"> - gépjárműadó</t>
  </si>
  <si>
    <t>éves tervezett bevétel 40%-a önkormányzat forrása</t>
  </si>
  <si>
    <t xml:space="preserve"> - késedelmi pótlékok, mulasztási bírságok</t>
  </si>
  <si>
    <r>
      <t>ebből iparűzési 11</t>
    </r>
    <r>
      <rPr>
        <sz val="10"/>
        <rFont val="Times New Roman CE"/>
        <charset val="238"/>
      </rPr>
      <t>.390</t>
    </r>
    <r>
      <rPr>
        <sz val="10"/>
        <rFont val="Times New Roman CE"/>
        <family val="1"/>
        <charset val="238"/>
      </rPr>
      <t xml:space="preserve"> e Ft</t>
    </r>
  </si>
  <si>
    <t>MINDÖSSZESEN</t>
  </si>
  <si>
    <t>Szolidaritási hozzájárulás befizetendő összege</t>
  </si>
  <si>
    <t>2020. év eredeti terv</t>
  </si>
  <si>
    <t>Kiemelt előirányzat</t>
  </si>
  <si>
    <t>2018. év eredeti terv</t>
  </si>
  <si>
    <t xml:space="preserve">2021. év </t>
  </si>
  <si>
    <t xml:space="preserve">2022. év </t>
  </si>
  <si>
    <t xml:space="preserve">2023. év </t>
  </si>
  <si>
    <t>működési cél és általános tartalék</t>
  </si>
  <si>
    <t>felhalmozási céltartalék</t>
  </si>
  <si>
    <t>Működési célú átvett pénzeszközök</t>
  </si>
  <si>
    <t>Egyéb tárgyi eszközök értékesítése</t>
  </si>
  <si>
    <t>Részesedések értékesítése és megszűntetéséhez kapcsolódó bevételek</t>
  </si>
  <si>
    <t>Felhalmozási célú átvett pénzeszközök</t>
  </si>
  <si>
    <t xml:space="preserve">  57 Finanszírozási működési bevételek (61)</t>
  </si>
  <si>
    <t xml:space="preserve">  62 Finanszírozási felhalmozási bevételek (64)</t>
  </si>
  <si>
    <t xml:space="preserve">  64 Maradvány igénybevétele</t>
  </si>
  <si>
    <t xml:space="preserve">  62 Finanszírozási felhalmozási bevételek (63+64)</t>
  </si>
  <si>
    <t>Feladattal terhelt költségvetési maradvány igénybevétele</t>
  </si>
  <si>
    <t>2018. évi maradvány</t>
  </si>
  <si>
    <t>TSZ aktualizált 2017.12.03.</t>
  </si>
  <si>
    <t>Költség megnevezése</t>
  </si>
  <si>
    <t>2018 (eFt)</t>
  </si>
  <si>
    <t>2019 (eFt)</t>
  </si>
  <si>
    <t>2020 (eFt)</t>
  </si>
  <si>
    <t>2021 (eFt)</t>
  </si>
  <si>
    <t>2022 (eFt)</t>
  </si>
  <si>
    <t>Összesen (eFt)</t>
  </si>
  <si>
    <t xml:space="preserve">Bevétel </t>
  </si>
  <si>
    <t>projektmenedzsment</t>
  </si>
  <si>
    <t>beruházás (Kövessi)</t>
  </si>
  <si>
    <t>képzési, foglalkoztatási programok üzemeltetési ktg. (Kövessi)</t>
  </si>
  <si>
    <t>önk. telkek átmeneti hasznosításának és projektiroda üzemeltetési ktg.</t>
  </si>
  <si>
    <t>szabadidős hálózat üzemeltetési ktg.</t>
  </si>
  <si>
    <t>nem elszám szoft (pl.: ösztöndíj)</t>
  </si>
  <si>
    <t>Projektiroda felújítás (pl. Diószegi 14. volt kifőzde v. Kőris 15.)</t>
  </si>
  <si>
    <t>dologi</t>
  </si>
  <si>
    <t>beruházás</t>
  </si>
  <si>
    <t>saját</t>
  </si>
  <si>
    <t>Kimutatás a stabilitási törvény szerinti önkormányzati saját bevételekről és az önkormányzati adósságot keletkeztető ügyleteiből eredő fizetési kötelezettségeinek a 2020. évi és az azt követő 3 évre várható összegéről a 353/2011. (XII.30.) Korm. Rendelet 2. § (1) bekezdése alapján</t>
  </si>
  <si>
    <t xml:space="preserve"> ezer forintban</t>
  </si>
  <si>
    <t>2020. év</t>
  </si>
  <si>
    <t>2021. év</t>
  </si>
  <si>
    <t>2022. év</t>
  </si>
  <si>
    <t>2023. év</t>
  </si>
  <si>
    <t xml:space="preserve">Bevételek </t>
  </si>
  <si>
    <t>Helyi adóból származó bevétel</t>
  </si>
  <si>
    <t>Önkormányzati vagyon és önkormányzatot megillető vagyoni értékű jog értékesítéséből és hasznosításából származó bevétel</t>
  </si>
  <si>
    <t>Osztalék, koncessziós díj és hozambevétel</t>
  </si>
  <si>
    <t>Tárgyi eszköz és immateriális javak, részvény, részesedés, vállalat értékesítéséből, vagy privatizációjából származó bevétel</t>
  </si>
  <si>
    <t>Bírság, pótlék és díjbevételek</t>
  </si>
  <si>
    <t>Kezességvállalással kapcsolatos megtérülések</t>
  </si>
  <si>
    <t>Bevételek összesen:</t>
  </si>
  <si>
    <t>Kiadások</t>
  </si>
  <si>
    <t>Hitel, kölcsön</t>
  </si>
  <si>
    <t>Hitelviszonyt megtestesítő értékpapír forgalomba hozatala</t>
  </si>
  <si>
    <t>Váltó</t>
  </si>
  <si>
    <t>Pénzügyi lízing</t>
  </si>
  <si>
    <t>Visszavásárlási kötelezettséggel megkötött adásvételi szerződés</t>
  </si>
  <si>
    <t>Legalább 365 napra kapott halasztott fizetés</t>
  </si>
  <si>
    <t>Önkormányzati garanciákból, kezességekből fennálló kötelezettségek</t>
  </si>
  <si>
    <t>%-os aránya</t>
  </si>
  <si>
    <t>a 2019. évi magasabb bevételek indoklása:</t>
  </si>
  <si>
    <t xml:space="preserve"> - helyi adóbevételek fizetésre kötelezettek számának emelkedéséből, valamint a fizetési hajlandóság javulása</t>
  </si>
  <si>
    <t xml:space="preserve"> - iparűzési adóbevételek alakulása</t>
  </si>
  <si>
    <t xml:space="preserve"> - bérleti díjbevételek beszedettségének alakulása</t>
  </si>
  <si>
    <t xml:space="preserve"> - elidegenítés fellendülése</t>
  </si>
  <si>
    <t>161-166/2016.(VIII.25.)  7. pontját módosítja az 53/2018. (VII.16.), 91/2018. (XI. 29.) hat.</t>
  </si>
  <si>
    <t>VEKOP-6.2.1-15 pályázat "Magdolna-Orczy Negyed szociális városrehabilitációs program” saját forrás az Önkormányzat saját működési és felhalmozási bevételeinek terhére a 2017. évi kv-ben 67.500,0 e Ft összegben, a 2018. évi kv-ben 90.500,. e Ft összegben, a 2019. évi kv-ben 36.749,0 e Ft összegben, a 2020. évi kv-ben 34.251,0 e Ft összegben, a 2021. évi kv-ben 19.000,0 e Ft összegben.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</si>
</sst>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F_t_-;\-* #,##0.00\ _F_t_-;_-* &quot;-&quot;??\ _F_t_-;_-@_-"/>
    <numFmt numFmtId="164" formatCode="_(* #,##0.00_);_(* \(#,##0.00\);_(* &quot;-&quot;??_);_(@_)"/>
    <numFmt numFmtId="165" formatCode="_(&quot;$&quot;* #,##0.00_);_(&quot;$&quot;* \(#,##0.00\);_(&quot;$&quot;* &quot;-&quot;??_);_(@_)"/>
    <numFmt numFmtId="166" formatCode="#,##0.0"/>
    <numFmt numFmtId="167" formatCode="_-* #,##0\ _F_t_-;\-* #,##0\ _F_t_-;_-* &quot;-&quot;??\ _F_t_-;_-@_-"/>
    <numFmt numFmtId="168" formatCode="0.0"/>
    <numFmt numFmtId="169" formatCode="#,##0_ ;[Red]\-#,##0\ "/>
    <numFmt numFmtId="170" formatCode="#,##0.0_ ;[Red]\-#,##0.0\ "/>
  </numFmts>
  <fonts count="43" x14ac:knownFonts="1">
    <font>
      <sz val="10"/>
      <name val="MS Sans Serif"/>
      <family val="2"/>
      <charset val="238"/>
    </font>
    <font>
      <sz val="11"/>
      <color theme="1"/>
      <name val="Calibri"/>
      <family val="2"/>
      <charset val="238"/>
      <scheme val="minor"/>
    </font>
    <font>
      <sz val="10"/>
      <name val="MS Sans Serif"/>
      <family val="2"/>
      <charset val="238"/>
    </font>
    <font>
      <b/>
      <sz val="11"/>
      <name val="Times New Roman"/>
      <family val="1"/>
      <charset val="238"/>
    </font>
    <font>
      <sz val="11"/>
      <name val="Times New Roman"/>
      <family val="1"/>
      <charset val="238"/>
    </font>
    <font>
      <b/>
      <i/>
      <sz val="11"/>
      <name val="Times New Roman"/>
      <family val="1"/>
      <charset val="238"/>
    </font>
    <font>
      <i/>
      <sz val="11"/>
      <name val="Times New Roman"/>
      <family val="1"/>
      <charset val="238"/>
    </font>
    <font>
      <sz val="10"/>
      <name val="Times New Roman"/>
      <family val="1"/>
      <charset val="238"/>
    </font>
    <font>
      <u/>
      <sz val="11"/>
      <name val="Times New Roman"/>
      <family val="1"/>
      <charset val="238"/>
    </font>
    <font>
      <u/>
      <sz val="11"/>
      <color rgb="FFFF0000"/>
      <name val="Times New Roman"/>
      <family val="1"/>
      <charset val="238"/>
    </font>
    <font>
      <b/>
      <i/>
      <sz val="10"/>
      <name val="Times New Roman"/>
      <family val="1"/>
      <charset val="238"/>
    </font>
    <font>
      <sz val="9"/>
      <name val="Times New Roman"/>
      <family val="1"/>
      <charset val="238"/>
    </font>
    <font>
      <sz val="10"/>
      <name val="Arial"/>
      <family val="2"/>
      <charset val="238"/>
    </font>
    <font>
      <sz val="11"/>
      <color theme="1"/>
      <name val="Calibri"/>
      <family val="2"/>
      <scheme val="minor"/>
    </font>
    <font>
      <u/>
      <sz val="10"/>
      <color indexed="12"/>
      <name val="MS Sans Serif"/>
      <family val="2"/>
      <charset val="238"/>
    </font>
    <font>
      <u/>
      <sz val="10"/>
      <color indexed="36"/>
      <name val="MS Sans Serif"/>
      <family val="2"/>
      <charset val="238"/>
    </font>
    <font>
      <sz val="10"/>
      <name val="Arial CE"/>
      <charset val="238"/>
    </font>
    <font>
      <sz val="11"/>
      <color indexed="8"/>
      <name val="Calibri"/>
      <family val="2"/>
      <charset val="238"/>
    </font>
    <font>
      <b/>
      <sz val="10"/>
      <name val="Times New Roman"/>
      <family val="1"/>
      <charset val="238"/>
    </font>
    <font>
      <b/>
      <sz val="12"/>
      <name val="Times New Roman"/>
      <family val="1"/>
      <charset val="238"/>
    </font>
    <font>
      <sz val="10"/>
      <color indexed="8"/>
      <name val="Times New Roman"/>
      <family val="1"/>
      <charset val="238"/>
    </font>
    <font>
      <i/>
      <sz val="10"/>
      <name val="Times New Roman"/>
      <family val="1"/>
      <charset val="238"/>
    </font>
    <font>
      <sz val="10"/>
      <color theme="1"/>
      <name val="Times New Roman"/>
      <family val="1"/>
      <charset val="238"/>
    </font>
    <font>
      <b/>
      <sz val="10"/>
      <name val="Times New Roman CE"/>
      <charset val="238"/>
    </font>
    <font>
      <sz val="10"/>
      <name val="Times New Roman CE"/>
      <charset val="238"/>
    </font>
    <font>
      <b/>
      <i/>
      <sz val="10"/>
      <name val="Times New Roman CE"/>
      <charset val="238"/>
    </font>
    <font>
      <sz val="10"/>
      <name val="Times New Roman CE"/>
      <family val="1"/>
      <charset val="238"/>
    </font>
    <font>
      <b/>
      <sz val="10"/>
      <name val="Times New Roman CE"/>
      <family val="1"/>
      <charset val="238"/>
    </font>
    <font>
      <b/>
      <sz val="9"/>
      <name val="Times New Roman"/>
      <family val="1"/>
      <charset val="238"/>
    </font>
    <font>
      <b/>
      <sz val="8"/>
      <name val="Times New Roman"/>
      <family val="1"/>
      <charset val="238"/>
    </font>
    <font>
      <b/>
      <sz val="10"/>
      <name val="MS Sans Serif"/>
      <family val="2"/>
      <charset val="238"/>
    </font>
    <font>
      <b/>
      <sz val="11"/>
      <name val="MS Sans Serif"/>
      <family val="2"/>
      <charset val="238"/>
    </font>
    <font>
      <sz val="10"/>
      <color rgb="FFFF0000"/>
      <name val="Times New Roman"/>
      <family val="1"/>
      <charset val="238"/>
    </font>
    <font>
      <sz val="10"/>
      <color rgb="FF000000"/>
      <name val="Times New Roman"/>
      <family val="1"/>
    </font>
    <font>
      <sz val="8"/>
      <name val="Times New Roman"/>
      <family val="1"/>
      <charset val="238"/>
    </font>
    <font>
      <sz val="11"/>
      <color rgb="FFFF0000"/>
      <name val="Times New Roman"/>
      <family val="1"/>
      <charset val="238"/>
    </font>
    <font>
      <sz val="11"/>
      <color theme="1"/>
      <name val="Times New Roman"/>
      <family val="1"/>
      <charset val="238"/>
    </font>
    <font>
      <b/>
      <sz val="11"/>
      <color theme="1"/>
      <name val="Times New Roman"/>
      <family val="1"/>
      <charset val="238"/>
    </font>
    <font>
      <sz val="16"/>
      <name val="Times New Roman"/>
      <family val="1"/>
      <charset val="238"/>
    </font>
    <font>
      <b/>
      <sz val="10"/>
      <color rgb="FF000000"/>
      <name val="Times New Roman"/>
      <family val="1"/>
      <charset val="238"/>
    </font>
    <font>
      <sz val="9"/>
      <color indexed="81"/>
      <name val="Tahoma"/>
      <family val="2"/>
      <charset val="238"/>
    </font>
    <font>
      <b/>
      <sz val="9"/>
      <color indexed="81"/>
      <name val="Segoe UI"/>
      <family val="2"/>
      <charset val="238"/>
    </font>
    <font>
      <sz val="9"/>
      <color indexed="81"/>
      <name val="Segoe UI"/>
      <family val="2"/>
      <charset val="238"/>
    </font>
  </fonts>
  <fills count="9">
    <fill>
      <patternFill patternType="none"/>
    </fill>
    <fill>
      <patternFill patternType="gray125"/>
    </fill>
    <fill>
      <patternFill patternType="solid">
        <fgColor indexed="52"/>
        <bgColor indexed="64"/>
      </patternFill>
    </fill>
    <fill>
      <patternFill patternType="solid">
        <fgColor indexed="22"/>
        <bgColor indexed="64"/>
      </patternFill>
    </fill>
    <fill>
      <patternFill patternType="solid">
        <fgColor theme="0" tint="-0.249977111117893"/>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8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indexed="64"/>
      </bottom>
      <diagonal/>
    </border>
  </borders>
  <cellStyleXfs count="41">
    <xf numFmtId="0" fontId="0" fillId="0" borderId="0"/>
    <xf numFmtId="164" fontId="2" fillId="0" borderId="0" applyFont="0" applyFill="0" applyBorder="0" applyAlignment="0" applyProtection="0"/>
    <xf numFmtId="43" fontId="1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2" fillId="0" borderId="0"/>
    <xf numFmtId="0" fontId="12" fillId="0" borderId="0"/>
    <xf numFmtId="0" fontId="16" fillId="0" borderId="0"/>
    <xf numFmtId="0" fontId="17"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2" fillId="0" borderId="0"/>
    <xf numFmtId="165" fontId="2" fillId="0" borderId="0" applyFont="0" applyFill="0" applyBorder="0" applyAlignment="0" applyProtection="0"/>
    <xf numFmtId="165"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cellStyleXfs>
  <cellXfs count="1156">
    <xf numFmtId="0" fontId="0" fillId="0" borderId="0" xfId="0"/>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xf numFmtId="0" fontId="4" fillId="0" borderId="0" xfId="0" applyFont="1" applyBorder="1"/>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0" xfId="0" applyFont="1"/>
    <xf numFmtId="1"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Border="1" applyAlignment="1">
      <alignment horizontal="center" vertical="center" wrapText="1"/>
    </xf>
    <xf numFmtId="1" fontId="4"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xf numFmtId="1" fontId="5" fillId="4" borderId="2"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7" fillId="0" borderId="2"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10" fillId="4"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7" fillId="0" borderId="1"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11" fillId="0" borderId="1"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0" xfId="0" applyFont="1" applyFill="1"/>
    <xf numFmtId="0" fontId="4"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Alignment="1">
      <alignment horizontal="center" vertical="center" wrapText="1"/>
    </xf>
    <xf numFmtId="1" fontId="18" fillId="0" borderId="4" xfId="0" applyNumberFormat="1" applyFont="1" applyBorder="1" applyAlignment="1">
      <alignment horizontal="center" vertical="center" wrapText="1"/>
    </xf>
    <xf numFmtId="1" fontId="18" fillId="0" borderId="0" xfId="0" applyNumberFormat="1" applyFont="1" applyBorder="1" applyAlignment="1">
      <alignment horizontal="center" vertical="center" wrapText="1"/>
    </xf>
    <xf numFmtId="0" fontId="18" fillId="0" borderId="9" xfId="0" applyFont="1" applyBorder="1" applyAlignment="1">
      <alignment horizontal="center" vertical="center" wrapText="1"/>
    </xf>
    <xf numFmtId="0" fontId="18" fillId="0" borderId="0" xfId="0" applyFont="1" applyBorder="1" applyAlignment="1">
      <alignment vertical="center" wrapText="1"/>
    </xf>
    <xf numFmtId="3" fontId="7" fillId="0" borderId="15"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17" xfId="0" applyNumberFormat="1" applyFont="1" applyBorder="1" applyAlignment="1">
      <alignment horizontal="center" vertical="center" wrapText="1"/>
    </xf>
    <xf numFmtId="3" fontId="7" fillId="0" borderId="18" xfId="0" applyNumberFormat="1" applyFont="1" applyBorder="1" applyAlignment="1">
      <alignment horizontal="center" vertical="center" wrapText="1"/>
    </xf>
    <xf numFmtId="3" fontId="7" fillId="0" borderId="11" xfId="0" applyNumberFormat="1" applyFont="1" applyBorder="1" applyAlignment="1">
      <alignment horizontal="center" vertical="center" wrapText="1"/>
    </xf>
    <xf numFmtId="3" fontId="7" fillId="0" borderId="20"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0" fontId="7" fillId="0" borderId="21" xfId="0" applyFont="1" applyBorder="1" applyAlignment="1">
      <alignment horizontal="center" vertical="center" wrapText="1"/>
    </xf>
    <xf numFmtId="3" fontId="7" fillId="0" borderId="3" xfId="0" applyNumberFormat="1" applyFont="1" applyBorder="1" applyAlignment="1">
      <alignment horizontal="center" vertical="center" wrapText="1"/>
    </xf>
    <xf numFmtId="3" fontId="7" fillId="0" borderId="22"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0" fontId="19" fillId="0" borderId="24" xfId="0" applyFont="1" applyBorder="1" applyAlignment="1">
      <alignment horizontal="left" vertical="center" wrapText="1"/>
    </xf>
    <xf numFmtId="3" fontId="18" fillId="0" borderId="25" xfId="0" applyNumberFormat="1" applyFont="1" applyBorder="1" applyAlignment="1">
      <alignment wrapText="1"/>
    </xf>
    <xf numFmtId="166" fontId="18" fillId="0" borderId="25" xfId="0" applyNumberFormat="1" applyFont="1" applyBorder="1" applyAlignment="1">
      <alignment wrapText="1"/>
    </xf>
    <xf numFmtId="166" fontId="18" fillId="0" borderId="26" xfId="0" applyNumberFormat="1" applyFont="1" applyBorder="1" applyAlignment="1">
      <alignment wrapText="1"/>
    </xf>
    <xf numFmtId="3" fontId="18" fillId="0" borderId="0" xfId="0" applyNumberFormat="1" applyFont="1" applyBorder="1" applyAlignment="1">
      <alignment vertical="center" wrapText="1"/>
    </xf>
    <xf numFmtId="0" fontId="18" fillId="0" borderId="19" xfId="0" applyFont="1" applyBorder="1" applyAlignment="1">
      <alignment horizontal="left" vertical="center" wrapText="1"/>
    </xf>
    <xf numFmtId="3" fontId="18" fillId="0" borderId="27" xfId="0" applyNumberFormat="1" applyFont="1" applyBorder="1" applyAlignment="1"/>
    <xf numFmtId="166" fontId="18" fillId="0" borderId="27" xfId="0" applyNumberFormat="1" applyFont="1" applyBorder="1" applyAlignment="1">
      <alignment wrapText="1"/>
    </xf>
    <xf numFmtId="3" fontId="18" fillId="0" borderId="20" xfId="0" applyNumberFormat="1" applyFont="1" applyBorder="1" applyAlignment="1">
      <alignment wrapText="1"/>
    </xf>
    <xf numFmtId="166" fontId="18" fillId="0" borderId="20" xfId="0" applyNumberFormat="1" applyFont="1" applyBorder="1" applyAlignment="1">
      <alignment wrapText="1"/>
    </xf>
    <xf numFmtId="3" fontId="18" fillId="0" borderId="20" xfId="0" applyNumberFormat="1" applyFont="1" applyBorder="1" applyAlignment="1"/>
    <xf numFmtId="166" fontId="18" fillId="0" borderId="28" xfId="0" applyNumberFormat="1" applyFont="1" applyBorder="1" applyAlignment="1">
      <alignment wrapText="1"/>
    </xf>
    <xf numFmtId="0" fontId="7" fillId="0" borderId="0" xfId="0" applyFont="1" applyBorder="1"/>
    <xf numFmtId="3" fontId="7" fillId="0" borderId="29" xfId="0" applyNumberFormat="1" applyFont="1" applyBorder="1" applyAlignment="1">
      <alignment horizontal="left" vertical="center" wrapText="1"/>
    </xf>
    <xf numFmtId="3" fontId="7" fillId="0" borderId="2" xfId="0" applyNumberFormat="1" applyFont="1" applyBorder="1" applyAlignment="1"/>
    <xf numFmtId="166" fontId="7" fillId="0" borderId="2" xfId="0" applyNumberFormat="1" applyFont="1" applyBorder="1" applyAlignment="1">
      <alignment wrapText="1"/>
    </xf>
    <xf numFmtId="3" fontId="7" fillId="0" borderId="2" xfId="0" applyNumberFormat="1" applyFont="1" applyBorder="1" applyAlignment="1">
      <alignment wrapText="1"/>
    </xf>
    <xf numFmtId="3" fontId="18" fillId="0" borderId="2" xfId="0" applyNumberFormat="1" applyFont="1" applyBorder="1" applyAlignment="1">
      <alignment wrapText="1"/>
    </xf>
    <xf numFmtId="166" fontId="18" fillId="0" borderId="30" xfId="0" applyNumberFormat="1" applyFont="1" applyBorder="1" applyAlignment="1">
      <alignment wrapText="1"/>
    </xf>
    <xf numFmtId="166" fontId="18" fillId="0" borderId="2" xfId="0" applyNumberFormat="1" applyFont="1" applyBorder="1" applyAlignment="1">
      <alignment wrapText="1"/>
    </xf>
    <xf numFmtId="3" fontId="18" fillId="0" borderId="29" xfId="0" applyNumberFormat="1" applyFont="1" applyBorder="1" applyAlignment="1">
      <alignment horizontal="left" vertical="center" wrapText="1"/>
    </xf>
    <xf numFmtId="3" fontId="18" fillId="0" borderId="2" xfId="0" applyNumberFormat="1" applyFont="1" applyBorder="1" applyAlignment="1"/>
    <xf numFmtId="0" fontId="18" fillId="0" borderId="0" xfId="0" applyFont="1" applyBorder="1"/>
    <xf numFmtId="0" fontId="18" fillId="0" borderId="21" xfId="0" applyFont="1" applyBorder="1" applyAlignment="1">
      <alignment horizontal="left" vertical="center" wrapText="1"/>
    </xf>
    <xf numFmtId="3" fontId="18" fillId="0" borderId="16" xfId="0" applyNumberFormat="1" applyFont="1" applyBorder="1" applyAlignment="1"/>
    <xf numFmtId="166" fontId="18" fillId="0" borderId="16" xfId="0" applyNumberFormat="1" applyFont="1" applyBorder="1" applyAlignment="1">
      <alignment wrapText="1"/>
    </xf>
    <xf numFmtId="3" fontId="18" fillId="0" borderId="16" xfId="0" applyNumberFormat="1" applyFont="1" applyBorder="1" applyAlignment="1">
      <alignment wrapText="1"/>
    </xf>
    <xf numFmtId="166" fontId="18" fillId="0" borderId="31" xfId="0" applyNumberFormat="1" applyFont="1" applyBorder="1" applyAlignment="1">
      <alignment wrapText="1"/>
    </xf>
    <xf numFmtId="3" fontId="18" fillId="0" borderId="25" xfId="0" applyNumberFormat="1" applyFont="1" applyBorder="1" applyAlignment="1"/>
    <xf numFmtId="3" fontId="18" fillId="0" borderId="32" xfId="0" applyNumberFormat="1" applyFont="1" applyBorder="1" applyAlignment="1">
      <alignment wrapText="1"/>
    </xf>
    <xf numFmtId="166" fontId="18" fillId="0" borderId="33" xfId="0" applyNumberFormat="1" applyFont="1" applyBorder="1" applyAlignment="1">
      <alignment wrapText="1"/>
    </xf>
    <xf numFmtId="3" fontId="18" fillId="0" borderId="34" xfId="0" applyNumberFormat="1" applyFont="1" applyBorder="1" applyAlignment="1">
      <alignment wrapText="1"/>
    </xf>
    <xf numFmtId="3" fontId="18" fillId="0" borderId="27" xfId="0" applyNumberFormat="1" applyFont="1" applyBorder="1" applyAlignment="1">
      <alignment wrapText="1"/>
    </xf>
    <xf numFmtId="166" fontId="18" fillId="0" borderId="35" xfId="0" applyNumberFormat="1" applyFont="1" applyBorder="1" applyAlignment="1">
      <alignment wrapText="1"/>
    </xf>
    <xf numFmtId="0" fontId="18" fillId="0" borderId="29" xfId="0" applyFont="1" applyBorder="1" applyAlignment="1">
      <alignment horizontal="left" vertical="center" wrapText="1"/>
    </xf>
    <xf numFmtId="0" fontId="7" fillId="0" borderId="29" xfId="0" applyFont="1" applyBorder="1" applyAlignment="1">
      <alignment horizontal="left" vertical="center" wrapText="1"/>
    </xf>
    <xf numFmtId="166" fontId="7" fillId="0" borderId="20" xfId="0" applyNumberFormat="1" applyFont="1" applyBorder="1" applyAlignment="1">
      <alignment wrapText="1"/>
    </xf>
    <xf numFmtId="0" fontId="20" fillId="0" borderId="29" xfId="24" applyFont="1" applyFill="1" applyBorder="1" applyAlignment="1">
      <alignment horizontal="left" vertical="center" wrapText="1"/>
    </xf>
    <xf numFmtId="3" fontId="21" fillId="0" borderId="2" xfId="0" applyNumberFormat="1" applyFont="1" applyBorder="1" applyAlignment="1">
      <alignment wrapText="1"/>
    </xf>
    <xf numFmtId="166" fontId="7" fillId="0" borderId="30" xfId="0" applyNumberFormat="1" applyFont="1" applyBorder="1" applyAlignment="1">
      <alignment wrapText="1"/>
    </xf>
    <xf numFmtId="0" fontId="20" fillId="0" borderId="21" xfId="24" applyFont="1" applyFill="1" applyBorder="1" applyAlignment="1">
      <alignment horizontal="left" vertical="center" wrapText="1"/>
    </xf>
    <xf numFmtId="3" fontId="7" fillId="0" borderId="16" xfId="0" applyNumberFormat="1" applyFont="1" applyBorder="1" applyAlignment="1"/>
    <xf numFmtId="3" fontId="7" fillId="0" borderId="16" xfId="0" applyNumberFormat="1" applyFont="1" applyBorder="1" applyAlignment="1">
      <alignment wrapText="1"/>
    </xf>
    <xf numFmtId="166" fontId="7" fillId="0" borderId="22" xfId="0" applyNumberFormat="1" applyFont="1" applyBorder="1" applyAlignment="1">
      <alignment wrapText="1"/>
    </xf>
    <xf numFmtId="0" fontId="7" fillId="0" borderId="36" xfId="0" applyFont="1" applyBorder="1" applyAlignment="1">
      <alignment horizontal="left" vertical="center" wrapText="1"/>
    </xf>
    <xf numFmtId="3" fontId="7" fillId="0" borderId="37" xfId="0" applyNumberFormat="1" applyFont="1" applyBorder="1" applyAlignment="1"/>
    <xf numFmtId="166" fontId="18" fillId="0" borderId="37" xfId="0" applyNumberFormat="1" applyFont="1" applyBorder="1" applyAlignment="1">
      <alignment wrapText="1"/>
    </xf>
    <xf numFmtId="3" fontId="7" fillId="0" borderId="37" xfId="0" applyNumberFormat="1" applyFont="1" applyBorder="1" applyAlignment="1">
      <alignment wrapText="1"/>
    </xf>
    <xf numFmtId="3" fontId="18" fillId="0" borderId="37" xfId="0" applyNumberFormat="1" applyFont="1" applyBorder="1" applyAlignment="1">
      <alignment wrapText="1"/>
    </xf>
    <xf numFmtId="166" fontId="7" fillId="0" borderId="38" xfId="0" applyNumberFormat="1" applyFont="1" applyBorder="1" applyAlignment="1">
      <alignment wrapText="1"/>
    </xf>
    <xf numFmtId="166" fontId="18" fillId="0" borderId="23" xfId="0" applyNumberFormat="1" applyFont="1" applyBorder="1" applyAlignment="1">
      <alignment wrapText="1"/>
    </xf>
    <xf numFmtId="0" fontId="7" fillId="0" borderId="0" xfId="0" applyFont="1" applyBorder="1" applyAlignment="1">
      <alignment horizontal="left" vertical="center" wrapText="1"/>
    </xf>
    <xf numFmtId="3" fontId="7" fillId="0" borderId="0" xfId="0" applyNumberFormat="1" applyFont="1" applyBorder="1" applyAlignment="1"/>
    <xf numFmtId="3" fontId="7" fillId="0" borderId="0" xfId="0" applyNumberFormat="1" applyFont="1" applyFill="1" applyBorder="1" applyAlignment="1"/>
    <xf numFmtId="3" fontId="18" fillId="0" borderId="0" xfId="0" applyNumberFormat="1" applyFont="1" applyBorder="1" applyAlignment="1"/>
    <xf numFmtId="3" fontId="7" fillId="0" borderId="0" xfId="0" applyNumberFormat="1" applyFont="1" applyBorder="1"/>
    <xf numFmtId="0" fontId="21" fillId="0" borderId="0" xfId="0" applyFont="1" applyBorder="1" applyAlignment="1">
      <alignment horizontal="left" vertical="center" wrapText="1"/>
    </xf>
    <xf numFmtId="0" fontId="21" fillId="0" borderId="0" xfId="0" applyFont="1" applyBorder="1"/>
    <xf numFmtId="3" fontId="21" fillId="0" borderId="0" xfId="0" applyNumberFormat="1" applyFont="1" applyBorder="1" applyAlignment="1"/>
    <xf numFmtId="3" fontId="21" fillId="0" borderId="0" xfId="0" applyNumberFormat="1" applyFont="1" applyFill="1" applyBorder="1" applyAlignment="1"/>
    <xf numFmtId="1" fontId="18" fillId="0" borderId="2" xfId="0" applyNumberFormat="1" applyFont="1" applyBorder="1" applyAlignment="1">
      <alignment horizontal="center" vertical="center" wrapText="1"/>
    </xf>
    <xf numFmtId="0" fontId="18" fillId="0" borderId="37" xfId="0" applyFont="1" applyBorder="1" applyAlignment="1">
      <alignment vertical="center" wrapText="1"/>
    </xf>
    <xf numFmtId="0" fontId="19" fillId="0" borderId="37" xfId="0" applyFont="1" applyBorder="1" applyAlignment="1">
      <alignment horizontal="center" vertical="center" wrapText="1"/>
    </xf>
    <xf numFmtId="0" fontId="18" fillId="0" borderId="37" xfId="0" applyFont="1" applyBorder="1" applyAlignment="1">
      <alignment horizontal="center" vertical="center" wrapText="1"/>
    </xf>
    <xf numFmtId="49" fontId="18" fillId="0" borderId="26" xfId="0" applyNumberFormat="1" applyFont="1" applyBorder="1" applyAlignment="1">
      <alignment horizontal="left" vertical="center" wrapText="1"/>
    </xf>
    <xf numFmtId="3" fontId="18" fillId="0" borderId="25" xfId="0" applyNumberFormat="1" applyFont="1" applyBorder="1" applyAlignment="1">
      <alignment vertical="center" wrapText="1"/>
    </xf>
    <xf numFmtId="49" fontId="18" fillId="0" borderId="20" xfId="0" applyNumberFormat="1" applyFont="1" applyBorder="1" applyAlignment="1">
      <alignment horizontal="center"/>
    </xf>
    <xf numFmtId="0" fontId="18" fillId="0" borderId="20" xfId="0" applyFont="1" applyBorder="1" applyAlignment="1">
      <alignment horizontal="left" vertical="center" wrapText="1"/>
    </xf>
    <xf numFmtId="3" fontId="18" fillId="0" borderId="20" xfId="0" applyNumberFormat="1" applyFont="1" applyBorder="1" applyAlignment="1">
      <alignment vertical="center" wrapText="1"/>
    </xf>
    <xf numFmtId="49" fontId="7" fillId="0" borderId="2" xfId="0" applyNumberFormat="1" applyFont="1" applyBorder="1" applyAlignment="1">
      <alignment horizontal="right" vertical="center" wrapText="1"/>
    </xf>
    <xf numFmtId="3" fontId="7" fillId="0" borderId="2" xfId="0" applyNumberFormat="1" applyFont="1" applyBorder="1" applyAlignment="1">
      <alignment horizontal="left" vertical="center" wrapText="1"/>
    </xf>
    <xf numFmtId="3" fontId="7" fillId="0" borderId="20" xfId="0" applyNumberFormat="1" applyFont="1" applyBorder="1" applyAlignment="1">
      <alignment vertical="center" wrapText="1"/>
    </xf>
    <xf numFmtId="49" fontId="18" fillId="0" borderId="2" xfId="0" applyNumberFormat="1" applyFont="1" applyBorder="1" applyAlignment="1">
      <alignment horizontal="right" vertical="center" wrapText="1"/>
    </xf>
    <xf numFmtId="3" fontId="18" fillId="0" borderId="2" xfId="0" applyNumberFormat="1" applyFont="1" applyBorder="1" applyAlignment="1">
      <alignment horizontal="left" vertical="center" wrapText="1"/>
    </xf>
    <xf numFmtId="49" fontId="7" fillId="0" borderId="2" xfId="0" applyNumberFormat="1" applyFont="1" applyBorder="1" applyAlignment="1">
      <alignment horizontal="right"/>
    </xf>
    <xf numFmtId="0" fontId="7" fillId="0" borderId="2" xfId="0" applyFont="1" applyBorder="1"/>
    <xf numFmtId="3" fontId="21" fillId="0" borderId="20" xfId="0" applyNumberFormat="1" applyFont="1" applyBorder="1" applyAlignment="1">
      <alignment vertical="center" wrapText="1"/>
    </xf>
    <xf numFmtId="49" fontId="18" fillId="0" borderId="2" xfId="0" applyNumberFormat="1" applyFont="1" applyBorder="1" applyAlignment="1">
      <alignment horizontal="center"/>
    </xf>
    <xf numFmtId="0" fontId="18" fillId="0" borderId="2" xfId="0" applyFont="1" applyBorder="1"/>
    <xf numFmtId="49" fontId="18" fillId="0" borderId="16" xfId="0" applyNumberFormat="1" applyFont="1" applyBorder="1" applyAlignment="1">
      <alignment horizontal="left"/>
    </xf>
    <xf numFmtId="0" fontId="18" fillId="0" borderId="16" xfId="0" applyFont="1" applyBorder="1" applyAlignment="1">
      <alignment horizontal="left" vertical="center" wrapText="1"/>
    </xf>
    <xf numFmtId="3" fontId="18" fillId="0" borderId="22" xfId="0" applyNumberFormat="1" applyFont="1" applyBorder="1" applyAlignment="1">
      <alignment vertical="center" wrapText="1"/>
    </xf>
    <xf numFmtId="0" fontId="18" fillId="0" borderId="25" xfId="0" applyFont="1" applyBorder="1" applyAlignment="1">
      <alignment horizontal="left"/>
    </xf>
    <xf numFmtId="0" fontId="19" fillId="0" borderId="25" xfId="0" applyFont="1" applyBorder="1" applyAlignment="1">
      <alignment horizontal="left" vertical="center" wrapText="1"/>
    </xf>
    <xf numFmtId="0" fontId="18" fillId="0" borderId="2" xfId="0" applyFont="1" applyBorder="1" applyAlignment="1">
      <alignment horizontal="left" vertical="center" wrapText="1"/>
    </xf>
    <xf numFmtId="0" fontId="7" fillId="0" borderId="2" xfId="0" applyFont="1" applyBorder="1" applyAlignment="1">
      <alignment horizontal="left" vertical="center" wrapText="1"/>
    </xf>
    <xf numFmtId="0" fontId="18" fillId="0" borderId="2" xfId="0" applyFont="1" applyBorder="1" applyAlignment="1">
      <alignment horizontal="center"/>
    </xf>
    <xf numFmtId="49" fontId="18" fillId="0" borderId="2" xfId="0" applyNumberFormat="1" applyFont="1" applyBorder="1" applyAlignment="1">
      <alignment horizontal="right"/>
    </xf>
    <xf numFmtId="3" fontId="7" fillId="0" borderId="2" xfId="0" applyNumberFormat="1" applyFont="1" applyBorder="1" applyAlignment="1">
      <alignment vertical="center" wrapText="1"/>
    </xf>
    <xf numFmtId="49" fontId="18" fillId="0" borderId="2" xfId="0" applyNumberFormat="1" applyFont="1" applyBorder="1" applyAlignment="1">
      <alignment horizontal="left"/>
    </xf>
    <xf numFmtId="0" fontId="20" fillId="0" borderId="2" xfId="24" applyFont="1" applyFill="1" applyBorder="1" applyAlignment="1">
      <alignment horizontal="left" vertical="center" wrapText="1"/>
    </xf>
    <xf numFmtId="0" fontId="18" fillId="0" borderId="2" xfId="0" applyFont="1" applyBorder="1" applyAlignment="1">
      <alignment horizontal="center" vertical="center" wrapText="1"/>
    </xf>
    <xf numFmtId="0" fontId="19" fillId="0" borderId="2" xfId="0" applyFont="1" applyBorder="1" applyAlignment="1">
      <alignment horizontal="center" vertical="center" wrapText="1"/>
    </xf>
    <xf numFmtId="167" fontId="18" fillId="0" borderId="2" xfId="8" applyNumberFormat="1" applyFont="1" applyBorder="1" applyAlignment="1">
      <alignment horizontal="center" vertical="center" wrapText="1"/>
    </xf>
    <xf numFmtId="49" fontId="18" fillId="0" borderId="2" xfId="0" applyNumberFormat="1" applyFont="1" applyBorder="1" applyAlignment="1">
      <alignment horizontal="center" vertical="center" wrapText="1"/>
    </xf>
    <xf numFmtId="0" fontId="19" fillId="0" borderId="2" xfId="0" applyFont="1" applyBorder="1" applyAlignment="1">
      <alignment horizontal="left" vertical="center" wrapText="1"/>
    </xf>
    <xf numFmtId="3" fontId="18" fillId="0" borderId="2" xfId="8" applyNumberFormat="1" applyFont="1" applyBorder="1" applyAlignment="1">
      <alignment vertical="center" wrapText="1"/>
    </xf>
    <xf numFmtId="3" fontId="18" fillId="0" borderId="2" xfId="0" applyNumberFormat="1" applyFont="1" applyBorder="1" applyAlignment="1">
      <alignment vertical="center" wrapText="1"/>
    </xf>
    <xf numFmtId="166" fontId="18" fillId="0" borderId="2" xfId="0" applyNumberFormat="1" applyFont="1" applyBorder="1" applyAlignment="1">
      <alignment vertical="center" wrapText="1"/>
    </xf>
    <xf numFmtId="3" fontId="18" fillId="0" borderId="2" xfId="8" applyNumberFormat="1" applyFont="1" applyBorder="1"/>
    <xf numFmtId="3" fontId="18" fillId="0" borderId="2" xfId="0" applyNumberFormat="1" applyFont="1" applyBorder="1"/>
    <xf numFmtId="49" fontId="7" fillId="0" borderId="2" xfId="0" applyNumberFormat="1" applyFont="1" applyBorder="1" applyAlignment="1">
      <alignment horizontal="center" vertical="center" wrapText="1"/>
    </xf>
    <xf numFmtId="3" fontId="7" fillId="0" borderId="2" xfId="8" applyNumberFormat="1" applyFont="1" applyBorder="1"/>
    <xf numFmtId="3" fontId="7" fillId="0" borderId="2" xfId="0" applyNumberFormat="1" applyFont="1" applyBorder="1"/>
    <xf numFmtId="3" fontId="7" fillId="6" borderId="2" xfId="35" applyNumberFormat="1" applyFont="1" applyFill="1" applyBorder="1"/>
    <xf numFmtId="3" fontId="7" fillId="0" borderId="39" xfId="0" applyNumberFormat="1" applyFont="1" applyBorder="1"/>
    <xf numFmtId="49" fontId="7" fillId="0" borderId="2" xfId="0" applyNumberFormat="1" applyFont="1" applyBorder="1" applyAlignment="1">
      <alignment horizontal="center"/>
    </xf>
    <xf numFmtId="0" fontId="7" fillId="0" borderId="2" xfId="0" applyFont="1" applyBorder="1" applyAlignment="1">
      <alignment horizontal="center"/>
    </xf>
    <xf numFmtId="3" fontId="18" fillId="0" borderId="39" xfId="0" applyNumberFormat="1" applyFont="1" applyBorder="1"/>
    <xf numFmtId="0" fontId="18" fillId="0" borderId="2" xfId="0" applyFont="1" applyBorder="1" applyAlignment="1">
      <alignment horizontal="center" vertical="center"/>
    </xf>
    <xf numFmtId="3" fontId="18" fillId="0" borderId="2" xfId="8" applyNumberFormat="1" applyFont="1" applyBorder="1" applyAlignment="1">
      <alignment horizontal="right" vertical="center"/>
    </xf>
    <xf numFmtId="3" fontId="18" fillId="0" borderId="2" xfId="0" applyNumberFormat="1" applyFont="1" applyBorder="1" applyAlignment="1">
      <alignment horizontal="right" vertical="center" wrapText="1"/>
    </xf>
    <xf numFmtId="3" fontId="18" fillId="0" borderId="2" xfId="0" applyNumberFormat="1" applyFont="1" applyBorder="1" applyAlignment="1">
      <alignment horizontal="right" vertical="center"/>
    </xf>
    <xf numFmtId="3" fontId="18" fillId="0" borderId="39" xfId="0" applyNumberFormat="1" applyFont="1" applyBorder="1" applyAlignment="1">
      <alignment horizontal="right" vertical="center"/>
    </xf>
    <xf numFmtId="166" fontId="18" fillId="0" borderId="2" xfId="0" applyNumberFormat="1" applyFont="1" applyBorder="1" applyAlignment="1">
      <alignment horizontal="right" vertical="center" wrapText="1"/>
    </xf>
    <xf numFmtId="0" fontId="18" fillId="0" borderId="0" xfId="0" applyFont="1" applyBorder="1" applyAlignment="1">
      <alignment horizontal="right" vertical="center"/>
    </xf>
    <xf numFmtId="3" fontId="18" fillId="0" borderId="2" xfId="8" applyNumberFormat="1" applyFont="1" applyBorder="1" applyAlignment="1">
      <alignment vertical="center"/>
    </xf>
    <xf numFmtId="3" fontId="21" fillId="0" borderId="2" xfId="0" applyNumberFormat="1" applyFont="1" applyBorder="1" applyAlignment="1">
      <alignment vertical="center" wrapText="1"/>
    </xf>
    <xf numFmtId="3" fontId="21" fillId="0" borderId="2" xfId="0" applyNumberFormat="1" applyFont="1" applyBorder="1"/>
    <xf numFmtId="0" fontId="7" fillId="0" borderId="0" xfId="0" applyFont="1" applyBorder="1" applyAlignment="1">
      <alignment horizontal="center"/>
    </xf>
    <xf numFmtId="167" fontId="7" fillId="0" borderId="0" xfId="8" applyNumberFormat="1" applyFont="1" applyBorder="1"/>
    <xf numFmtId="0" fontId="7" fillId="0" borderId="2" xfId="0" applyFont="1" applyBorder="1" applyAlignment="1">
      <alignment wrapText="1"/>
    </xf>
    <xf numFmtId="0" fontId="21" fillId="0" borderId="0" xfId="0" applyFont="1" applyBorder="1" applyAlignment="1">
      <alignment horizontal="center"/>
    </xf>
    <xf numFmtId="167" fontId="21" fillId="0" borderId="0" xfId="8" applyNumberFormat="1" applyFont="1" applyBorder="1"/>
    <xf numFmtId="3" fontId="21" fillId="0" borderId="0" xfId="0" applyNumberFormat="1" applyFont="1" applyBorder="1"/>
    <xf numFmtId="0" fontId="18" fillId="0" borderId="27" xfId="0" applyFont="1" applyBorder="1" applyAlignment="1">
      <alignment horizontal="center" vertical="center" wrapText="1"/>
    </xf>
    <xf numFmtId="0" fontId="7" fillId="0" borderId="0" xfId="0" applyFont="1"/>
    <xf numFmtId="3" fontId="18" fillId="0" borderId="37" xfId="0" applyNumberFormat="1" applyFont="1" applyBorder="1" applyAlignment="1">
      <alignment horizontal="center" vertical="center" wrapText="1"/>
    </xf>
    <xf numFmtId="3" fontId="18" fillId="0" borderId="23" xfId="0" applyNumberFormat="1" applyFont="1" applyBorder="1" applyAlignment="1">
      <alignment horizontal="center" vertical="center" wrapText="1"/>
    </xf>
    <xf numFmtId="0" fontId="18" fillId="0" borderId="0" xfId="0" applyFont="1" applyAlignment="1">
      <alignment wrapText="1"/>
    </xf>
    <xf numFmtId="0" fontId="7" fillId="0" borderId="43" xfId="0" applyFont="1" applyBorder="1" applyAlignment="1">
      <alignment wrapText="1"/>
    </xf>
    <xf numFmtId="0" fontId="7" fillId="0" borderId="27" xfId="0" applyFont="1" applyBorder="1" applyAlignment="1">
      <alignment horizontal="left"/>
    </xf>
    <xf numFmtId="0" fontId="7" fillId="0" borderId="27" xfId="0" applyFont="1" applyBorder="1" applyAlignment="1">
      <alignment horizontal="left" wrapText="1"/>
    </xf>
    <xf numFmtId="3" fontId="18" fillId="0" borderId="27" xfId="0" applyNumberFormat="1" applyFont="1" applyBorder="1" applyAlignment="1">
      <alignment horizontal="center" vertical="center" wrapText="1"/>
    </xf>
    <xf numFmtId="3" fontId="18" fillId="0" borderId="27" xfId="0" applyNumberFormat="1" applyFont="1" applyBorder="1" applyAlignment="1">
      <alignment horizontal="right" vertical="center" wrapText="1"/>
    </xf>
    <xf numFmtId="3" fontId="7" fillId="0" borderId="27" xfId="0" applyNumberFormat="1" applyFont="1" applyBorder="1" applyAlignment="1">
      <alignment horizontal="right" vertical="center" wrapText="1"/>
    </xf>
    <xf numFmtId="3" fontId="18" fillId="0" borderId="35" xfId="0" applyNumberFormat="1" applyFont="1" applyBorder="1" applyAlignment="1">
      <alignment horizontal="right" vertical="center" wrapText="1"/>
    </xf>
    <xf numFmtId="3" fontId="7" fillId="0" borderId="41" xfId="0" applyNumberFormat="1" applyFont="1" applyBorder="1" applyAlignment="1">
      <alignment horizontal="right" vertical="center" wrapText="1"/>
    </xf>
    <xf numFmtId="0" fontId="7" fillId="0" borderId="44" xfId="0" applyFont="1" applyBorder="1" applyAlignment="1">
      <alignment wrapText="1"/>
    </xf>
    <xf numFmtId="0" fontId="7" fillId="0" borderId="20" xfId="0" applyFont="1" applyBorder="1" applyAlignment="1">
      <alignment horizontal="left"/>
    </xf>
    <xf numFmtId="0" fontId="7" fillId="0" borderId="20" xfId="0" applyFont="1" applyBorder="1" applyAlignment="1">
      <alignment horizontal="left" wrapText="1"/>
    </xf>
    <xf numFmtId="3" fontId="7" fillId="0" borderId="20" xfId="0" applyNumberFormat="1" applyFont="1" applyBorder="1" applyAlignment="1">
      <alignment horizontal="right" vertical="center" wrapText="1"/>
    </xf>
    <xf numFmtId="3" fontId="18" fillId="0" borderId="20" xfId="0" applyNumberFormat="1" applyFont="1" applyBorder="1" applyAlignment="1">
      <alignment horizontal="center" vertical="center" wrapText="1"/>
    </xf>
    <xf numFmtId="3" fontId="18" fillId="0" borderId="20" xfId="0" applyNumberFormat="1" applyFont="1" applyBorder="1" applyAlignment="1">
      <alignment horizontal="right" vertical="center" wrapText="1"/>
    </xf>
    <xf numFmtId="0" fontId="18" fillId="0" borderId="13" xfId="0" applyFont="1" applyBorder="1" applyAlignment="1">
      <alignment horizontal="right" vertical="center" wrapText="1"/>
    </xf>
    <xf numFmtId="3" fontId="7" fillId="0" borderId="28" xfId="0" applyNumberFormat="1" applyFont="1" applyBorder="1" applyAlignment="1">
      <alignment horizontal="right" vertical="center" wrapText="1"/>
    </xf>
    <xf numFmtId="0" fontId="7" fillId="0" borderId="19" xfId="0" applyFont="1" applyBorder="1" applyAlignment="1"/>
    <xf numFmtId="0" fontId="7" fillId="0" borderId="20" xfId="0" applyFont="1" applyBorder="1" applyAlignment="1"/>
    <xf numFmtId="3" fontId="7" fillId="0" borderId="20" xfId="0" applyNumberFormat="1" applyFont="1" applyBorder="1" applyAlignment="1">
      <alignment horizontal="left" wrapText="1"/>
    </xf>
    <xf numFmtId="3" fontId="18" fillId="0" borderId="20" xfId="0" applyNumberFormat="1" applyFont="1" applyBorder="1" applyAlignment="1">
      <alignment horizontal="right"/>
    </xf>
    <xf numFmtId="3" fontId="7" fillId="0" borderId="20" xfId="0" applyNumberFormat="1" applyFont="1" applyBorder="1" applyAlignment="1">
      <alignment horizontal="right" wrapText="1"/>
    </xf>
    <xf numFmtId="3" fontId="18" fillId="0" borderId="20" xfId="0" applyNumberFormat="1" applyFont="1" applyBorder="1" applyAlignment="1">
      <alignment horizontal="right" wrapText="1"/>
    </xf>
    <xf numFmtId="3" fontId="7" fillId="0" borderId="20" xfId="0" applyNumberFormat="1" applyFont="1" applyBorder="1" applyAlignment="1">
      <alignment horizontal="right"/>
    </xf>
    <xf numFmtId="3" fontId="7" fillId="0" borderId="28" xfId="0" applyNumberFormat="1" applyFont="1" applyBorder="1" applyAlignment="1">
      <alignment horizontal="right" wrapText="1"/>
    </xf>
    <xf numFmtId="0" fontId="18" fillId="0" borderId="0" xfId="0" applyFont="1"/>
    <xf numFmtId="0" fontId="7" fillId="0" borderId="2" xfId="0" applyFont="1" applyBorder="1" applyAlignment="1"/>
    <xf numFmtId="3" fontId="7" fillId="0" borderId="2" xfId="0" applyNumberFormat="1" applyFont="1" applyBorder="1" applyAlignment="1">
      <alignment horizontal="left" wrapText="1"/>
    </xf>
    <xf numFmtId="3" fontId="7" fillId="0" borderId="2" xfId="0" applyNumberFormat="1" applyFont="1" applyBorder="1" applyAlignment="1">
      <alignment horizontal="right"/>
    </xf>
    <xf numFmtId="3" fontId="7" fillId="0" borderId="2" xfId="0" applyNumberFormat="1" applyFont="1" applyBorder="1" applyAlignment="1">
      <alignment horizontal="right" wrapText="1"/>
    </xf>
    <xf numFmtId="3" fontId="18" fillId="0" borderId="2" xfId="0" applyNumberFormat="1" applyFont="1" applyBorder="1" applyAlignment="1">
      <alignment horizontal="right" wrapText="1"/>
    </xf>
    <xf numFmtId="3" fontId="7" fillId="0" borderId="30" xfId="0" applyNumberFormat="1" applyFont="1" applyBorder="1" applyAlignment="1">
      <alignment horizontal="right" wrapText="1"/>
    </xf>
    <xf numFmtId="0" fontId="7" fillId="0" borderId="2" xfId="0" applyFont="1" applyBorder="1" applyAlignment="1">
      <alignment horizontal="left"/>
    </xf>
    <xf numFmtId="0" fontId="7" fillId="0" borderId="1" xfId="0" applyFont="1" applyBorder="1" applyAlignment="1">
      <alignment horizontal="left"/>
    </xf>
    <xf numFmtId="0" fontId="22" fillId="0" borderId="2" xfId="0" applyFont="1" applyFill="1" applyBorder="1" applyAlignment="1">
      <alignment vertical="center" wrapText="1"/>
    </xf>
    <xf numFmtId="0" fontId="7" fillId="0" borderId="21" xfId="0" applyFont="1" applyBorder="1" applyAlignment="1">
      <alignment wrapText="1"/>
    </xf>
    <xf numFmtId="0" fontId="7" fillId="0" borderId="16" xfId="0" applyFont="1" applyBorder="1" applyAlignment="1">
      <alignment horizontal="left" wrapText="1"/>
    </xf>
    <xf numFmtId="0" fontId="7" fillId="0" borderId="16" xfId="0" applyFont="1" applyBorder="1" applyAlignment="1">
      <alignment wrapText="1"/>
    </xf>
    <xf numFmtId="3" fontId="7" fillId="0" borderId="16" xfId="0" applyNumberFormat="1" applyFont="1" applyBorder="1" applyAlignment="1">
      <alignment horizontal="right" wrapText="1"/>
    </xf>
    <xf numFmtId="3" fontId="18" fillId="0" borderId="16" xfId="0" applyNumberFormat="1" applyFont="1" applyBorder="1" applyAlignment="1">
      <alignment horizontal="right" wrapText="1"/>
    </xf>
    <xf numFmtId="3" fontId="7" fillId="0" borderId="16" xfId="0" applyNumberFormat="1" applyFont="1" applyBorder="1" applyAlignment="1">
      <alignment horizontal="right"/>
    </xf>
    <xf numFmtId="3" fontId="7" fillId="0" borderId="31" xfId="0" applyNumberFormat="1" applyFont="1" applyBorder="1" applyAlignment="1">
      <alignment horizontal="right" wrapText="1"/>
    </xf>
    <xf numFmtId="0" fontId="7" fillId="0" borderId="0" xfId="0" applyFont="1" applyAlignment="1">
      <alignment vertical="center" wrapText="1"/>
    </xf>
    <xf numFmtId="3" fontId="18" fillId="0" borderId="27" xfId="0" applyNumberFormat="1" applyFont="1" applyFill="1" applyBorder="1" applyAlignment="1">
      <alignment horizontal="right"/>
    </xf>
    <xf numFmtId="3" fontId="18" fillId="0" borderId="27" xfId="0" applyNumberFormat="1" applyFont="1" applyFill="1" applyBorder="1" applyAlignment="1">
      <alignment horizontal="right" wrapText="1"/>
    </xf>
    <xf numFmtId="3" fontId="18" fillId="0" borderId="41" xfId="0" applyNumberFormat="1" applyFont="1" applyFill="1" applyBorder="1" applyAlignment="1">
      <alignment horizontal="right" wrapText="1"/>
    </xf>
    <xf numFmtId="3" fontId="18" fillId="0" borderId="0" xfId="0" applyNumberFormat="1" applyFont="1" applyFill="1"/>
    <xf numFmtId="0" fontId="18" fillId="0" borderId="0" xfId="0" applyFont="1" applyFill="1"/>
    <xf numFmtId="3" fontId="7" fillId="0" borderId="2" xfId="0" applyNumberFormat="1" applyFont="1" applyFill="1" applyBorder="1" applyAlignment="1">
      <alignment horizontal="right"/>
    </xf>
    <xf numFmtId="3" fontId="7" fillId="0" borderId="30" xfId="0" applyNumberFormat="1" applyFont="1" applyFill="1" applyBorder="1" applyAlignment="1">
      <alignment horizontal="right"/>
    </xf>
    <xf numFmtId="0" fontId="7" fillId="0" borderId="0" xfId="0" applyFont="1" applyFill="1"/>
    <xf numFmtId="3" fontId="7" fillId="0" borderId="37" xfId="0" applyNumberFormat="1" applyFont="1" applyFill="1" applyBorder="1" applyAlignment="1">
      <alignment horizontal="right"/>
    </xf>
    <xf numFmtId="3" fontId="7" fillId="0" borderId="23" xfId="0" applyNumberFormat="1" applyFont="1" applyFill="1" applyBorder="1" applyAlignment="1">
      <alignment horizontal="right"/>
    </xf>
    <xf numFmtId="3" fontId="18" fillId="0" borderId="41" xfId="0" applyNumberFormat="1" applyFont="1" applyFill="1" applyBorder="1" applyAlignment="1">
      <alignment horizontal="right"/>
    </xf>
    <xf numFmtId="0" fontId="7" fillId="0" borderId="29" xfId="0" applyFont="1" applyBorder="1"/>
    <xf numFmtId="0" fontId="7" fillId="0" borderId="2" xfId="0" applyFont="1" applyBorder="1" applyAlignment="1">
      <alignment vertical="center" wrapText="1"/>
    </xf>
    <xf numFmtId="3" fontId="7" fillId="0" borderId="30" xfId="0" applyNumberFormat="1" applyFont="1" applyBorder="1" applyAlignment="1">
      <alignment horizontal="right"/>
    </xf>
    <xf numFmtId="3" fontId="18" fillId="0" borderId="38" xfId="0" applyNumberFormat="1" applyFont="1" applyBorder="1" applyAlignment="1">
      <alignment horizontal="right"/>
    </xf>
    <xf numFmtId="3" fontId="18" fillId="0" borderId="37" xfId="0" applyNumberFormat="1" applyFont="1" applyBorder="1" applyAlignment="1">
      <alignment horizontal="right"/>
    </xf>
    <xf numFmtId="3" fontId="18" fillId="0" borderId="23" xfId="0" applyNumberFormat="1" applyFont="1" applyBorder="1" applyAlignment="1">
      <alignment horizontal="right"/>
    </xf>
    <xf numFmtId="3" fontId="18" fillId="0" borderId="27" xfId="0" applyNumberFormat="1" applyFont="1" applyBorder="1" applyAlignment="1">
      <alignment horizontal="right"/>
    </xf>
    <xf numFmtId="3" fontId="18" fillId="0" borderId="41" xfId="0" applyNumberFormat="1" applyFont="1" applyBorder="1" applyAlignment="1">
      <alignment horizontal="right"/>
    </xf>
    <xf numFmtId="3" fontId="7" fillId="0" borderId="37" xfId="0" applyNumberFormat="1" applyFont="1" applyBorder="1" applyAlignment="1">
      <alignment horizontal="right"/>
    </xf>
    <xf numFmtId="3" fontId="7" fillId="0" borderId="23" xfId="0" applyNumberFormat="1" applyFont="1" applyBorder="1" applyAlignment="1">
      <alignment horizontal="right"/>
    </xf>
    <xf numFmtId="3" fontId="7" fillId="0" borderId="0" xfId="0" applyNumberFormat="1" applyFont="1" applyAlignment="1">
      <alignment horizontal="right"/>
    </xf>
    <xf numFmtId="3" fontId="7" fillId="0" borderId="0" xfId="0" applyNumberFormat="1" applyFont="1" applyBorder="1" applyAlignment="1">
      <alignment horizontal="right" vertical="center" wrapText="1"/>
    </xf>
    <xf numFmtId="3" fontId="7" fillId="0" borderId="0" xfId="0" applyNumberFormat="1" applyFont="1" applyBorder="1" applyAlignment="1">
      <alignment horizontal="right"/>
    </xf>
    <xf numFmtId="3" fontId="7" fillId="0" borderId="0" xfId="0" applyNumberFormat="1" applyFont="1"/>
    <xf numFmtId="3" fontId="7" fillId="0" borderId="0" xfId="0" applyNumberFormat="1" applyFont="1" applyBorder="1" applyAlignment="1">
      <alignment vertical="center" wrapText="1"/>
    </xf>
    <xf numFmtId="3" fontId="7" fillId="0" borderId="0" xfId="0" applyNumberFormat="1" applyFont="1" applyBorder="1" applyAlignment="1">
      <alignment horizontal="center"/>
    </xf>
    <xf numFmtId="3" fontId="7" fillId="0" borderId="0" xfId="0" applyNumberFormat="1" applyFont="1" applyBorder="1" applyAlignment="1">
      <alignment horizontal="center" vertical="center" wrapText="1"/>
    </xf>
    <xf numFmtId="0" fontId="18" fillId="0" borderId="0" xfId="0" applyFont="1" applyAlignment="1">
      <alignment vertical="center" wrapText="1"/>
    </xf>
    <xf numFmtId="3" fontId="18" fillId="0" borderId="0" xfId="0" applyNumberFormat="1" applyFont="1"/>
    <xf numFmtId="3" fontId="18" fillId="0" borderId="0" xfId="0" applyNumberFormat="1" applyFont="1" applyBorder="1" applyAlignment="1">
      <alignment horizontal="center"/>
    </xf>
    <xf numFmtId="3" fontId="21" fillId="0" borderId="0" xfId="0" applyNumberFormat="1" applyFont="1" applyAlignment="1">
      <alignment vertical="center" wrapText="1"/>
    </xf>
    <xf numFmtId="3" fontId="21" fillId="0" borderId="0" xfId="0" applyNumberFormat="1" applyFont="1" applyAlignment="1">
      <alignment horizontal="center"/>
    </xf>
    <xf numFmtId="3" fontId="7" fillId="0" borderId="0" xfId="0" applyNumberFormat="1" applyFont="1" applyAlignment="1">
      <alignment horizontal="center"/>
    </xf>
    <xf numFmtId="3" fontId="7" fillId="0" borderId="0" xfId="0" applyNumberFormat="1" applyFont="1" applyAlignment="1">
      <alignment horizontal="center" vertical="center" wrapText="1"/>
    </xf>
    <xf numFmtId="0" fontId="21" fillId="0" borderId="0" xfId="0" applyFont="1" applyAlignment="1">
      <alignment vertical="center" wrapText="1"/>
    </xf>
    <xf numFmtId="3" fontId="21" fillId="0" borderId="0" xfId="0" applyNumberFormat="1" applyFont="1"/>
    <xf numFmtId="3" fontId="21" fillId="0" borderId="0" xfId="0" applyNumberFormat="1" applyFont="1" applyAlignment="1">
      <alignment horizontal="center" vertical="center" wrapText="1"/>
    </xf>
    <xf numFmtId="0" fontId="21" fillId="0" borderId="0" xfId="0" applyFont="1"/>
    <xf numFmtId="3" fontId="7" fillId="0" borderId="0" xfId="0" applyNumberFormat="1" applyFont="1" applyAlignment="1">
      <alignment vertical="center" wrapText="1"/>
    </xf>
    <xf numFmtId="0" fontId="23" fillId="0" borderId="0" xfId="0" applyFont="1" applyAlignment="1">
      <alignment horizontal="center"/>
    </xf>
    <xf numFmtId="0" fontId="23" fillId="0" borderId="52" xfId="0" applyFont="1" applyBorder="1" applyAlignment="1">
      <alignment horizontal="center" vertical="center" wrapText="1"/>
    </xf>
    <xf numFmtId="3" fontId="23" fillId="0" borderId="25" xfId="0" applyNumberFormat="1" applyFont="1" applyFill="1" applyBorder="1" applyAlignment="1">
      <alignment horizontal="center" vertical="center" wrapText="1"/>
    </xf>
    <xf numFmtId="3" fontId="23" fillId="0" borderId="25" xfId="0" applyNumberFormat="1" applyFont="1" applyBorder="1" applyAlignment="1">
      <alignment horizontal="center" vertical="center" wrapText="1"/>
    </xf>
    <xf numFmtId="0" fontId="23" fillId="0" borderId="26" xfId="0" applyFont="1" applyBorder="1" applyAlignment="1">
      <alignment horizontal="center" vertical="center" wrapText="1"/>
    </xf>
    <xf numFmtId="0" fontId="23" fillId="0" borderId="0" xfId="0" applyFont="1" applyAlignment="1">
      <alignment horizontal="center" vertical="center" wrapText="1"/>
    </xf>
    <xf numFmtId="0" fontId="23" fillId="0" borderId="44" xfId="0" applyFont="1" applyBorder="1" applyAlignment="1">
      <alignment horizontal="left" vertical="center" wrapText="1"/>
    </xf>
    <xf numFmtId="3" fontId="23" fillId="0" borderId="40" xfId="0" applyNumberFormat="1" applyFont="1" applyFill="1" applyBorder="1" applyAlignment="1">
      <alignment horizontal="center" vertical="center" wrapText="1"/>
    </xf>
    <xf numFmtId="3" fontId="23" fillId="0" borderId="40" xfId="0" applyNumberFormat="1" applyFont="1" applyBorder="1" applyAlignment="1">
      <alignment horizontal="center" vertical="center" wrapText="1"/>
    </xf>
    <xf numFmtId="0" fontId="23" fillId="0" borderId="53" xfId="0" applyFont="1" applyBorder="1" applyAlignment="1">
      <alignment horizontal="center" vertical="center" wrapText="1"/>
    </xf>
    <xf numFmtId="0" fontId="24" fillId="0" borderId="46" xfId="0" applyFont="1" applyBorder="1" applyAlignment="1">
      <alignment horizontal="left" vertical="center" wrapText="1"/>
    </xf>
    <xf numFmtId="3" fontId="24" fillId="0" borderId="2" xfId="0" applyNumberFormat="1" applyFont="1" applyBorder="1" applyAlignment="1">
      <alignment horizontal="right"/>
    </xf>
    <xf numFmtId="0" fontId="24" fillId="0" borderId="30" xfId="0" applyFont="1" applyBorder="1" applyAlignment="1">
      <alignment horizontal="center" vertical="center" wrapText="1"/>
    </xf>
    <xf numFmtId="0" fontId="24" fillId="0" borderId="46" xfId="0" applyFont="1" applyBorder="1" applyAlignment="1">
      <alignment vertical="center" wrapText="1"/>
    </xf>
    <xf numFmtId="0" fontId="24" fillId="0" borderId="0" xfId="0" applyFont="1"/>
    <xf numFmtId="0" fontId="7" fillId="0" borderId="46" xfId="0" applyFont="1" applyBorder="1" applyAlignment="1">
      <alignment vertical="center" wrapText="1"/>
    </xf>
    <xf numFmtId="0" fontId="24" fillId="0" borderId="48" xfId="0" applyFont="1" applyBorder="1" applyAlignment="1">
      <alignment vertical="center" wrapText="1"/>
    </xf>
    <xf numFmtId="3" fontId="24" fillId="0" borderId="37" xfId="0" applyNumberFormat="1" applyFont="1" applyBorder="1" applyAlignment="1">
      <alignment horizontal="right"/>
    </xf>
    <xf numFmtId="0" fontId="24" fillId="0" borderId="23" xfId="0" applyFont="1" applyBorder="1" applyAlignment="1">
      <alignment horizontal="center" vertical="center" wrapText="1"/>
    </xf>
    <xf numFmtId="0" fontId="23" fillId="0" borderId="52" xfId="0" applyFont="1" applyBorder="1" applyAlignment="1">
      <alignment vertical="center" wrapText="1"/>
    </xf>
    <xf numFmtId="3" fontId="23" fillId="0" borderId="25" xfId="0" applyNumberFormat="1" applyFont="1" applyBorder="1" applyAlignment="1">
      <alignment horizontal="right"/>
    </xf>
    <xf numFmtId="0" fontId="24" fillId="0" borderId="26" xfId="0" applyFont="1" applyBorder="1" applyAlignment="1">
      <alignment horizontal="center" vertical="center" wrapText="1"/>
    </xf>
    <xf numFmtId="0" fontId="23" fillId="0" borderId="0" xfId="0" applyFont="1" applyBorder="1"/>
    <xf numFmtId="0" fontId="23" fillId="0" borderId="54" xfId="0" applyFont="1" applyBorder="1" applyAlignment="1">
      <alignment vertical="center" wrapText="1"/>
    </xf>
    <xf numFmtId="3" fontId="25" fillId="0" borderId="22" xfId="0" applyNumberFormat="1" applyFont="1" applyBorder="1" applyAlignment="1">
      <alignment horizontal="right"/>
    </xf>
    <xf numFmtId="3" fontId="23" fillId="0" borderId="22" xfId="0" applyNumberFormat="1" applyFont="1" applyBorder="1" applyAlignment="1">
      <alignment horizontal="right"/>
    </xf>
    <xf numFmtId="0" fontId="24" fillId="0" borderId="55" xfId="0" applyFont="1" applyBorder="1" applyAlignment="1">
      <alignment horizontal="center" vertical="center" wrapText="1"/>
    </xf>
    <xf numFmtId="0" fontId="23" fillId="0" borderId="26" xfId="0" applyFont="1" applyBorder="1" applyAlignment="1">
      <alignment vertical="center" wrapText="1"/>
    </xf>
    <xf numFmtId="0" fontId="23" fillId="0" borderId="0" xfId="0" applyFont="1" applyBorder="1" applyAlignment="1">
      <alignment vertical="center" wrapText="1"/>
    </xf>
    <xf numFmtId="3" fontId="23" fillId="0" borderId="0" xfId="0" applyNumberFormat="1" applyFont="1" applyBorder="1" applyAlignment="1">
      <alignment horizontal="right"/>
    </xf>
    <xf numFmtId="0" fontId="23" fillId="0" borderId="0" xfId="0" applyFont="1"/>
    <xf numFmtId="0" fontId="26" fillId="0" borderId="45" xfId="0" applyFont="1" applyBorder="1" applyAlignment="1">
      <alignment vertical="center" wrapText="1"/>
    </xf>
    <xf numFmtId="3" fontId="24" fillId="0" borderId="27" xfId="0" applyNumberFormat="1" applyFont="1" applyBorder="1" applyAlignment="1">
      <alignment horizontal="right"/>
    </xf>
    <xf numFmtId="0" fontId="24" fillId="0" borderId="41" xfId="0" applyFont="1" applyBorder="1" applyAlignment="1">
      <alignment horizontal="center" vertical="center" wrapText="1"/>
    </xf>
    <xf numFmtId="0" fontId="7" fillId="0" borderId="44" xfId="0" applyFont="1" applyBorder="1"/>
    <xf numFmtId="3" fontId="24" fillId="0" borderId="20" xfId="0" applyNumberFormat="1" applyFont="1" applyBorder="1" applyAlignment="1">
      <alignment horizontal="right"/>
    </xf>
    <xf numFmtId="0" fontId="24" fillId="0" borderId="28" xfId="0" applyFont="1" applyBorder="1" applyAlignment="1">
      <alignment horizontal="center" vertical="center" wrapText="1"/>
    </xf>
    <xf numFmtId="0" fontId="26" fillId="0" borderId="0" xfId="0" applyFont="1" applyBorder="1" applyAlignment="1">
      <alignment vertical="center" wrapText="1"/>
    </xf>
    <xf numFmtId="3" fontId="24" fillId="0" borderId="0" xfId="0" applyNumberFormat="1" applyFont="1" applyAlignment="1">
      <alignment horizontal="right"/>
    </xf>
    <xf numFmtId="0" fontId="24" fillId="0" borderId="0" xfId="0" applyFont="1" applyAlignment="1">
      <alignment vertical="center" wrapText="1"/>
    </xf>
    <xf numFmtId="0" fontId="27" fillId="0" borderId="0" xfId="0" applyFont="1" applyBorder="1" applyAlignment="1">
      <alignment horizontal="center" vertical="center" wrapText="1"/>
    </xf>
    <xf numFmtId="0" fontId="24" fillId="0" borderId="0" xfId="0" applyFont="1" applyBorder="1" applyAlignment="1">
      <alignment vertical="center" wrapText="1"/>
    </xf>
    <xf numFmtId="3" fontId="24" fillId="0" borderId="0" xfId="0" applyNumberFormat="1" applyFont="1" applyAlignment="1">
      <alignment horizontal="right" vertical="center"/>
    </xf>
    <xf numFmtId="3" fontId="24" fillId="0" borderId="0" xfId="0" applyNumberFormat="1" applyFont="1" applyAlignment="1">
      <alignment horizontal="right" vertical="center" wrapText="1"/>
    </xf>
    <xf numFmtId="0" fontId="24" fillId="0" borderId="0" xfId="0" applyFont="1" applyAlignment="1">
      <alignment horizontal="center" vertical="center" wrapText="1"/>
    </xf>
    <xf numFmtId="0" fontId="18" fillId="0" borderId="24" xfId="0" applyFont="1" applyBorder="1" applyAlignment="1">
      <alignment horizontal="center" vertical="center" wrapText="1"/>
    </xf>
    <xf numFmtId="0" fontId="18" fillId="0" borderId="32" xfId="0" applyFont="1" applyBorder="1" applyAlignment="1">
      <alignment horizontal="center" vertical="center" wrapText="1"/>
    </xf>
    <xf numFmtId="3" fontId="18" fillId="0" borderId="25" xfId="0" applyNumberFormat="1" applyFont="1" applyBorder="1" applyAlignment="1">
      <alignment horizontal="center" vertical="center" wrapText="1"/>
    </xf>
    <xf numFmtId="3" fontId="18" fillId="0" borderId="56" xfId="0" applyNumberFormat="1" applyFont="1" applyBorder="1" applyAlignment="1">
      <alignment horizontal="center" vertical="center" wrapText="1"/>
    </xf>
    <xf numFmtId="3" fontId="18" fillId="0" borderId="0" xfId="0" applyNumberFormat="1" applyFont="1" applyAlignment="1">
      <alignment horizontal="center" vertical="center" wrapText="1"/>
    </xf>
    <xf numFmtId="0" fontId="18" fillId="0" borderId="0" xfId="0" applyFont="1" applyAlignment="1">
      <alignment horizontal="center" vertical="center" wrapText="1"/>
    </xf>
    <xf numFmtId="0" fontId="3" fillId="0" borderId="45" xfId="0" applyFont="1" applyBorder="1" applyAlignment="1">
      <alignment horizontal="left"/>
    </xf>
    <xf numFmtId="0" fontId="3" fillId="0" borderId="40" xfId="0" applyFont="1" applyBorder="1" applyAlignment="1">
      <alignment horizontal="left"/>
    </xf>
    <xf numFmtId="3" fontId="3" fillId="0" borderId="40" xfId="0" applyNumberFormat="1" applyFont="1" applyBorder="1" applyAlignment="1">
      <alignment horizontal="right"/>
    </xf>
    <xf numFmtId="3" fontId="18" fillId="0" borderId="40" xfId="0" applyNumberFormat="1" applyFont="1" applyBorder="1" applyAlignment="1">
      <alignment horizontal="right" wrapText="1"/>
    </xf>
    <xf numFmtId="3" fontId="3" fillId="0" borderId="53" xfId="0" applyNumberFormat="1" applyFont="1" applyBorder="1" applyAlignment="1">
      <alignment horizontal="right"/>
    </xf>
    <xf numFmtId="3" fontId="3" fillId="0" borderId="0" xfId="0" applyNumberFormat="1" applyFont="1" applyAlignment="1">
      <alignment horizontal="right"/>
    </xf>
    <xf numFmtId="0" fontId="3" fillId="0" borderId="0" xfId="0" applyFont="1" applyAlignment="1">
      <alignment horizontal="right"/>
    </xf>
    <xf numFmtId="0" fontId="18" fillId="0" borderId="29" xfId="0" applyFont="1" applyBorder="1" applyAlignment="1">
      <alignment horizontal="left"/>
    </xf>
    <xf numFmtId="0" fontId="18" fillId="0" borderId="1" xfId="0" applyFont="1" applyBorder="1" applyAlignment="1">
      <alignment horizontal="left"/>
    </xf>
    <xf numFmtId="3" fontId="18" fillId="0" borderId="57" xfId="0" applyNumberFormat="1" applyFont="1" applyBorder="1" applyAlignment="1">
      <alignment horizontal="right"/>
    </xf>
    <xf numFmtId="3" fontId="18" fillId="0" borderId="0" xfId="0" applyNumberFormat="1" applyFont="1" applyAlignment="1">
      <alignment horizontal="right"/>
    </xf>
    <xf numFmtId="0" fontId="18" fillId="0" borderId="0" xfId="0" applyFont="1" applyAlignment="1">
      <alignment horizontal="right"/>
    </xf>
    <xf numFmtId="0" fontId="7" fillId="0" borderId="29" xfId="0" applyFont="1" applyBorder="1" applyAlignment="1">
      <alignment horizontal="left"/>
    </xf>
    <xf numFmtId="0" fontId="18" fillId="0" borderId="47" xfId="0" applyFont="1" applyBorder="1" applyAlignment="1">
      <alignment horizontal="left"/>
    </xf>
    <xf numFmtId="0" fontId="7" fillId="0" borderId="47" xfId="0" applyFont="1" applyBorder="1" applyAlignment="1">
      <alignment horizontal="left" wrapText="1"/>
    </xf>
    <xf numFmtId="0" fontId="18" fillId="0" borderId="47" xfId="0" applyFont="1" applyBorder="1" applyAlignment="1">
      <alignment horizontal="left" wrapText="1"/>
    </xf>
    <xf numFmtId="3" fontId="7" fillId="0" borderId="39" xfId="0" applyNumberFormat="1" applyFont="1" applyBorder="1" applyAlignment="1">
      <alignment horizontal="right"/>
    </xf>
    <xf numFmtId="3" fontId="21" fillId="0" borderId="2" xfId="0" applyNumberFormat="1" applyFont="1" applyBorder="1" applyAlignment="1">
      <alignment horizontal="right"/>
    </xf>
    <xf numFmtId="3" fontId="7" fillId="0" borderId="47" xfId="0" applyNumberFormat="1" applyFont="1" applyBorder="1" applyAlignment="1">
      <alignment horizontal="left" wrapText="1"/>
    </xf>
    <xf numFmtId="0" fontId="3" fillId="0" borderId="24" xfId="0" applyFont="1" applyFill="1" applyBorder="1" applyAlignment="1">
      <alignment horizontal="left"/>
    </xf>
    <xf numFmtId="0" fontId="3" fillId="0" borderId="32" xfId="0" applyFont="1" applyFill="1" applyBorder="1" applyAlignment="1">
      <alignment horizontal="left"/>
    </xf>
    <xf numFmtId="3" fontId="3" fillId="0" borderId="25" xfId="0" applyNumberFormat="1" applyFont="1" applyFill="1" applyBorder="1" applyAlignment="1">
      <alignment horizontal="right"/>
    </xf>
    <xf numFmtId="3" fontId="3" fillId="0" borderId="26" xfId="0" applyNumberFormat="1" applyFont="1" applyFill="1" applyBorder="1" applyAlignment="1">
      <alignment horizontal="right"/>
    </xf>
    <xf numFmtId="3" fontId="3" fillId="0" borderId="0" xfId="0" applyNumberFormat="1" applyFont="1" applyFill="1" applyAlignment="1">
      <alignment horizontal="right"/>
    </xf>
    <xf numFmtId="0" fontId="3" fillId="0" borderId="0" xfId="0" applyFont="1" applyFill="1" applyAlignment="1">
      <alignment horizontal="right"/>
    </xf>
    <xf numFmtId="0" fontId="3" fillId="0" borderId="19" xfId="0" applyFont="1" applyFill="1" applyBorder="1" applyAlignment="1">
      <alignment horizontal="left"/>
    </xf>
    <xf numFmtId="0" fontId="3" fillId="0" borderId="34" xfId="0" applyFont="1" applyFill="1" applyBorder="1" applyAlignment="1">
      <alignment horizontal="left"/>
    </xf>
    <xf numFmtId="3" fontId="3" fillId="0" borderId="40" xfId="0" applyNumberFormat="1" applyFont="1" applyFill="1" applyBorder="1" applyAlignment="1">
      <alignment horizontal="right"/>
    </xf>
    <xf numFmtId="3" fontId="18" fillId="0" borderId="40" xfId="0" applyNumberFormat="1" applyFont="1" applyFill="1" applyBorder="1" applyAlignment="1">
      <alignment horizontal="right" wrapText="1"/>
    </xf>
    <xf numFmtId="3" fontId="18" fillId="0" borderId="53" xfId="0" applyNumberFormat="1" applyFont="1" applyFill="1" applyBorder="1" applyAlignment="1">
      <alignment horizontal="right"/>
    </xf>
    <xf numFmtId="0" fontId="7" fillId="0" borderId="29" xfId="0" applyFont="1" applyFill="1" applyBorder="1" applyAlignment="1">
      <alignment horizontal="left"/>
    </xf>
    <xf numFmtId="0" fontId="18" fillId="0" borderId="1" xfId="0" applyFont="1" applyFill="1" applyBorder="1" applyAlignment="1">
      <alignment horizontal="left"/>
    </xf>
    <xf numFmtId="3" fontId="7" fillId="0" borderId="2" xfId="0" applyNumberFormat="1" applyFont="1" applyFill="1" applyBorder="1" applyAlignment="1">
      <alignment horizontal="right" wrapText="1"/>
    </xf>
    <xf numFmtId="3" fontId="18" fillId="0" borderId="57" xfId="0" applyNumberFormat="1" applyFont="1" applyFill="1" applyBorder="1" applyAlignment="1">
      <alignment horizontal="right"/>
    </xf>
    <xf numFmtId="3" fontId="7" fillId="0" borderId="0" xfId="0" applyNumberFormat="1" applyFont="1" applyFill="1" applyAlignment="1">
      <alignment horizontal="right"/>
    </xf>
    <xf numFmtId="0" fontId="7" fillId="0" borderId="0" xfId="0" applyFont="1" applyFill="1" applyAlignment="1">
      <alignment horizontal="right"/>
    </xf>
    <xf numFmtId="0" fontId="7" fillId="0" borderId="0" xfId="0" applyFont="1" applyAlignment="1">
      <alignment horizontal="right"/>
    </xf>
    <xf numFmtId="3" fontId="7" fillId="0" borderId="0" xfId="0" applyNumberFormat="1" applyFont="1" applyAlignment="1">
      <alignment vertical="center"/>
    </xf>
    <xf numFmtId="0" fontId="7" fillId="0" borderId="0" xfId="0" applyFont="1" applyAlignment="1">
      <alignment vertical="center"/>
    </xf>
    <xf numFmtId="0" fontId="7" fillId="0" borderId="47" xfId="0" applyFont="1" applyFill="1" applyBorder="1" applyAlignment="1">
      <alignment horizontal="left" wrapText="1"/>
    </xf>
    <xf numFmtId="0" fontId="18" fillId="0" borderId="47" xfId="0" applyFont="1" applyFill="1" applyBorder="1" applyAlignment="1">
      <alignment horizontal="left" wrapText="1"/>
    </xf>
    <xf numFmtId="0" fontId="7" fillId="0" borderId="39" xfId="0" applyFont="1" applyFill="1" applyBorder="1" applyAlignment="1">
      <alignment horizontal="left" wrapText="1"/>
    </xf>
    <xf numFmtId="0" fontId="7" fillId="0" borderId="36" xfId="0" applyFont="1" applyBorder="1" applyAlignment="1">
      <alignment horizontal="left"/>
    </xf>
    <xf numFmtId="0" fontId="7" fillId="0" borderId="59" xfId="0" applyFont="1" applyBorder="1" applyAlignment="1">
      <alignment horizontal="left"/>
    </xf>
    <xf numFmtId="0" fontId="7" fillId="0" borderId="49" xfId="0" applyFont="1" applyBorder="1" applyAlignment="1">
      <alignment horizontal="left"/>
    </xf>
    <xf numFmtId="0" fontId="7" fillId="0" borderId="49" xfId="0" applyFont="1" applyFill="1" applyBorder="1" applyAlignment="1">
      <alignment horizontal="left" wrapText="1"/>
    </xf>
    <xf numFmtId="3" fontId="7" fillId="0" borderId="37" xfId="0" applyNumberFormat="1" applyFont="1" applyBorder="1" applyAlignment="1">
      <alignment horizontal="right" wrapText="1"/>
    </xf>
    <xf numFmtId="3" fontId="18" fillId="0" borderId="60" xfId="0" applyNumberFormat="1" applyFont="1" applyBorder="1" applyAlignment="1">
      <alignment horizontal="right"/>
    </xf>
    <xf numFmtId="0" fontId="3" fillId="0" borderId="52" xfId="0" applyFont="1" applyFill="1" applyBorder="1" applyAlignment="1">
      <alignment horizontal="left"/>
    </xf>
    <xf numFmtId="0" fontId="3" fillId="0" borderId="58" xfId="0" applyFont="1" applyFill="1" applyBorder="1" applyAlignment="1">
      <alignment horizontal="left"/>
    </xf>
    <xf numFmtId="3" fontId="3" fillId="0" borderId="33" xfId="0" applyNumberFormat="1" applyFont="1" applyFill="1" applyBorder="1" applyAlignment="1">
      <alignment horizontal="right"/>
    </xf>
    <xf numFmtId="3" fontId="3" fillId="0" borderId="56" xfId="0" applyNumberFormat="1" applyFont="1" applyFill="1" applyBorder="1" applyAlignment="1">
      <alignment horizontal="right"/>
    </xf>
    <xf numFmtId="0" fontId="7" fillId="0" borderId="0" xfId="0" applyFont="1" applyBorder="1" applyAlignment="1">
      <alignment horizontal="right"/>
    </xf>
    <xf numFmtId="0" fontId="7" fillId="0" borderId="3" xfId="0" applyFont="1" applyBorder="1" applyAlignment="1">
      <alignment horizontal="right"/>
    </xf>
    <xf numFmtId="3" fontId="7" fillId="0" borderId="0" xfId="0" applyNumberFormat="1" applyFont="1" applyBorder="1" applyAlignment="1">
      <alignment horizontal="right" vertical="center"/>
    </xf>
    <xf numFmtId="3" fontId="18" fillId="0" borderId="0" xfId="0" applyNumberFormat="1" applyFont="1" applyBorder="1" applyAlignment="1">
      <alignment horizontal="right" vertical="center" wrapText="1"/>
    </xf>
    <xf numFmtId="0" fontId="10" fillId="0" borderId="0" xfId="0" applyFont="1" applyBorder="1" applyAlignment="1">
      <alignment horizontal="left" vertical="center" wrapText="1"/>
    </xf>
    <xf numFmtId="3" fontId="18" fillId="0" borderId="0" xfId="0" applyNumberFormat="1" applyFont="1" applyBorder="1" applyAlignment="1">
      <alignment horizontal="right" vertical="center"/>
    </xf>
    <xf numFmtId="0" fontId="18" fillId="0" borderId="0" xfId="0" applyFont="1" applyBorder="1" applyAlignment="1">
      <alignment horizontal="left" vertical="center" wrapText="1"/>
    </xf>
    <xf numFmtId="0" fontId="18" fillId="0" borderId="61" xfId="0" applyFont="1" applyBorder="1" applyAlignment="1">
      <alignment horizontal="center" vertical="center" wrapText="1"/>
    </xf>
    <xf numFmtId="0" fontId="18" fillId="0" borderId="33" xfId="0" applyFont="1" applyBorder="1" applyAlignment="1">
      <alignment horizontal="center" vertical="center" wrapText="1"/>
    </xf>
    <xf numFmtId="3" fontId="28" fillId="0" borderId="25" xfId="0" applyNumberFormat="1" applyFont="1" applyBorder="1" applyAlignment="1">
      <alignment horizontal="center" vertical="center" wrapText="1"/>
    </xf>
    <xf numFmtId="0" fontId="18" fillId="0" borderId="25" xfId="0" applyFont="1" applyBorder="1" applyAlignment="1">
      <alignment horizontal="center" vertical="center" wrapText="1"/>
    </xf>
    <xf numFmtId="3" fontId="29" fillId="0" borderId="56" xfId="0" applyNumberFormat="1" applyFont="1" applyBorder="1" applyAlignment="1">
      <alignment horizontal="center" vertical="center" wrapText="1"/>
    </xf>
    <xf numFmtId="0" fontId="30" fillId="0" borderId="0" xfId="0" applyFont="1"/>
    <xf numFmtId="0" fontId="18" fillId="0" borderId="62" xfId="0" applyFont="1" applyFill="1" applyBorder="1" applyAlignment="1">
      <alignment vertical="center" wrapText="1"/>
    </xf>
    <xf numFmtId="3" fontId="18" fillId="0" borderId="45" xfId="0" applyNumberFormat="1" applyFont="1" applyBorder="1" applyAlignment="1">
      <alignment horizontal="right" wrapText="1"/>
    </xf>
    <xf numFmtId="3" fontId="18" fillId="0" borderId="53" xfId="0" applyNumberFormat="1" applyFont="1" applyBorder="1" applyAlignment="1">
      <alignment horizontal="right" wrapText="1"/>
    </xf>
    <xf numFmtId="0" fontId="7" fillId="0" borderId="63" xfId="0" applyFont="1" applyBorder="1" applyAlignment="1">
      <alignment vertical="center" wrapText="1"/>
    </xf>
    <xf numFmtId="3" fontId="7" fillId="0" borderId="39" xfId="0" applyNumberFormat="1" applyFont="1" applyBorder="1" applyAlignment="1">
      <alignment horizontal="right" wrapText="1"/>
    </xf>
    <xf numFmtId="3" fontId="18" fillId="0" borderId="57" xfId="0" applyNumberFormat="1" applyFont="1" applyBorder="1" applyAlignment="1">
      <alignment horizontal="right" wrapText="1"/>
    </xf>
    <xf numFmtId="0" fontId="7" fillId="0" borderId="64" xfId="0" applyFont="1" applyBorder="1" applyAlignment="1">
      <alignment vertical="center" wrapText="1"/>
    </xf>
    <xf numFmtId="3" fontId="7" fillId="0" borderId="17" xfId="0" applyNumberFormat="1" applyFont="1" applyBorder="1" applyAlignment="1">
      <alignment horizontal="right" wrapText="1"/>
    </xf>
    <xf numFmtId="3" fontId="18" fillId="0" borderId="18" xfId="0" applyNumberFormat="1" applyFont="1" applyBorder="1" applyAlignment="1">
      <alignment horizontal="right" wrapText="1"/>
    </xf>
    <xf numFmtId="0" fontId="18" fillId="0" borderId="61" xfId="0" applyFont="1" applyFill="1" applyBorder="1" applyAlignment="1">
      <alignment vertical="center" wrapText="1"/>
    </xf>
    <xf numFmtId="3" fontId="18" fillId="0" borderId="33" xfId="0" applyNumberFormat="1" applyFont="1" applyBorder="1" applyAlignment="1">
      <alignment horizontal="right" wrapText="1"/>
    </xf>
    <xf numFmtId="3" fontId="18" fillId="0" borderId="25" xfId="0" applyNumberFormat="1" applyFont="1" applyBorder="1" applyAlignment="1">
      <alignment horizontal="right" wrapText="1"/>
    </xf>
    <xf numFmtId="3" fontId="18" fillId="0" borderId="56" xfId="0" applyNumberFormat="1" applyFont="1" applyBorder="1" applyAlignment="1">
      <alignment horizontal="right" wrapText="1"/>
    </xf>
    <xf numFmtId="0" fontId="18" fillId="0" borderId="65" xfId="0" applyFont="1" applyFill="1" applyBorder="1" applyAlignment="1">
      <alignment vertical="center" wrapText="1"/>
    </xf>
    <xf numFmtId="3" fontId="7" fillId="0" borderId="45" xfId="0" applyNumberFormat="1" applyFont="1" applyBorder="1" applyAlignment="1">
      <alignment horizontal="right" wrapText="1"/>
    </xf>
    <xf numFmtId="3" fontId="7" fillId="0" borderId="40" xfId="0" applyNumberFormat="1" applyFont="1" applyBorder="1" applyAlignment="1">
      <alignment horizontal="right" wrapText="1"/>
    </xf>
    <xf numFmtId="0" fontId="7" fillId="0" borderId="63" xfId="0" applyFont="1" applyFill="1" applyBorder="1" applyAlignment="1">
      <alignment vertical="center" wrapText="1"/>
    </xf>
    <xf numFmtId="3" fontId="18" fillId="0" borderId="30" xfId="0" applyNumberFormat="1" applyFont="1" applyBorder="1" applyAlignment="1">
      <alignment horizontal="right" wrapText="1"/>
    </xf>
    <xf numFmtId="0" fontId="7" fillId="0" borderId="64" xfId="0" applyFont="1" applyFill="1" applyBorder="1" applyAlignment="1">
      <alignment vertical="center" wrapText="1"/>
    </xf>
    <xf numFmtId="0" fontId="7" fillId="0" borderId="66" xfId="0" applyFont="1" applyBorder="1" applyAlignment="1">
      <alignment vertical="center" wrapText="1"/>
    </xf>
    <xf numFmtId="3" fontId="7" fillId="0" borderId="50" xfId="0" applyNumberFormat="1" applyFont="1" applyBorder="1" applyAlignment="1">
      <alignment horizontal="right" wrapText="1"/>
    </xf>
    <xf numFmtId="3" fontId="18" fillId="0" borderId="60" xfId="0" applyNumberFormat="1" applyFont="1" applyBorder="1" applyAlignment="1">
      <alignment horizontal="right"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18" fillId="0" borderId="0" xfId="0" applyFont="1" applyBorder="1" applyAlignment="1">
      <alignment horizontal="center" vertical="center" wrapText="1"/>
    </xf>
    <xf numFmtId="3" fontId="18" fillId="0" borderId="0" xfId="0" applyNumberFormat="1" applyFont="1" applyBorder="1" applyAlignment="1">
      <alignment horizontal="center" vertical="center" wrapText="1"/>
    </xf>
    <xf numFmtId="3" fontId="0" fillId="0" borderId="0" xfId="0" applyNumberFormat="1" applyBorder="1" applyAlignment="1">
      <alignment horizontal="center" vertical="center" wrapText="1"/>
    </xf>
    <xf numFmtId="0" fontId="0" fillId="0" borderId="0" xfId="0" applyBorder="1"/>
    <xf numFmtId="3" fontId="0" fillId="0" borderId="0" xfId="0" applyNumberFormat="1" applyAlignment="1">
      <alignment horizontal="center" vertical="center" wrapText="1"/>
    </xf>
    <xf numFmtId="3" fontId="0" fillId="0" borderId="0" xfId="0" applyNumberFormat="1" applyAlignment="1">
      <alignment vertical="center" wrapText="1"/>
    </xf>
    <xf numFmtId="0" fontId="7" fillId="0" borderId="67" xfId="0" applyFont="1" applyBorder="1" applyAlignment="1">
      <alignment vertical="center" wrapText="1"/>
    </xf>
    <xf numFmtId="0" fontId="18" fillId="0" borderId="52" xfId="0" applyFont="1" applyBorder="1" applyAlignment="1">
      <alignment horizontal="center" vertical="center" wrapText="1"/>
    </xf>
    <xf numFmtId="0" fontId="18" fillId="0" borderId="44" xfId="0" applyFont="1" applyFill="1" applyBorder="1" applyAlignment="1">
      <alignment vertical="center" wrapText="1"/>
    </xf>
    <xf numFmtId="3" fontId="7" fillId="0" borderId="40" xfId="0" applyNumberFormat="1" applyFont="1" applyBorder="1"/>
    <xf numFmtId="3" fontId="18" fillId="0" borderId="40" xfId="0" applyNumberFormat="1" applyFont="1" applyBorder="1"/>
    <xf numFmtId="3" fontId="18" fillId="0" borderId="53" xfId="0" applyNumberFormat="1" applyFont="1" applyBorder="1"/>
    <xf numFmtId="0" fontId="7" fillId="0" borderId="46" xfId="35" applyFont="1" applyFill="1" applyBorder="1" applyAlignment="1">
      <alignment horizontal="left" vertical="center" wrapText="1"/>
    </xf>
    <xf numFmtId="3" fontId="18" fillId="0" borderId="20" xfId="0" applyNumberFormat="1" applyFont="1" applyBorder="1"/>
    <xf numFmtId="3" fontId="18" fillId="0" borderId="57" xfId="0" applyNumberFormat="1" applyFont="1" applyBorder="1"/>
    <xf numFmtId="0" fontId="7" fillId="0" borderId="54" xfId="35" applyFont="1" applyFill="1" applyBorder="1" applyAlignment="1">
      <alignment horizontal="left" vertical="center" wrapText="1"/>
    </xf>
    <xf numFmtId="3" fontId="7" fillId="0" borderId="22" xfId="0" applyNumberFormat="1" applyFont="1" applyBorder="1"/>
    <xf numFmtId="0" fontId="18" fillId="0" borderId="52" xfId="0" applyFont="1" applyFill="1" applyBorder="1" applyAlignment="1">
      <alignment vertical="center" wrapText="1"/>
    </xf>
    <xf numFmtId="3" fontId="18" fillId="0" borderId="25" xfId="0" applyNumberFormat="1" applyFont="1" applyBorder="1"/>
    <xf numFmtId="3" fontId="18" fillId="0" borderId="26" xfId="0" applyNumberFormat="1" applyFont="1" applyBorder="1"/>
    <xf numFmtId="3" fontId="7" fillId="0" borderId="20" xfId="0" applyNumberFormat="1" applyFont="1" applyBorder="1"/>
    <xf numFmtId="3" fontId="18" fillId="0" borderId="14" xfId="0" applyNumberFormat="1" applyFont="1" applyBorder="1"/>
    <xf numFmtId="0" fontId="7" fillId="0" borderId="44" xfId="35" applyFont="1" applyBorder="1" applyAlignment="1">
      <alignment horizontal="left" vertical="center" wrapText="1"/>
    </xf>
    <xf numFmtId="0" fontId="18" fillId="0" borderId="46" xfId="35" applyFont="1" applyBorder="1" applyAlignment="1">
      <alignment horizontal="left" vertical="center" wrapText="1"/>
    </xf>
    <xf numFmtId="3" fontId="7" fillId="0" borderId="16" xfId="0" applyNumberFormat="1" applyFont="1" applyBorder="1"/>
    <xf numFmtId="0" fontId="7" fillId="0" borderId="68" xfId="35" applyFont="1" applyBorder="1" applyAlignment="1">
      <alignment horizontal="left" vertical="center" wrapText="1"/>
    </xf>
    <xf numFmtId="0" fontId="4" fillId="0" borderId="54" xfId="0" applyFont="1" applyBorder="1" applyAlignment="1">
      <alignment wrapText="1"/>
    </xf>
    <xf numFmtId="0" fontId="18" fillId="0" borderId="68" xfId="21" applyFont="1" applyBorder="1" applyAlignment="1">
      <alignment vertical="center" wrapText="1"/>
    </xf>
    <xf numFmtId="0" fontId="18" fillId="0" borderId="68" xfId="35" applyFont="1" applyBorder="1" applyAlignment="1">
      <alignment horizontal="left" vertical="center" wrapText="1"/>
    </xf>
    <xf numFmtId="0" fontId="18" fillId="0" borderId="48" xfId="0" applyFont="1" applyFill="1" applyBorder="1" applyAlignment="1">
      <alignment vertical="center" wrapText="1"/>
    </xf>
    <xf numFmtId="3" fontId="18" fillId="0" borderId="50" xfId="0" applyNumberFormat="1" applyFont="1" applyBorder="1"/>
    <xf numFmtId="3" fontId="18" fillId="0" borderId="60" xfId="0" applyNumberFormat="1" applyFont="1" applyBorder="1"/>
    <xf numFmtId="0" fontId="18" fillId="0" borderId="69" xfId="0" applyFont="1" applyFill="1" applyBorder="1" applyAlignment="1">
      <alignment vertical="center" wrapText="1"/>
    </xf>
    <xf numFmtId="3" fontId="18" fillId="0" borderId="38" xfId="0" applyNumberFormat="1" applyFont="1" applyBorder="1"/>
    <xf numFmtId="3" fontId="18" fillId="0" borderId="70" xfId="0" applyNumberFormat="1" applyFont="1" applyBorder="1"/>
    <xf numFmtId="3" fontId="18" fillId="0" borderId="71" xfId="0" applyNumberFormat="1" applyFont="1" applyBorder="1"/>
    <xf numFmtId="3" fontId="18" fillId="0" borderId="0" xfId="0" applyNumberFormat="1" applyFont="1" applyBorder="1"/>
    <xf numFmtId="0" fontId="10" fillId="0" borderId="44" xfId="0" applyFont="1" applyFill="1" applyBorder="1" applyAlignment="1">
      <alignment vertical="center" wrapText="1"/>
    </xf>
    <xf numFmtId="0" fontId="0" fillId="0" borderId="0" xfId="0" applyFont="1"/>
    <xf numFmtId="0" fontId="7" fillId="0" borderId="68" xfId="0" applyFont="1" applyBorder="1" applyAlignment="1">
      <alignment vertical="center" wrapText="1"/>
    </xf>
    <xf numFmtId="0" fontId="10" fillId="0" borderId="52" xfId="0" applyFont="1" applyFill="1" applyBorder="1" applyAlignment="1">
      <alignment vertical="center" wrapText="1"/>
    </xf>
    <xf numFmtId="3" fontId="30" fillId="0" borderId="0" xfId="0" applyNumberFormat="1" applyFont="1"/>
    <xf numFmtId="0" fontId="10" fillId="0" borderId="45" xfId="0" applyFont="1" applyFill="1" applyBorder="1" applyAlignment="1">
      <alignment vertical="center" wrapText="1"/>
    </xf>
    <xf numFmtId="0" fontId="5" fillId="0" borderId="52" xfId="0" applyFont="1" applyFill="1" applyBorder="1" applyAlignment="1">
      <alignment vertical="center" wrapText="1"/>
    </xf>
    <xf numFmtId="3" fontId="3" fillId="0" borderId="25" xfId="0" applyNumberFormat="1" applyFont="1" applyBorder="1" applyAlignment="1">
      <alignment horizontal="right"/>
    </xf>
    <xf numFmtId="3" fontId="3" fillId="0" borderId="33" xfId="0" applyNumberFormat="1" applyFont="1" applyBorder="1" applyAlignment="1">
      <alignment horizontal="right"/>
    </xf>
    <xf numFmtId="3" fontId="3" fillId="0" borderId="56" xfId="0" applyNumberFormat="1" applyFont="1" applyBorder="1" applyAlignment="1">
      <alignment horizontal="right"/>
    </xf>
    <xf numFmtId="3" fontId="31" fillId="0" borderId="0" xfId="0" applyNumberFormat="1" applyFont="1"/>
    <xf numFmtId="0" fontId="31" fillId="0" borderId="0" xfId="0" applyFont="1"/>
    <xf numFmtId="3" fontId="18" fillId="0" borderId="20" xfId="0" applyNumberFormat="1" applyFont="1" applyFill="1" applyBorder="1" applyAlignment="1">
      <alignment horizontal="right" vertical="center" wrapText="1"/>
    </xf>
    <xf numFmtId="3" fontId="7" fillId="0" borderId="2" xfId="0" applyNumberFormat="1" applyFont="1" applyBorder="1" applyAlignment="1">
      <alignment horizontal="right" vertical="center" wrapText="1"/>
    </xf>
    <xf numFmtId="3" fontId="32" fillId="0" borderId="2" xfId="0" applyNumberFormat="1" applyFont="1" applyBorder="1"/>
    <xf numFmtId="0" fontId="7" fillId="0" borderId="46" xfId="35" applyFont="1" applyBorder="1" applyAlignment="1">
      <alignment horizontal="left" vertical="center" wrapText="1"/>
    </xf>
    <xf numFmtId="3" fontId="7" fillId="0" borderId="2" xfId="35" applyNumberFormat="1" applyFont="1" applyBorder="1" applyAlignment="1">
      <alignment horizontal="right" wrapText="1"/>
    </xf>
    <xf numFmtId="3" fontId="7" fillId="0" borderId="2" xfId="35" applyNumberFormat="1" applyFont="1" applyFill="1" applyBorder="1" applyAlignment="1">
      <alignment horizontal="right" vertical="center" wrapText="1"/>
    </xf>
    <xf numFmtId="3" fontId="7" fillId="0" borderId="2" xfId="0" applyNumberFormat="1" applyFont="1" applyFill="1" applyBorder="1"/>
    <xf numFmtId="3" fontId="18" fillId="0" borderId="16" xfId="0" applyNumberFormat="1" applyFont="1" applyBorder="1"/>
    <xf numFmtId="3" fontId="18" fillId="0" borderId="18" xfId="0" applyNumberFormat="1" applyFont="1" applyBorder="1"/>
    <xf numFmtId="3" fontId="18" fillId="0" borderId="25" xfId="0" applyNumberFormat="1" applyFont="1" applyFill="1" applyBorder="1" applyAlignment="1">
      <alignment horizontal="right" vertical="center" wrapText="1"/>
    </xf>
    <xf numFmtId="3" fontId="18" fillId="0" borderId="56" xfId="0" applyNumberFormat="1" applyFont="1" applyFill="1" applyBorder="1" applyAlignment="1">
      <alignment horizontal="right" vertical="center" wrapText="1"/>
    </xf>
    <xf numFmtId="0" fontId="7" fillId="0" borderId="46" xfId="0" applyFont="1" applyFill="1" applyBorder="1" applyAlignment="1">
      <alignment vertical="center" wrapText="1"/>
    </xf>
    <xf numFmtId="3" fontId="18" fillId="0" borderId="25" xfId="0" applyNumberFormat="1" applyFont="1" applyBorder="1" applyAlignment="1">
      <alignment horizontal="right" vertical="center" wrapText="1"/>
    </xf>
    <xf numFmtId="3" fontId="18" fillId="0" borderId="56" xfId="0" applyNumberFormat="1" applyFont="1" applyBorder="1" applyAlignment="1">
      <alignment horizontal="right" vertical="center" wrapText="1"/>
    </xf>
    <xf numFmtId="3" fontId="7" fillId="0" borderId="0" xfId="0" applyNumberFormat="1" applyFont="1" applyAlignment="1">
      <alignment horizontal="right" vertical="center" wrapText="1"/>
    </xf>
    <xf numFmtId="3" fontId="18" fillId="0" borderId="56" xfId="0" applyNumberFormat="1" applyFont="1" applyBorder="1"/>
    <xf numFmtId="3" fontId="18" fillId="0" borderId="27" xfId="0" applyNumberFormat="1" applyFont="1" applyBorder="1"/>
    <xf numFmtId="0" fontId="7" fillId="0" borderId="68" xfId="35" applyFont="1" applyFill="1" applyBorder="1" applyAlignment="1">
      <alignment horizontal="left" vertical="center" wrapText="1"/>
    </xf>
    <xf numFmtId="3" fontId="18" fillId="0" borderId="37" xfId="0" applyNumberFormat="1" applyFont="1" applyBorder="1"/>
    <xf numFmtId="3" fontId="18" fillId="0" borderId="23" xfId="0" applyNumberFormat="1" applyFont="1" applyBorder="1"/>
    <xf numFmtId="3" fontId="18" fillId="0" borderId="27" xfId="0" applyNumberFormat="1" applyFont="1" applyBorder="1" applyAlignment="1">
      <alignment horizontal="right" wrapText="1"/>
    </xf>
    <xf numFmtId="3" fontId="18" fillId="0" borderId="14" xfId="0" applyNumberFormat="1" applyFont="1" applyBorder="1" applyAlignment="1">
      <alignment horizontal="right" wrapText="1"/>
    </xf>
    <xf numFmtId="0" fontId="18" fillId="0" borderId="54" xfId="0" applyFont="1" applyFill="1" applyBorder="1" applyAlignment="1">
      <alignment vertical="center" wrapText="1"/>
    </xf>
    <xf numFmtId="3" fontId="7" fillId="0" borderId="22" xfId="0" applyNumberFormat="1" applyFont="1" applyBorder="1" applyAlignment="1">
      <alignment horizontal="right" wrapText="1"/>
    </xf>
    <xf numFmtId="3" fontId="18" fillId="0" borderId="22" xfId="0" applyNumberFormat="1" applyFont="1" applyBorder="1" applyAlignment="1">
      <alignment horizontal="right" wrapText="1"/>
    </xf>
    <xf numFmtId="3" fontId="18" fillId="0" borderId="72" xfId="0" applyNumberFormat="1" applyFont="1" applyBorder="1" applyAlignment="1">
      <alignment horizontal="right" wrapText="1"/>
    </xf>
    <xf numFmtId="3" fontId="18" fillId="0" borderId="8" xfId="0" applyNumberFormat="1" applyFont="1" applyBorder="1" applyAlignment="1">
      <alignment horizontal="right" wrapText="1"/>
    </xf>
    <xf numFmtId="0" fontId="18" fillId="0" borderId="46" xfId="0" applyFont="1" applyFill="1" applyBorder="1" applyAlignment="1">
      <alignment vertical="center" wrapText="1"/>
    </xf>
    <xf numFmtId="3" fontId="18" fillId="0" borderId="39" xfId="0" applyNumberFormat="1" applyFont="1" applyBorder="1" applyAlignment="1">
      <alignment horizontal="right" wrapText="1"/>
    </xf>
    <xf numFmtId="3" fontId="18" fillId="0" borderId="10" xfId="0" applyNumberFormat="1" applyFont="1" applyBorder="1" applyAlignment="1">
      <alignment horizontal="right" wrapText="1"/>
    </xf>
    <xf numFmtId="3" fontId="7" fillId="0" borderId="10" xfId="0" applyNumberFormat="1" applyFont="1" applyBorder="1" applyAlignment="1">
      <alignment horizontal="right" wrapText="1"/>
    </xf>
    <xf numFmtId="3" fontId="18" fillId="0" borderId="73" xfId="0" applyNumberFormat="1" applyFont="1" applyBorder="1" applyAlignment="1">
      <alignment horizontal="right" wrapText="1"/>
    </xf>
    <xf numFmtId="3" fontId="18" fillId="0" borderId="33" xfId="0" applyNumberFormat="1" applyFont="1" applyBorder="1" applyAlignment="1">
      <alignment horizontal="center" vertical="center" wrapText="1"/>
    </xf>
    <xf numFmtId="0" fontId="18" fillId="0" borderId="19" xfId="0" applyFont="1" applyFill="1" applyBorder="1" applyAlignment="1">
      <alignment vertical="center" wrapText="1"/>
    </xf>
    <xf numFmtId="0" fontId="18" fillId="0" borderId="11" xfId="0" applyFont="1" applyFill="1" applyBorder="1" applyAlignment="1">
      <alignment vertical="center" wrapText="1"/>
    </xf>
    <xf numFmtId="0" fontId="18" fillId="0" borderId="20" xfId="0" applyFont="1" applyFill="1" applyBorder="1" applyAlignment="1">
      <alignment vertical="center" wrapText="1"/>
    </xf>
    <xf numFmtId="3" fontId="7" fillId="0" borderId="13" xfId="0" applyNumberFormat="1" applyFont="1" applyBorder="1"/>
    <xf numFmtId="0" fontId="7" fillId="0" borderId="29" xfId="35" applyFont="1" applyFill="1" applyBorder="1" applyAlignment="1">
      <alignment horizontal="left" vertical="center" wrapText="1"/>
    </xf>
    <xf numFmtId="0" fontId="7" fillId="0" borderId="1" xfId="35" applyFont="1" applyFill="1" applyBorder="1" applyAlignment="1">
      <alignment horizontal="left" vertical="center" wrapText="1"/>
    </xf>
    <xf numFmtId="0" fontId="7" fillId="0" borderId="2" xfId="35" applyFont="1" applyFill="1" applyBorder="1" applyAlignment="1">
      <alignment horizontal="left" vertical="center" wrapText="1"/>
    </xf>
    <xf numFmtId="0" fontId="18" fillId="0" borderId="24" xfId="0" applyFont="1" applyFill="1" applyBorder="1" applyAlignment="1">
      <alignment vertical="center" wrapText="1"/>
    </xf>
    <xf numFmtId="3" fontId="18" fillId="0" borderId="33" xfId="0" applyNumberFormat="1" applyFont="1" applyBorder="1"/>
    <xf numFmtId="0" fontId="18" fillId="0" borderId="19"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22" xfId="0" applyFont="1" applyFill="1" applyBorder="1" applyAlignment="1">
      <alignment horizontal="left" vertical="center" wrapText="1"/>
    </xf>
    <xf numFmtId="3" fontId="7" fillId="0" borderId="10" xfId="0" applyNumberFormat="1" applyFont="1" applyBorder="1"/>
    <xf numFmtId="0" fontId="7" fillId="0" borderId="21" xfId="35" applyFont="1" applyBorder="1" applyAlignment="1">
      <alignment horizontal="left" vertical="center" wrapText="1"/>
    </xf>
    <xf numFmtId="0" fontId="7" fillId="0" borderId="15" xfId="35" applyFont="1" applyBorder="1" applyAlignment="1">
      <alignment horizontal="left" vertical="center" wrapText="1"/>
    </xf>
    <xf numFmtId="0" fontId="7" fillId="0" borderId="16" xfId="35" applyFont="1" applyBorder="1" applyAlignment="1">
      <alignment horizontal="left" vertical="center" wrapText="1"/>
    </xf>
    <xf numFmtId="3" fontId="7" fillId="0" borderId="17" xfId="0" applyNumberFormat="1" applyFont="1" applyBorder="1"/>
    <xf numFmtId="0" fontId="7" fillId="0" borderId="29" xfId="35" applyFont="1" applyBorder="1" applyAlignment="1">
      <alignment horizontal="left" vertical="center" wrapText="1"/>
    </xf>
    <xf numFmtId="0" fontId="7" fillId="0" borderId="1" xfId="35" applyFont="1" applyBorder="1" applyAlignment="1">
      <alignment horizontal="left" vertical="center" wrapText="1"/>
    </xf>
    <xf numFmtId="0" fontId="7" fillId="0" borderId="2" xfId="35" applyFont="1" applyBorder="1" applyAlignment="1">
      <alignment horizontal="left" vertical="center" wrapText="1"/>
    </xf>
    <xf numFmtId="0" fontId="7" fillId="0" borderId="9" xfId="35" applyFont="1" applyBorder="1" applyAlignment="1">
      <alignment horizontal="left" vertical="center" wrapText="1"/>
    </xf>
    <xf numFmtId="0" fontId="7" fillId="0" borderId="3" xfId="35" applyFont="1" applyBorder="1" applyAlignment="1">
      <alignment horizontal="left" vertical="center" wrapText="1"/>
    </xf>
    <xf numFmtId="0" fontId="7" fillId="0" borderId="22" xfId="35" applyFont="1" applyBorder="1" applyAlignment="1">
      <alignment horizontal="left" vertical="center" wrapText="1"/>
    </xf>
    <xf numFmtId="0" fontId="18" fillId="0" borderId="3" xfId="35" applyFont="1" applyBorder="1" applyAlignment="1">
      <alignment horizontal="left" vertical="center" wrapText="1"/>
    </xf>
    <xf numFmtId="0" fontId="18" fillId="0" borderId="22" xfId="35" applyFont="1" applyBorder="1" applyAlignment="1">
      <alignment horizontal="left" vertical="center" wrapText="1"/>
    </xf>
    <xf numFmtId="0" fontId="18" fillId="0" borderId="1" xfId="35" applyFont="1" applyBorder="1" applyAlignment="1">
      <alignment horizontal="left" vertical="center" wrapText="1"/>
    </xf>
    <xf numFmtId="0" fontId="18" fillId="0" borderId="2" xfId="35" applyFont="1" applyBorder="1" applyAlignment="1">
      <alignment horizontal="left" vertical="center" wrapText="1"/>
    </xf>
    <xf numFmtId="0" fontId="7" fillId="0" borderId="1" xfId="35" applyFont="1" applyBorder="1" applyAlignment="1">
      <alignment horizontal="right" vertical="center" wrapText="1"/>
    </xf>
    <xf numFmtId="3" fontId="7" fillId="0" borderId="16" xfId="35" applyNumberFormat="1" applyFont="1" applyBorder="1" applyAlignment="1">
      <alignment horizontal="right" vertical="center" wrapText="1"/>
    </xf>
    <xf numFmtId="3" fontId="7" fillId="0" borderId="1" xfId="35" applyNumberFormat="1" applyFont="1" applyBorder="1" applyAlignment="1">
      <alignment horizontal="right" vertical="center" wrapText="1"/>
    </xf>
    <xf numFmtId="3" fontId="7" fillId="0" borderId="2" xfId="35" applyNumberFormat="1" applyFont="1" applyBorder="1" applyAlignment="1">
      <alignment horizontal="right" vertical="center" wrapText="1"/>
    </xf>
    <xf numFmtId="0" fontId="18" fillId="0" borderId="19" xfId="35" applyFont="1" applyBorder="1" applyAlignment="1">
      <alignment horizontal="left" vertical="center" wrapText="1"/>
    </xf>
    <xf numFmtId="0" fontId="7" fillId="0" borderId="11" xfId="35" applyFont="1" applyBorder="1" applyAlignment="1">
      <alignment horizontal="left" vertical="center" wrapText="1"/>
    </xf>
    <xf numFmtId="0" fontId="7" fillId="0" borderId="20" xfId="35" applyFont="1" applyBorder="1" applyAlignment="1">
      <alignment horizontal="left" vertical="center" wrapText="1"/>
    </xf>
    <xf numFmtId="0" fontId="7" fillId="0" borderId="9" xfId="0" applyFont="1" applyFill="1" applyBorder="1"/>
    <xf numFmtId="3" fontId="7" fillId="0" borderId="3" xfId="0" applyNumberFormat="1" applyFont="1" applyFill="1" applyBorder="1" applyAlignment="1">
      <alignment vertical="center" wrapText="1"/>
    </xf>
    <xf numFmtId="0" fontId="7" fillId="0" borderId="22" xfId="0" applyFont="1" applyFill="1" applyBorder="1" applyAlignment="1">
      <alignment vertical="center" wrapText="1"/>
    </xf>
    <xf numFmtId="0" fontId="7" fillId="0" borderId="21"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29" xfId="0" applyFont="1" applyBorder="1" applyAlignment="1">
      <alignment wrapText="1"/>
    </xf>
    <xf numFmtId="0" fontId="7" fillId="0" borderId="9" xfId="0" applyFont="1" applyBorder="1"/>
    <xf numFmtId="0" fontId="7" fillId="0" borderId="29" xfId="0" applyFont="1" applyFill="1" applyBorder="1" applyAlignment="1">
      <alignment vertical="center" wrapText="1"/>
    </xf>
    <xf numFmtId="0" fontId="18" fillId="0" borderId="42" xfId="0" applyFont="1" applyFill="1" applyBorder="1" applyAlignment="1">
      <alignment vertical="center" wrapText="1"/>
    </xf>
    <xf numFmtId="3" fontId="18" fillId="0" borderId="59" xfId="0" applyNumberFormat="1" applyFont="1" applyFill="1" applyBorder="1" applyAlignment="1">
      <alignment wrapText="1"/>
    </xf>
    <xf numFmtId="3" fontId="18" fillId="0" borderId="23" xfId="0" applyNumberFormat="1" applyFont="1" applyFill="1" applyBorder="1" applyAlignment="1">
      <alignment wrapText="1"/>
    </xf>
    <xf numFmtId="3" fontId="18" fillId="0" borderId="32" xfId="0" applyNumberFormat="1" applyFont="1" applyFill="1" applyBorder="1" applyAlignment="1">
      <alignment wrapText="1"/>
    </xf>
    <xf numFmtId="3" fontId="18" fillId="0" borderId="25" xfId="0" applyNumberFormat="1" applyFont="1" applyFill="1" applyBorder="1" applyAlignment="1">
      <alignment wrapText="1"/>
    </xf>
    <xf numFmtId="0" fontId="18" fillId="0" borderId="24" xfId="0" applyFont="1" applyFill="1" applyBorder="1" applyAlignment="1">
      <alignment horizontal="center" vertical="center" wrapText="1"/>
    </xf>
    <xf numFmtId="0" fontId="18" fillId="0" borderId="29" xfId="0" applyFont="1" applyFill="1" applyBorder="1" applyAlignment="1">
      <alignment vertical="center" wrapText="1"/>
    </xf>
    <xf numFmtId="0" fontId="18" fillId="0" borderId="21" xfId="0" applyFont="1" applyFill="1" applyBorder="1" applyAlignment="1">
      <alignment vertical="center" wrapText="1"/>
    </xf>
    <xf numFmtId="3" fontId="29" fillId="0" borderId="26" xfId="0" applyNumberFormat="1" applyFont="1" applyBorder="1" applyAlignment="1">
      <alignment horizontal="center" vertical="center" wrapText="1"/>
    </xf>
    <xf numFmtId="3" fontId="18" fillId="0" borderId="33" xfId="0" applyNumberFormat="1" applyFont="1" applyFill="1" applyBorder="1"/>
    <xf numFmtId="3" fontId="18" fillId="0" borderId="25" xfId="0" applyNumberFormat="1" applyFont="1" applyFill="1" applyBorder="1"/>
    <xf numFmtId="3" fontId="18" fillId="0" borderId="26" xfId="0" applyNumberFormat="1" applyFont="1" applyFill="1" applyBorder="1"/>
    <xf numFmtId="0" fontId="19" fillId="0" borderId="61" xfId="0" applyFont="1" applyFill="1" applyBorder="1" applyAlignment="1">
      <alignment vertical="center" wrapText="1"/>
    </xf>
    <xf numFmtId="3" fontId="18" fillId="0" borderId="56" xfId="0" applyNumberFormat="1" applyFont="1" applyFill="1" applyBorder="1"/>
    <xf numFmtId="3" fontId="18" fillId="0" borderId="13" xfId="0" applyNumberFormat="1" applyFont="1" applyFill="1" applyBorder="1"/>
    <xf numFmtId="3" fontId="18" fillId="0" borderId="20" xfId="0" applyNumberFormat="1" applyFont="1" applyFill="1" applyBorder="1"/>
    <xf numFmtId="3" fontId="18" fillId="0" borderId="28" xfId="0" applyNumberFormat="1" applyFont="1" applyFill="1" applyBorder="1"/>
    <xf numFmtId="3" fontId="7" fillId="0" borderId="39" xfId="0" applyNumberFormat="1" applyFont="1" applyFill="1" applyBorder="1"/>
    <xf numFmtId="3" fontId="18" fillId="0" borderId="2" xfId="0" applyNumberFormat="1" applyFont="1" applyFill="1" applyBorder="1"/>
    <xf numFmtId="3" fontId="18" fillId="0" borderId="30" xfId="0" applyNumberFormat="1" applyFont="1" applyFill="1" applyBorder="1"/>
    <xf numFmtId="0" fontId="18" fillId="0" borderId="63" xfId="0" applyFont="1" applyFill="1" applyBorder="1" applyAlignment="1">
      <alignment vertical="center" wrapText="1"/>
    </xf>
    <xf numFmtId="3" fontId="7" fillId="0" borderId="17" xfId="0" applyNumberFormat="1" applyFont="1" applyFill="1" applyBorder="1"/>
    <xf numFmtId="3" fontId="7" fillId="0" borderId="16" xfId="0" applyNumberFormat="1" applyFont="1" applyFill="1" applyBorder="1"/>
    <xf numFmtId="3" fontId="18" fillId="0" borderId="16" xfId="0" applyNumberFormat="1" applyFont="1" applyFill="1" applyBorder="1"/>
    <xf numFmtId="3" fontId="18" fillId="0" borderId="31" xfId="0" applyNumberFormat="1" applyFont="1" applyFill="1" applyBorder="1"/>
    <xf numFmtId="3" fontId="18" fillId="0" borderId="13" xfId="0" applyNumberFormat="1" applyFont="1" applyBorder="1"/>
    <xf numFmtId="3" fontId="18" fillId="0" borderId="28" xfId="0" applyNumberFormat="1" applyFont="1" applyBorder="1"/>
    <xf numFmtId="3" fontId="18" fillId="0" borderId="30" xfId="0" applyNumberFormat="1" applyFont="1" applyBorder="1"/>
    <xf numFmtId="3" fontId="18" fillId="0" borderId="31" xfId="0" applyNumberFormat="1" applyFont="1" applyBorder="1"/>
    <xf numFmtId="0" fontId="33" fillId="0" borderId="63" xfId="20" applyFont="1" applyFill="1" applyBorder="1" applyAlignment="1">
      <alignment horizontal="left" vertical="center" wrapText="1"/>
    </xf>
    <xf numFmtId="3" fontId="7" fillId="0" borderId="1" xfId="0" applyNumberFormat="1" applyFont="1" applyBorder="1"/>
    <xf numFmtId="0" fontId="18" fillId="0" borderId="64" xfId="0" applyFont="1" applyFill="1" applyBorder="1" applyAlignment="1">
      <alignment vertical="center" wrapText="1"/>
    </xf>
    <xf numFmtId="3" fontId="18" fillId="0" borderId="17" xfId="0" applyNumberFormat="1" applyFont="1" applyBorder="1"/>
    <xf numFmtId="0" fontId="7" fillId="0" borderId="66" xfId="0" applyFont="1" applyFill="1" applyBorder="1" applyAlignment="1">
      <alignment vertical="center" wrapText="1"/>
    </xf>
    <xf numFmtId="3" fontId="7" fillId="0" borderId="50" xfId="0" applyNumberFormat="1" applyFont="1" applyBorder="1"/>
    <xf numFmtId="3" fontId="7" fillId="0" borderId="37" xfId="0" applyNumberFormat="1" applyFont="1" applyBorder="1"/>
    <xf numFmtId="2" fontId="18" fillId="0" borderId="33" xfId="0" applyNumberFormat="1" applyFont="1" applyFill="1" applyBorder="1" applyAlignment="1">
      <alignment horizontal="center" vertical="center" wrapText="1"/>
    </xf>
    <xf numFmtId="2" fontId="18" fillId="0" borderId="25" xfId="0" applyNumberFormat="1" applyFont="1" applyFill="1" applyBorder="1" applyAlignment="1">
      <alignment horizontal="center" vertical="center" wrapText="1"/>
    </xf>
    <xf numFmtId="2" fontId="18" fillId="0" borderId="27" xfId="0" applyNumberFormat="1" applyFont="1" applyFill="1" applyBorder="1" applyAlignment="1">
      <alignment horizontal="center" vertical="center" wrapText="1"/>
    </xf>
    <xf numFmtId="166" fontId="29" fillId="0" borderId="24" xfId="0" applyNumberFormat="1" applyFont="1" applyFill="1" applyBorder="1" applyAlignment="1">
      <alignment horizontal="center" vertical="center" wrapText="1"/>
    </xf>
    <xf numFmtId="166" fontId="29" fillId="0" borderId="25" xfId="0" applyNumberFormat="1" applyFont="1" applyFill="1" applyBorder="1" applyAlignment="1">
      <alignment horizontal="center" vertical="center" wrapText="1"/>
    </xf>
    <xf numFmtId="166" fontId="29" fillId="0" borderId="26" xfId="0" applyNumberFormat="1" applyFont="1" applyFill="1" applyBorder="1" applyAlignment="1">
      <alignment horizontal="center" vertical="center" wrapText="1"/>
    </xf>
    <xf numFmtId="166" fontId="29" fillId="0" borderId="70" xfId="0" applyNumberFormat="1" applyFont="1" applyFill="1" applyBorder="1" applyAlignment="1">
      <alignment horizontal="center" vertical="center" wrapText="1"/>
    </xf>
    <xf numFmtId="166" fontId="29" fillId="0" borderId="38" xfId="0" applyNumberFormat="1" applyFont="1" applyFill="1" applyBorder="1" applyAlignment="1">
      <alignment horizontal="center" vertical="center" wrapText="1"/>
    </xf>
    <xf numFmtId="166" fontId="29" fillId="0" borderId="75" xfId="0" applyNumberFormat="1" applyFont="1" applyFill="1" applyBorder="1" applyAlignment="1">
      <alignment horizontal="center" vertical="center" wrapText="1"/>
    </xf>
    <xf numFmtId="0" fontId="34" fillId="0" borderId="30" xfId="0" applyFont="1" applyBorder="1" applyAlignment="1">
      <alignment vertical="center" wrapText="1"/>
    </xf>
    <xf numFmtId="0" fontId="34" fillId="0" borderId="0" xfId="0" applyFont="1" applyAlignment="1">
      <alignment vertical="center" wrapText="1"/>
    </xf>
    <xf numFmtId="0" fontId="4" fillId="0" borderId="24" xfId="0" applyFont="1" applyFill="1" applyBorder="1" applyAlignment="1">
      <alignment horizontal="center" vertical="center" wrapText="1"/>
    </xf>
    <xf numFmtId="0" fontId="3" fillId="0" borderId="33" xfId="0" applyFont="1" applyFill="1" applyBorder="1" applyAlignment="1">
      <alignment horizontal="center" vertical="center" wrapText="1"/>
    </xf>
    <xf numFmtId="168" fontId="3" fillId="0" borderId="25" xfId="0" applyNumberFormat="1" applyFont="1" applyFill="1" applyBorder="1"/>
    <xf numFmtId="168" fontId="3" fillId="0" borderId="24" xfId="0" applyNumberFormat="1" applyFont="1" applyFill="1" applyBorder="1"/>
    <xf numFmtId="168" fontId="3" fillId="0" borderId="26" xfId="0" applyNumberFormat="1" applyFont="1" applyFill="1" applyBorder="1"/>
    <xf numFmtId="168" fontId="4" fillId="0" borderId="25" xfId="0" applyNumberFormat="1" applyFont="1" applyFill="1" applyBorder="1"/>
    <xf numFmtId="2" fontId="3" fillId="0" borderId="33" xfId="0" applyNumberFormat="1" applyFont="1" applyFill="1" applyBorder="1"/>
    <xf numFmtId="168" fontId="3" fillId="0" borderId="32" xfId="0" applyNumberFormat="1" applyFont="1" applyFill="1" applyBorder="1"/>
    <xf numFmtId="0" fontId="4" fillId="0" borderId="30" xfId="0" applyFont="1" applyFill="1" applyBorder="1"/>
    <xf numFmtId="0" fontId="4" fillId="0" borderId="0" xfId="0" applyFont="1" applyFill="1"/>
    <xf numFmtId="0" fontId="4" fillId="0" borderId="42" xfId="0" applyFont="1" applyBorder="1" applyAlignment="1">
      <alignment horizontal="center" vertical="center"/>
    </xf>
    <xf numFmtId="0" fontId="3" fillId="0" borderId="33" xfId="0" applyFont="1" applyBorder="1" applyAlignment="1">
      <alignment horizontal="center" vertical="center" wrapText="1"/>
    </xf>
    <xf numFmtId="168" fontId="3" fillId="0" borderId="25" xfId="0" applyNumberFormat="1" applyFont="1" applyBorder="1"/>
    <xf numFmtId="0" fontId="35" fillId="0" borderId="30" xfId="0" quotePrefix="1" applyFont="1" applyBorder="1"/>
    <xf numFmtId="0" fontId="4" fillId="0" borderId="19" xfId="0" applyFont="1" applyBorder="1" applyAlignment="1">
      <alignment horizontal="center" vertical="center"/>
    </xf>
    <xf numFmtId="0" fontId="4" fillId="0" borderId="13" xfId="0" applyFont="1" applyBorder="1" applyAlignment="1">
      <alignment vertical="center" wrapText="1"/>
    </xf>
    <xf numFmtId="168" fontId="4" fillId="0" borderId="20" xfId="0" applyNumberFormat="1" applyFont="1" applyBorder="1"/>
    <xf numFmtId="168" fontId="4" fillId="0" borderId="20" xfId="0" applyNumberFormat="1" applyFont="1" applyFill="1" applyBorder="1"/>
    <xf numFmtId="168" fontId="4" fillId="0" borderId="72" xfId="0" applyNumberFormat="1" applyFont="1" applyFill="1" applyBorder="1"/>
    <xf numFmtId="168" fontId="3" fillId="0" borderId="19" xfId="0" applyNumberFormat="1" applyFont="1" applyFill="1" applyBorder="1"/>
    <xf numFmtId="168" fontId="3" fillId="0" borderId="20" xfId="0" applyNumberFormat="1" applyFont="1" applyFill="1" applyBorder="1"/>
    <xf numFmtId="168" fontId="3" fillId="0" borderId="28" xfId="0" applyNumberFormat="1" applyFont="1" applyFill="1" applyBorder="1"/>
    <xf numFmtId="168" fontId="3" fillId="0" borderId="27" xfId="0" applyNumberFormat="1" applyFont="1" applyFill="1" applyBorder="1"/>
    <xf numFmtId="2" fontId="4" fillId="0" borderId="7" xfId="0" applyNumberFormat="1" applyFont="1" applyFill="1" applyBorder="1"/>
    <xf numFmtId="168" fontId="3" fillId="0" borderId="34" xfId="0" applyNumberFormat="1" applyFont="1" applyFill="1" applyBorder="1"/>
    <xf numFmtId="0" fontId="6" fillId="0" borderId="30" xfId="0" applyFont="1" applyBorder="1"/>
    <xf numFmtId="0" fontId="6" fillId="0" borderId="0" xfId="0" applyFont="1"/>
    <xf numFmtId="0" fontId="4" fillId="0" borderId="29" xfId="0" applyFont="1" applyBorder="1" applyAlignment="1">
      <alignment horizontal="center" vertical="center" wrapText="1"/>
    </xf>
    <xf numFmtId="0" fontId="4" fillId="0" borderId="39" xfId="0" applyFont="1" applyBorder="1" applyAlignment="1">
      <alignment vertical="center" wrapText="1"/>
    </xf>
    <xf numFmtId="168" fontId="4" fillId="0" borderId="2" xfId="0" applyNumberFormat="1" applyFont="1" applyBorder="1"/>
    <xf numFmtId="168" fontId="4" fillId="0" borderId="2" xfId="0" applyNumberFormat="1" applyFont="1" applyFill="1" applyBorder="1"/>
    <xf numFmtId="168" fontId="3" fillId="0" borderId="29" xfId="0" applyNumberFormat="1" applyFont="1" applyFill="1" applyBorder="1"/>
    <xf numFmtId="168" fontId="3" fillId="0" borderId="2" xfId="0" applyNumberFormat="1" applyFont="1" applyFill="1" applyBorder="1"/>
    <xf numFmtId="168" fontId="3" fillId="0" borderId="30" xfId="0" applyNumberFormat="1" applyFont="1" applyFill="1" applyBorder="1"/>
    <xf numFmtId="2" fontId="4" fillId="0" borderId="2" xfId="0" applyNumberFormat="1" applyFont="1" applyFill="1" applyBorder="1"/>
    <xf numFmtId="168" fontId="7" fillId="0" borderId="1" xfId="0" applyNumberFormat="1" applyFont="1" applyFill="1" applyBorder="1"/>
    <xf numFmtId="0" fontId="4" fillId="0" borderId="30" xfId="0" applyFont="1" applyBorder="1"/>
    <xf numFmtId="0" fontId="11" fillId="0" borderId="30" xfId="0" applyFont="1" applyBorder="1" applyAlignment="1">
      <alignment wrapText="1"/>
    </xf>
    <xf numFmtId="0" fontId="4" fillId="0" borderId="17" xfId="0" applyFont="1" applyBorder="1" applyAlignment="1">
      <alignment vertical="center" wrapText="1"/>
    </xf>
    <xf numFmtId="168" fontId="4" fillId="0" borderId="16" xfId="0" applyNumberFormat="1" applyFont="1" applyFill="1" applyBorder="1"/>
    <xf numFmtId="168" fontId="3" fillId="0" borderId="31" xfId="0" applyNumberFormat="1" applyFont="1" applyFill="1" applyBorder="1"/>
    <xf numFmtId="168" fontId="4" fillId="0" borderId="22" xfId="0" applyNumberFormat="1" applyFont="1" applyBorder="1"/>
    <xf numFmtId="168" fontId="4" fillId="0" borderId="22" xfId="0" applyNumberFormat="1" applyFont="1" applyFill="1" applyBorder="1"/>
    <xf numFmtId="0" fontId="4" fillId="0" borderId="50" xfId="0" applyFont="1" applyBorder="1" applyAlignment="1">
      <alignment vertical="center" wrapText="1"/>
    </xf>
    <xf numFmtId="168" fontId="4" fillId="0" borderId="37" xfId="0" applyNumberFormat="1" applyFont="1" applyBorder="1"/>
    <xf numFmtId="168" fontId="4" fillId="0" borderId="37" xfId="0" applyNumberFormat="1" applyFont="1" applyFill="1" applyBorder="1"/>
    <xf numFmtId="168" fontId="4" fillId="0" borderId="38" xfId="0" applyNumberFormat="1" applyFont="1" applyFill="1" applyBorder="1"/>
    <xf numFmtId="168" fontId="3" fillId="0" borderId="22" xfId="0" applyNumberFormat="1" applyFont="1" applyFill="1" applyBorder="1"/>
    <xf numFmtId="2" fontId="4" fillId="0" borderId="10" xfId="0" applyNumberFormat="1" applyFont="1" applyFill="1" applyBorder="1"/>
    <xf numFmtId="168" fontId="7" fillId="0" borderId="15" xfId="0" applyNumberFormat="1" applyFont="1" applyFill="1" applyBorder="1"/>
    <xf numFmtId="0" fontId="4" fillId="0" borderId="36" xfId="0" applyFont="1" applyBorder="1" applyAlignment="1">
      <alignment horizontal="center" vertical="center"/>
    </xf>
    <xf numFmtId="0" fontId="3" fillId="0" borderId="33" xfId="0" applyFont="1" applyFill="1" applyBorder="1" applyAlignment="1">
      <alignment vertical="center" wrapText="1"/>
    </xf>
    <xf numFmtId="168" fontId="18" fillId="0" borderId="32" xfId="0" applyNumberFormat="1" applyFont="1" applyFill="1" applyBorder="1"/>
    <xf numFmtId="0" fontId="4" fillId="0" borderId="42" xfId="0" applyFont="1" applyBorder="1" applyAlignment="1">
      <alignment horizontal="center" vertical="center" wrapText="1"/>
    </xf>
    <xf numFmtId="2" fontId="3" fillId="0" borderId="25" xfId="0" applyNumberFormat="1" applyFont="1" applyFill="1" applyBorder="1"/>
    <xf numFmtId="0" fontId="4" fillId="0" borderId="19" xfId="0" applyFont="1" applyFill="1" applyBorder="1" applyAlignment="1">
      <alignment horizontal="center" vertical="center"/>
    </xf>
    <xf numFmtId="0" fontId="3" fillId="0" borderId="35" xfId="0" applyFont="1" applyFill="1" applyBorder="1" applyAlignment="1">
      <alignment vertical="center" wrapText="1"/>
    </xf>
    <xf numFmtId="168" fontId="4" fillId="0" borderId="27" xfId="0" applyNumberFormat="1" applyFont="1" applyFill="1" applyBorder="1"/>
    <xf numFmtId="168" fontId="3" fillId="0" borderId="43" xfId="0" applyNumberFormat="1" applyFont="1" applyFill="1" applyBorder="1"/>
    <xf numFmtId="168" fontId="3" fillId="0" borderId="41" xfId="0" applyNumberFormat="1" applyFont="1" applyFill="1" applyBorder="1"/>
    <xf numFmtId="168" fontId="7" fillId="0" borderId="5" xfId="0" applyNumberFormat="1" applyFont="1" applyFill="1" applyBorder="1"/>
    <xf numFmtId="0" fontId="4" fillId="0" borderId="30" xfId="0" applyFont="1" applyFill="1" applyBorder="1" applyAlignment="1">
      <alignment wrapText="1"/>
    </xf>
    <xf numFmtId="0" fontId="3" fillId="0" borderId="0" xfId="0" applyFont="1" applyFill="1"/>
    <xf numFmtId="0" fontId="4" fillId="0" borderId="36" xfId="0" applyFont="1" applyFill="1" applyBorder="1" applyAlignment="1">
      <alignment horizontal="center" vertical="center"/>
    </xf>
    <xf numFmtId="0" fontId="3" fillId="0" borderId="50" xfId="0" applyFont="1" applyFill="1" applyBorder="1" applyAlignment="1">
      <alignment vertical="center" wrapText="1"/>
    </xf>
    <xf numFmtId="168" fontId="3" fillId="0" borderId="36" xfId="0" applyNumberFormat="1" applyFont="1" applyFill="1" applyBorder="1"/>
    <xf numFmtId="168" fontId="3" fillId="0" borderId="37" xfId="0" applyNumberFormat="1" applyFont="1" applyFill="1" applyBorder="1"/>
    <xf numFmtId="168" fontId="3" fillId="0" borderId="23" xfId="0" applyNumberFormat="1" applyFont="1" applyFill="1" applyBorder="1"/>
    <xf numFmtId="2" fontId="4" fillId="0" borderId="37" xfId="0" applyNumberFormat="1" applyFont="1" applyFill="1" applyBorder="1"/>
    <xf numFmtId="168" fontId="7" fillId="0" borderId="59" xfId="0" applyNumberFormat="1" applyFont="1" applyFill="1" applyBorder="1"/>
    <xf numFmtId="0" fontId="3" fillId="0" borderId="30" xfId="0" applyFont="1" applyFill="1" applyBorder="1"/>
    <xf numFmtId="0" fontId="3" fillId="0" borderId="33" xfId="0" applyFont="1" applyBorder="1" applyAlignment="1">
      <alignment vertical="center" wrapText="1"/>
    </xf>
    <xf numFmtId="2" fontId="3" fillId="0" borderId="70" xfId="0" applyNumberFormat="1" applyFont="1" applyFill="1" applyBorder="1"/>
    <xf numFmtId="168" fontId="3" fillId="0" borderId="38" xfId="0" applyNumberFormat="1" applyFont="1" applyFill="1" applyBorder="1"/>
    <xf numFmtId="0" fontId="3" fillId="0" borderId="30" xfId="0" applyFont="1" applyBorder="1"/>
    <xf numFmtId="0" fontId="18" fillId="0" borderId="13" xfId="0" applyFont="1" applyBorder="1" applyAlignment="1">
      <alignment vertical="center" wrapText="1"/>
    </xf>
    <xf numFmtId="168" fontId="3" fillId="0" borderId="20" xfId="0" applyNumberFormat="1" applyFont="1" applyBorder="1"/>
    <xf numFmtId="2" fontId="3" fillId="0" borderId="7" xfId="0" applyNumberFormat="1" applyFont="1" applyFill="1" applyBorder="1"/>
    <xf numFmtId="168" fontId="3" fillId="0" borderId="72" xfId="0" applyNumberFormat="1" applyFont="1" applyFill="1" applyBorder="1"/>
    <xf numFmtId="168" fontId="18" fillId="0" borderId="11" xfId="0" applyNumberFormat="1" applyFont="1" applyFill="1" applyBorder="1"/>
    <xf numFmtId="0" fontId="3" fillId="0" borderId="29" xfId="0" applyFont="1" applyBorder="1" applyAlignment="1">
      <alignment horizontal="center" vertical="center"/>
    </xf>
    <xf numFmtId="0" fontId="3" fillId="0" borderId="13" xfId="0" applyFont="1" applyBorder="1" applyAlignment="1">
      <alignment vertical="center" wrapText="1"/>
    </xf>
    <xf numFmtId="0" fontId="4" fillId="0" borderId="29" xfId="0" applyFont="1" applyBorder="1" applyAlignment="1">
      <alignment horizontal="center" vertical="center"/>
    </xf>
    <xf numFmtId="168" fontId="4" fillId="0" borderId="19" xfId="0" applyNumberFormat="1" applyFont="1" applyFill="1" applyBorder="1"/>
    <xf numFmtId="168" fontId="4" fillId="0" borderId="28" xfId="0" applyNumberFormat="1" applyFont="1" applyFill="1" applyBorder="1"/>
    <xf numFmtId="0" fontId="18" fillId="0" borderId="17" xfId="0" applyFont="1" applyBorder="1" applyAlignment="1">
      <alignment vertical="center" wrapText="1"/>
    </xf>
    <xf numFmtId="168" fontId="4" fillId="0" borderId="29" xfId="0" applyNumberFormat="1" applyFont="1" applyFill="1" applyBorder="1"/>
    <xf numFmtId="0" fontId="7" fillId="0" borderId="39" xfId="0" applyFont="1" applyBorder="1" applyAlignment="1">
      <alignment vertical="center" wrapText="1"/>
    </xf>
    <xf numFmtId="168" fontId="4" fillId="0" borderId="30" xfId="0" applyNumberFormat="1" applyFont="1" applyFill="1" applyBorder="1"/>
    <xf numFmtId="2" fontId="4" fillId="0" borderId="39" xfId="0" applyNumberFormat="1" applyFont="1" applyFill="1" applyBorder="1"/>
    <xf numFmtId="0" fontId="5" fillId="0" borderId="36" xfId="0" applyFont="1" applyBorder="1" applyAlignment="1">
      <alignment horizontal="center" vertical="center"/>
    </xf>
    <xf numFmtId="0" fontId="5" fillId="0" borderId="33" xfId="0" applyFont="1" applyBorder="1" applyAlignment="1">
      <alignment vertical="center" wrapText="1"/>
    </xf>
    <xf numFmtId="168" fontId="5" fillId="0" borderId="25" xfId="0" applyNumberFormat="1" applyFont="1" applyBorder="1"/>
    <xf numFmtId="168" fontId="5" fillId="0" borderId="25" xfId="0" applyNumberFormat="1" applyFont="1" applyFill="1" applyBorder="1"/>
    <xf numFmtId="168" fontId="3" fillId="0" borderId="33" xfId="0" applyNumberFormat="1" applyFont="1" applyFill="1" applyBorder="1"/>
    <xf numFmtId="2" fontId="4" fillId="0" borderId="25" xfId="0" applyNumberFormat="1" applyFont="1" applyFill="1" applyBorder="1"/>
    <xf numFmtId="0" fontId="5" fillId="0" borderId="26" xfId="0" applyFont="1" applyBorder="1"/>
    <xf numFmtId="0" fontId="4" fillId="0" borderId="0" xfId="0" applyFont="1" applyAlignment="1">
      <alignment horizontal="left"/>
    </xf>
    <xf numFmtId="0" fontId="4" fillId="0" borderId="0" xfId="0" applyFont="1" applyAlignment="1">
      <alignment vertical="center" wrapText="1"/>
    </xf>
    <xf numFmtId="2" fontId="4" fillId="0" borderId="0" xfId="0" applyNumberFormat="1" applyFont="1"/>
    <xf numFmtId="2" fontId="4" fillId="0" borderId="0" xfId="0" applyNumberFormat="1" applyFont="1" applyFill="1"/>
    <xf numFmtId="166" fontId="4" fillId="0" borderId="0" xfId="0" applyNumberFormat="1" applyFont="1" applyFill="1"/>
    <xf numFmtId="168" fontId="3" fillId="0" borderId="6" xfId="0" applyNumberFormat="1" applyFont="1" applyFill="1" applyBorder="1"/>
    <xf numFmtId="2" fontId="4" fillId="0" borderId="6" xfId="0" applyNumberFormat="1" applyFont="1" applyFill="1" applyBorder="1"/>
    <xf numFmtId="168" fontId="4" fillId="0" borderId="6" xfId="0" applyNumberFormat="1" applyFont="1" applyFill="1" applyBorder="1"/>
    <xf numFmtId="2" fontId="4" fillId="5" borderId="0" xfId="0" applyNumberFormat="1" applyFont="1" applyFill="1"/>
    <xf numFmtId="0" fontId="19" fillId="0" borderId="76" xfId="0" applyFont="1" applyBorder="1" applyAlignment="1">
      <alignment horizontal="center" vertical="center" wrapText="1"/>
    </xf>
    <xf numFmtId="3" fontId="18" fillId="0" borderId="35" xfId="0" applyNumberFormat="1" applyFont="1" applyFill="1" applyBorder="1" applyAlignment="1">
      <alignment horizontal="center" vertical="center" wrapText="1"/>
    </xf>
    <xf numFmtId="3" fontId="18" fillId="0" borderId="34" xfId="0" applyNumberFormat="1" applyFont="1" applyBorder="1" applyAlignment="1">
      <alignment horizontal="center" vertical="center" wrapText="1"/>
    </xf>
    <xf numFmtId="3" fontId="19" fillId="0" borderId="76" xfId="0" applyNumberFormat="1" applyFont="1" applyBorder="1" applyAlignment="1">
      <alignment horizontal="center" vertical="center" wrapText="1"/>
    </xf>
    <xf numFmtId="0" fontId="18" fillId="0" borderId="66" xfId="0" applyFont="1" applyBorder="1" applyAlignment="1">
      <alignment horizontal="center" vertical="center" wrapText="1"/>
    </xf>
    <xf numFmtId="3" fontId="18" fillId="0" borderId="50" xfId="0" applyNumberFormat="1" applyFont="1" applyBorder="1" applyAlignment="1">
      <alignment horizontal="center" vertical="center" wrapText="1"/>
    </xf>
    <xf numFmtId="3" fontId="18" fillId="0" borderId="59" xfId="0" applyNumberFormat="1" applyFont="1" applyBorder="1" applyAlignment="1">
      <alignment horizontal="center" vertical="center" wrapText="1"/>
    </xf>
    <xf numFmtId="3" fontId="18" fillId="0" borderId="66" xfId="0" applyNumberFormat="1" applyFont="1" applyBorder="1" applyAlignment="1">
      <alignment horizontal="center" vertical="center" wrapText="1"/>
    </xf>
    <xf numFmtId="0" fontId="7" fillId="0" borderId="62" xfId="0" applyFont="1" applyBorder="1" applyAlignment="1">
      <alignment vertical="center" wrapText="1"/>
    </xf>
    <xf numFmtId="169" fontId="7" fillId="0" borderId="20" xfId="0" applyNumberFormat="1" applyFont="1" applyBorder="1" applyAlignment="1">
      <alignment wrapText="1"/>
    </xf>
    <xf numFmtId="169" fontId="7" fillId="0" borderId="13" xfId="0" applyNumberFormat="1" applyFont="1" applyBorder="1" applyAlignment="1">
      <alignment wrapText="1"/>
    </xf>
    <xf numFmtId="169" fontId="7" fillId="0" borderId="11" xfId="0" applyNumberFormat="1" applyFont="1" applyBorder="1" applyAlignment="1">
      <alignment wrapText="1"/>
    </xf>
    <xf numFmtId="169" fontId="18" fillId="0" borderId="62" xfId="0" applyNumberFormat="1" applyFont="1" applyBorder="1" applyAlignment="1"/>
    <xf numFmtId="0" fontId="7" fillId="0" borderId="63" xfId="0" quotePrefix="1" applyFont="1" applyBorder="1" applyAlignment="1">
      <alignment vertical="center" wrapText="1"/>
    </xf>
    <xf numFmtId="169" fontId="7" fillId="0" borderId="2" xfId="0" applyNumberFormat="1" applyFont="1" applyBorder="1" applyAlignment="1">
      <alignment wrapText="1"/>
    </xf>
    <xf numFmtId="169" fontId="7" fillId="0" borderId="39" xfId="0" applyNumberFormat="1" applyFont="1" applyBorder="1" applyAlignment="1">
      <alignment wrapText="1"/>
    </xf>
    <xf numFmtId="169" fontId="7" fillId="0" borderId="1" xfId="0" applyNumberFormat="1" applyFont="1" applyBorder="1" applyAlignment="1">
      <alignment wrapText="1"/>
    </xf>
    <xf numFmtId="0" fontId="19" fillId="0" borderId="77" xfId="0" applyFont="1" applyBorder="1" applyAlignment="1">
      <alignment vertical="center" wrapText="1"/>
    </xf>
    <xf numFmtId="169" fontId="18" fillId="0" borderId="50" xfId="0" applyNumberFormat="1" applyFont="1" applyBorder="1" applyAlignment="1">
      <alignment wrapText="1"/>
    </xf>
    <xf numFmtId="169" fontId="18" fillId="0" borderId="37" xfId="0" applyNumberFormat="1" applyFont="1" applyBorder="1" applyAlignment="1">
      <alignment wrapText="1"/>
    </xf>
    <xf numFmtId="169" fontId="18" fillId="0" borderId="59" xfId="0" applyNumberFormat="1" applyFont="1" applyBorder="1" applyAlignment="1">
      <alignment wrapText="1"/>
    </xf>
    <xf numFmtId="169" fontId="18" fillId="0" borderId="66" xfId="0" applyNumberFormat="1" applyFont="1" applyBorder="1" applyAlignment="1"/>
    <xf numFmtId="0" fontId="18" fillId="0" borderId="16" xfId="0" applyFont="1" applyBorder="1"/>
    <xf numFmtId="0" fontId="18" fillId="0" borderId="29" xfId="0" applyFont="1" applyBorder="1" applyAlignment="1">
      <alignment vertical="center" wrapText="1"/>
    </xf>
    <xf numFmtId="0" fontId="2" fillId="6" borderId="0" xfId="26" applyFill="1"/>
    <xf numFmtId="0" fontId="1" fillId="6" borderId="0" xfId="12" applyFill="1"/>
    <xf numFmtId="0" fontId="3" fillId="6" borderId="43" xfId="26" applyFont="1" applyFill="1" applyBorder="1" applyAlignment="1">
      <alignment horizontal="center" vertical="center" wrapText="1"/>
    </xf>
    <xf numFmtId="3" fontId="3" fillId="6" borderId="27" xfId="26" applyNumberFormat="1" applyFont="1" applyFill="1" applyBorder="1" applyAlignment="1">
      <alignment horizontal="center" vertical="center" wrapText="1"/>
    </xf>
    <xf numFmtId="3" fontId="3" fillId="6" borderId="41" xfId="26" applyNumberFormat="1" applyFont="1" applyFill="1" applyBorder="1" applyAlignment="1">
      <alignment horizontal="center" vertical="center" wrapText="1"/>
    </xf>
    <xf numFmtId="0" fontId="18" fillId="6" borderId="36" xfId="26" applyFont="1" applyFill="1" applyBorder="1" applyAlignment="1">
      <alignment horizontal="center" vertical="center" wrapText="1"/>
    </xf>
    <xf numFmtId="3" fontId="3" fillId="6" borderId="37" xfId="26" applyNumberFormat="1" applyFont="1" applyFill="1" applyBorder="1" applyAlignment="1">
      <alignment horizontal="center" vertical="center" wrapText="1"/>
    </xf>
    <xf numFmtId="3" fontId="3" fillId="6" borderId="23" xfId="26" applyNumberFormat="1" applyFont="1" applyFill="1" applyBorder="1" applyAlignment="1">
      <alignment horizontal="center" vertical="center" wrapText="1"/>
    </xf>
    <xf numFmtId="0" fontId="3" fillId="0" borderId="54" xfId="0" applyFont="1" applyBorder="1" applyAlignment="1">
      <alignment wrapText="1"/>
    </xf>
    <xf numFmtId="170" fontId="3" fillId="6" borderId="20" xfId="26" applyNumberFormat="1" applyFont="1" applyFill="1" applyBorder="1" applyAlignment="1">
      <alignment horizontal="center" vertical="center" wrapText="1"/>
    </xf>
    <xf numFmtId="170" fontId="3" fillId="6" borderId="28" xfId="26" applyNumberFormat="1" applyFont="1" applyFill="1" applyBorder="1" applyAlignment="1">
      <alignment horizontal="center" vertical="center" wrapText="1"/>
    </xf>
    <xf numFmtId="0" fontId="3" fillId="6" borderId="29" xfId="26" applyFont="1" applyFill="1" applyBorder="1" applyAlignment="1">
      <alignment vertical="center" wrapText="1"/>
    </xf>
    <xf numFmtId="3" fontId="4" fillId="6" borderId="2" xfId="26" applyNumberFormat="1" applyFont="1" applyFill="1" applyBorder="1"/>
    <xf numFmtId="3" fontId="4" fillId="6" borderId="30" xfId="26" applyNumberFormat="1" applyFont="1" applyFill="1" applyBorder="1"/>
    <xf numFmtId="0" fontId="4" fillId="6" borderId="29" xfId="26" applyFont="1" applyFill="1" applyBorder="1" applyAlignment="1">
      <alignment vertical="center" wrapText="1"/>
    </xf>
    <xf numFmtId="166" fontId="4" fillId="6" borderId="2" xfId="26" applyNumberFormat="1" applyFont="1" applyFill="1" applyBorder="1"/>
    <xf numFmtId="0" fontId="4" fillId="6" borderId="21" xfId="26" applyFont="1" applyFill="1" applyBorder="1" applyAlignment="1">
      <alignment vertical="center" wrapText="1"/>
    </xf>
    <xf numFmtId="166" fontId="4" fillId="6" borderId="16" xfId="26" applyNumberFormat="1" applyFont="1" applyFill="1" applyBorder="1"/>
    <xf numFmtId="3" fontId="4" fillId="6" borderId="16" xfId="26" applyNumberFormat="1" applyFont="1" applyFill="1" applyBorder="1"/>
    <xf numFmtId="3" fontId="4" fillId="6" borderId="31" xfId="26" applyNumberFormat="1" applyFont="1" applyFill="1" applyBorder="1"/>
    <xf numFmtId="0" fontId="3" fillId="6" borderId="24" xfId="26" applyFont="1" applyFill="1" applyBorder="1" applyAlignment="1">
      <alignment vertical="center" wrapText="1"/>
    </xf>
    <xf numFmtId="166" fontId="3" fillId="6" borderId="25" xfId="26" applyNumberFormat="1" applyFont="1" applyFill="1" applyBorder="1"/>
    <xf numFmtId="3" fontId="3" fillId="6" borderId="25" xfId="26" applyNumberFormat="1" applyFont="1" applyFill="1" applyBorder="1"/>
    <xf numFmtId="3" fontId="3" fillId="6" borderId="26" xfId="26" applyNumberFormat="1" applyFont="1" applyFill="1" applyBorder="1"/>
    <xf numFmtId="166" fontId="4" fillId="6" borderId="25" xfId="26" applyNumberFormat="1" applyFont="1" applyFill="1" applyBorder="1"/>
    <xf numFmtId="3" fontId="4" fillId="6" borderId="25" xfId="26" applyNumberFormat="1" applyFont="1" applyFill="1" applyBorder="1"/>
    <xf numFmtId="3" fontId="4" fillId="6" borderId="26" xfId="26" applyNumberFormat="1" applyFont="1" applyFill="1" applyBorder="1"/>
    <xf numFmtId="0" fontId="3" fillId="6" borderId="19" xfId="26" applyFont="1" applyFill="1" applyBorder="1" applyAlignment="1">
      <alignment vertical="center" wrapText="1"/>
    </xf>
    <xf numFmtId="166" fontId="36" fillId="6" borderId="20" xfId="26" applyNumberFormat="1" applyFont="1" applyFill="1" applyBorder="1"/>
    <xf numFmtId="3" fontId="36" fillId="6" borderId="20" xfId="26" applyNumberFormat="1" applyFont="1" applyFill="1" applyBorder="1"/>
    <xf numFmtId="3" fontId="36" fillId="6" borderId="28" xfId="26" applyNumberFormat="1" applyFont="1" applyFill="1" applyBorder="1"/>
    <xf numFmtId="166" fontId="36" fillId="6" borderId="2" xfId="12" applyNumberFormat="1" applyFont="1" applyFill="1" applyBorder="1"/>
    <xf numFmtId="3" fontId="36" fillId="6" borderId="2" xfId="12" applyNumberFormat="1" applyFont="1" applyFill="1" applyBorder="1"/>
    <xf numFmtId="3" fontId="36" fillId="6" borderId="30" xfId="12" applyNumberFormat="1" applyFont="1" applyFill="1" applyBorder="1"/>
    <xf numFmtId="166" fontId="36" fillId="6" borderId="16" xfId="12" applyNumberFormat="1" applyFont="1" applyFill="1" applyBorder="1"/>
    <xf numFmtId="3" fontId="36" fillId="6" borderId="16" xfId="12" applyNumberFormat="1" applyFont="1" applyFill="1" applyBorder="1"/>
    <xf numFmtId="3" fontId="36" fillId="6" borderId="31" xfId="12" applyNumberFormat="1" applyFont="1" applyFill="1" applyBorder="1"/>
    <xf numFmtId="0" fontId="3" fillId="6" borderId="4" xfId="26" applyFont="1" applyFill="1" applyBorder="1" applyAlignment="1">
      <alignment vertical="center" wrapText="1"/>
    </xf>
    <xf numFmtId="166" fontId="37" fillId="6" borderId="72" xfId="12" applyNumberFormat="1" applyFont="1" applyFill="1" applyBorder="1"/>
    <xf numFmtId="3" fontId="37" fillId="6" borderId="72" xfId="12" applyNumberFormat="1" applyFont="1" applyFill="1" applyBorder="1"/>
    <xf numFmtId="3" fontId="37" fillId="6" borderId="74" xfId="12" applyNumberFormat="1" applyFont="1" applyFill="1" applyBorder="1"/>
    <xf numFmtId="0" fontId="37" fillId="6" borderId="24" xfId="12" applyFont="1" applyFill="1" applyBorder="1" applyAlignment="1">
      <alignment wrapText="1"/>
    </xf>
    <xf numFmtId="0" fontId="1" fillId="6" borderId="25" xfId="12" applyFill="1" applyBorder="1"/>
    <xf numFmtId="3" fontId="1" fillId="6" borderId="25" xfId="12" applyNumberFormat="1" applyFill="1" applyBorder="1"/>
    <xf numFmtId="3" fontId="1" fillId="6" borderId="26" xfId="12" applyNumberFormat="1" applyFill="1" applyBorder="1"/>
    <xf numFmtId="3" fontId="18" fillId="0" borderId="2" xfId="0" applyNumberFormat="1" applyFont="1" applyBorder="1" applyAlignment="1">
      <alignment horizontal="center" vertical="center" wrapText="1"/>
    </xf>
    <xf numFmtId="3" fontId="18" fillId="0" borderId="2" xfId="0" applyNumberFormat="1" applyFont="1" applyBorder="1" applyAlignment="1">
      <alignment horizontal="right"/>
    </xf>
    <xf numFmtId="0" fontId="18" fillId="0" borderId="2" xfId="0" applyFont="1" applyBorder="1" applyAlignment="1">
      <alignment vertical="center" wrapText="1"/>
    </xf>
    <xf numFmtId="16" fontId="7" fillId="0" borderId="2" xfId="0" applyNumberFormat="1" applyFont="1" applyBorder="1" applyAlignment="1">
      <alignment horizontal="center" vertical="center" wrapText="1"/>
    </xf>
    <xf numFmtId="0" fontId="26" fillId="0" borderId="2" xfId="0" applyFont="1" applyBorder="1" applyAlignment="1">
      <alignment wrapText="1"/>
    </xf>
    <xf numFmtId="3" fontId="7" fillId="0" borderId="2" xfId="0" applyNumberFormat="1" applyFont="1" applyBorder="1" applyAlignment="1">
      <alignment horizontal="center" wrapText="1"/>
    </xf>
    <xf numFmtId="0" fontId="7" fillId="0" borderId="2" xfId="0" applyFont="1" applyBorder="1" applyAlignment="1">
      <alignment horizontal="center" wrapText="1"/>
    </xf>
    <xf numFmtId="3" fontId="7" fillId="0" borderId="2" xfId="0" applyNumberFormat="1" applyFont="1" applyBorder="1" applyAlignment="1">
      <alignment horizontal="center"/>
    </xf>
    <xf numFmtId="3" fontId="18" fillId="0" borderId="0" xfId="0" applyNumberFormat="1" applyFont="1" applyAlignment="1">
      <alignment horizontal="left" vertical="center" wrapText="1"/>
    </xf>
    <xf numFmtId="3" fontId="18" fillId="0" borderId="0" xfId="0" applyNumberFormat="1" applyFont="1" applyAlignment="1">
      <alignment horizontal="right" vertical="center" wrapText="1"/>
    </xf>
    <xf numFmtId="0" fontId="7" fillId="0" borderId="0" xfId="0" applyFont="1" applyAlignment="1">
      <alignment horizontal="center" vertical="center" wrapText="1"/>
    </xf>
    <xf numFmtId="3" fontId="18" fillId="0" borderId="0" xfId="0" applyNumberFormat="1" applyFont="1" applyBorder="1" applyAlignment="1">
      <alignment horizontal="left" vertical="center" wrapText="1"/>
    </xf>
    <xf numFmtId="3" fontId="7" fillId="0" borderId="0" xfId="0" applyNumberFormat="1" applyFont="1" applyBorder="1" applyAlignment="1">
      <alignment horizontal="left" vertical="center" wrapText="1"/>
    </xf>
    <xf numFmtId="3" fontId="7" fillId="0" borderId="0" xfId="0" applyNumberFormat="1" applyFont="1" applyAlignment="1">
      <alignment horizontal="left" vertical="center" wrapText="1"/>
    </xf>
    <xf numFmtId="0" fontId="19" fillId="0" borderId="4" xfId="0" applyFont="1" applyBorder="1" applyAlignment="1">
      <alignment horizontal="center" vertical="center" wrapText="1"/>
    </xf>
    <xf numFmtId="3" fontId="27" fillId="0" borderId="4" xfId="0" applyNumberFormat="1" applyFont="1" applyBorder="1" applyAlignment="1">
      <alignment horizontal="center" vertical="center"/>
    </xf>
    <xf numFmtId="3" fontId="27" fillId="0" borderId="72" xfId="0" applyNumberFormat="1" applyFont="1" applyBorder="1" applyAlignment="1">
      <alignment horizontal="center" vertical="center"/>
    </xf>
    <xf numFmtId="3" fontId="27" fillId="0" borderId="74" xfId="0" applyNumberFormat="1" applyFont="1" applyBorder="1" applyAlignment="1">
      <alignment horizontal="center" vertical="center"/>
    </xf>
    <xf numFmtId="0" fontId="0" fillId="0" borderId="0" xfId="0" applyAlignment="1">
      <alignment vertical="center"/>
    </xf>
    <xf numFmtId="3" fontId="18" fillId="0" borderId="26" xfId="0" applyNumberFormat="1" applyFont="1" applyBorder="1" applyAlignment="1">
      <alignment wrapText="1"/>
    </xf>
    <xf numFmtId="3" fontId="18" fillId="0" borderId="33" xfId="0" applyNumberFormat="1" applyFont="1" applyBorder="1" applyAlignment="1">
      <alignment wrapText="1"/>
    </xf>
    <xf numFmtId="3" fontId="0" fillId="0" borderId="0" xfId="0" applyNumberFormat="1"/>
    <xf numFmtId="3" fontId="18" fillId="0" borderId="28" xfId="0" applyNumberFormat="1" applyFont="1" applyBorder="1" applyAlignment="1">
      <alignment wrapText="1"/>
    </xf>
    <xf numFmtId="3" fontId="18" fillId="0" borderId="19" xfId="0" applyNumberFormat="1" applyFont="1" applyBorder="1" applyAlignment="1">
      <alignment wrapText="1"/>
    </xf>
    <xf numFmtId="166" fontId="7" fillId="0" borderId="1" xfId="0" applyNumberFormat="1" applyFont="1" applyBorder="1" applyAlignment="1">
      <alignment wrapText="1"/>
    </xf>
    <xf numFmtId="3" fontId="7" fillId="0" borderId="29" xfId="0" applyNumberFormat="1" applyFont="1" applyBorder="1" applyAlignment="1">
      <alignment wrapText="1"/>
    </xf>
    <xf numFmtId="3" fontId="26" fillId="0" borderId="30" xfId="0" applyNumberFormat="1" applyFont="1" applyBorder="1" applyAlignment="1">
      <alignment horizontal="right"/>
    </xf>
    <xf numFmtId="3" fontId="7" fillId="0" borderId="19" xfId="0" applyNumberFormat="1" applyFont="1" applyBorder="1" applyAlignment="1">
      <alignment wrapText="1"/>
    </xf>
    <xf numFmtId="3" fontId="7" fillId="0" borderId="20" xfId="0" applyNumberFormat="1" applyFont="1" applyBorder="1" applyAlignment="1">
      <alignment wrapText="1"/>
    </xf>
    <xf numFmtId="3" fontId="18" fillId="0" borderId="1" xfId="0" applyNumberFormat="1" applyFont="1" applyBorder="1" applyAlignment="1">
      <alignment wrapText="1"/>
    </xf>
    <xf numFmtId="3" fontId="18" fillId="0" borderId="29" xfId="0" applyNumberFormat="1" applyFont="1" applyBorder="1" applyAlignment="1">
      <alignment wrapText="1"/>
    </xf>
    <xf numFmtId="3" fontId="18" fillId="0" borderId="30" xfId="0" applyNumberFormat="1" applyFont="1" applyBorder="1" applyAlignment="1">
      <alignment wrapText="1"/>
    </xf>
    <xf numFmtId="3" fontId="18" fillId="0" borderId="31" xfId="0" applyNumberFormat="1" applyFont="1" applyBorder="1" applyAlignment="1">
      <alignment wrapText="1"/>
    </xf>
    <xf numFmtId="3" fontId="18" fillId="0" borderId="21" xfId="0" applyNumberFormat="1" applyFont="1" applyBorder="1" applyAlignment="1">
      <alignment wrapText="1"/>
    </xf>
    <xf numFmtId="3" fontId="18" fillId="0" borderId="24" xfId="0" applyNumberFormat="1" applyFont="1" applyBorder="1" applyAlignment="1">
      <alignment wrapText="1"/>
    </xf>
    <xf numFmtId="0" fontId="18" fillId="0" borderId="43" xfId="0" applyFont="1" applyBorder="1" applyAlignment="1">
      <alignment horizontal="left" vertical="center" wrapText="1"/>
    </xf>
    <xf numFmtId="3" fontId="18" fillId="0" borderId="41" xfId="0" applyNumberFormat="1" applyFont="1" applyBorder="1" applyAlignment="1">
      <alignment wrapText="1"/>
    </xf>
    <xf numFmtId="3" fontId="18" fillId="0" borderId="14" xfId="0" applyNumberFormat="1" applyFont="1" applyBorder="1" applyAlignment="1">
      <alignment wrapText="1"/>
    </xf>
    <xf numFmtId="3" fontId="18" fillId="0" borderId="57" xfId="0" applyNumberFormat="1" applyFont="1" applyBorder="1" applyAlignment="1">
      <alignment wrapText="1"/>
    </xf>
    <xf numFmtId="3" fontId="7" fillId="0" borderId="30" xfId="0" applyNumberFormat="1" applyFont="1" applyBorder="1" applyAlignment="1">
      <alignment wrapText="1"/>
    </xf>
    <xf numFmtId="166" fontId="7" fillId="0" borderId="57" xfId="0" applyNumberFormat="1" applyFont="1" applyBorder="1" applyAlignment="1">
      <alignment wrapText="1"/>
    </xf>
    <xf numFmtId="0" fontId="7" fillId="0" borderId="29" xfId="0" applyFont="1" applyFill="1" applyBorder="1" applyAlignment="1">
      <alignment horizontal="left" vertical="center" wrapText="1"/>
    </xf>
    <xf numFmtId="3" fontId="7" fillId="0" borderId="31" xfId="0" applyNumberFormat="1" applyFont="1" applyBorder="1" applyAlignment="1">
      <alignment wrapText="1"/>
    </xf>
    <xf numFmtId="3" fontId="18" fillId="0" borderId="18" xfId="0" applyNumberFormat="1" applyFont="1" applyBorder="1" applyAlignment="1">
      <alignment wrapText="1"/>
    </xf>
    <xf numFmtId="3" fontId="7" fillId="0" borderId="23" xfId="0" applyNumberFormat="1" applyFont="1" applyBorder="1" applyAlignment="1">
      <alignment wrapText="1"/>
    </xf>
    <xf numFmtId="166" fontId="7" fillId="0" borderId="60" xfId="0" applyNumberFormat="1" applyFont="1" applyBorder="1" applyAlignment="1">
      <alignment wrapText="1"/>
    </xf>
    <xf numFmtId="3" fontId="7" fillId="0" borderId="42" xfId="0" applyNumberFormat="1" applyFont="1" applyBorder="1" applyAlignment="1">
      <alignment wrapText="1"/>
    </xf>
    <xf numFmtId="3" fontId="7" fillId="0" borderId="38" xfId="0" applyNumberFormat="1" applyFont="1" applyBorder="1" applyAlignment="1">
      <alignment wrapText="1"/>
    </xf>
    <xf numFmtId="3" fontId="26" fillId="0" borderId="78" xfId="0" applyNumberFormat="1" applyFont="1" applyBorder="1" applyAlignment="1">
      <alignment horizontal="right"/>
    </xf>
    <xf numFmtId="0" fontId="7" fillId="0" borderId="24" xfId="0" applyFont="1" applyFill="1" applyBorder="1" applyAlignment="1">
      <alignment horizontal="left" vertical="center" wrapText="1"/>
    </xf>
    <xf numFmtId="0" fontId="7" fillId="0" borderId="58" xfId="0" applyFont="1" applyBorder="1"/>
    <xf numFmtId="3" fontId="7" fillId="0" borderId="24" xfId="0" applyNumberFormat="1" applyFont="1" applyFill="1" applyBorder="1" applyAlignment="1">
      <alignment wrapText="1"/>
    </xf>
    <xf numFmtId="3" fontId="22" fillId="0" borderId="25" xfId="0" applyNumberFormat="1" applyFont="1" applyBorder="1"/>
    <xf numFmtId="3" fontId="22" fillId="0" borderId="56" xfId="0" applyNumberFormat="1" applyFont="1" applyBorder="1"/>
    <xf numFmtId="0" fontId="22" fillId="0" borderId="0" xfId="0" applyFont="1"/>
    <xf numFmtId="0" fontId="19" fillId="0" borderId="43" xfId="36" applyFont="1" applyBorder="1" applyAlignment="1">
      <alignment horizontal="center" vertical="center" wrapText="1"/>
    </xf>
    <xf numFmtId="0" fontId="19" fillId="0" borderId="27" xfId="36" applyFont="1" applyBorder="1" applyAlignment="1">
      <alignment horizontal="center" vertical="center" wrapText="1"/>
    </xf>
    <xf numFmtId="166" fontId="18" fillId="0" borderId="27" xfId="36" applyNumberFormat="1" applyFont="1" applyBorder="1" applyAlignment="1">
      <alignment horizontal="center" vertical="center" wrapText="1"/>
    </xf>
    <xf numFmtId="0" fontId="18" fillId="0" borderId="41" xfId="36" applyFont="1" applyBorder="1" applyAlignment="1">
      <alignment horizontal="center" vertical="center" wrapText="1"/>
    </xf>
    <xf numFmtId="0" fontId="7" fillId="0" borderId="29" xfId="0" applyFont="1" applyBorder="1" applyAlignment="1">
      <alignment vertical="center" wrapText="1"/>
    </xf>
    <xf numFmtId="0" fontId="7" fillId="0" borderId="2" xfId="36" applyFont="1" applyBorder="1" applyAlignment="1">
      <alignment horizontal="center" vertical="center" wrapText="1"/>
    </xf>
    <xf numFmtId="166" fontId="7" fillId="0" borderId="2" xfId="36" applyNumberFormat="1" applyFont="1" applyBorder="1" applyAlignment="1">
      <alignment horizontal="right"/>
    </xf>
    <xf numFmtId="0" fontId="7" fillId="0" borderId="30" xfId="36" applyFont="1" applyBorder="1" applyAlignment="1">
      <alignment horizontal="center" vertical="center" wrapText="1"/>
    </xf>
    <xf numFmtId="0" fontId="7" fillId="0" borderId="29" xfId="36" applyFont="1" applyBorder="1" applyAlignment="1">
      <alignment horizontal="left" vertical="center" wrapText="1"/>
    </xf>
    <xf numFmtId="166" fontId="7" fillId="0" borderId="2" xfId="0" applyNumberFormat="1" applyFont="1" applyBorder="1" applyAlignment="1">
      <alignment horizontal="right"/>
    </xf>
    <xf numFmtId="0" fontId="7" fillId="0" borderId="30" xfId="0" applyFont="1" applyBorder="1" applyAlignment="1">
      <alignment horizontal="center" vertical="center" wrapText="1"/>
    </xf>
    <xf numFmtId="0" fontId="7" fillId="0" borderId="2" xfId="0" applyFont="1" applyBorder="1" applyAlignment="1">
      <alignment horizontal="center" vertical="center"/>
    </xf>
    <xf numFmtId="0" fontId="38" fillId="0" borderId="0" xfId="0" applyFont="1" applyFill="1" applyAlignment="1">
      <alignment horizontal="center" vertical="center"/>
    </xf>
    <xf numFmtId="0" fontId="7" fillId="0" borderId="29" xfId="0" applyFont="1" applyBorder="1" applyAlignment="1">
      <alignment horizontal="justify" vertical="center" wrapText="1"/>
    </xf>
    <xf numFmtId="0" fontId="7" fillId="0" borderId="29" xfId="0" applyFont="1" applyBorder="1" applyAlignment="1">
      <alignment horizontal="justify" vertical="center"/>
    </xf>
    <xf numFmtId="9" fontId="38" fillId="0" borderId="0" xfId="0" applyNumberFormat="1" applyFont="1" applyFill="1" applyAlignment="1">
      <alignment horizontal="center" vertical="center"/>
    </xf>
    <xf numFmtId="0" fontId="7" fillId="0" borderId="29" xfId="0" applyFont="1" applyFill="1" applyBorder="1" applyAlignment="1">
      <alignment horizontal="justify" vertical="center"/>
    </xf>
    <xf numFmtId="0" fontId="7" fillId="0" borderId="0" xfId="0" applyFont="1" applyFill="1" applyAlignment="1">
      <alignment wrapText="1"/>
    </xf>
    <xf numFmtId="0" fontId="7" fillId="0" borderId="29" xfId="0" quotePrefix="1" applyFont="1" applyBorder="1" applyAlignment="1">
      <alignment vertical="center" wrapText="1"/>
    </xf>
    <xf numFmtId="0" fontId="7" fillId="0" borderId="2" xfId="0" applyFont="1" applyFill="1" applyBorder="1" applyAlignment="1">
      <alignment horizontal="center" vertical="center"/>
    </xf>
    <xf numFmtId="166" fontId="7" fillId="0" borderId="2" xfId="0" applyNumberFormat="1" applyFont="1" applyFill="1" applyBorder="1" applyAlignment="1">
      <alignment horizontal="right"/>
    </xf>
    <xf numFmtId="0" fontId="7" fillId="0" borderId="30" xfId="0" applyFont="1" applyBorder="1" applyAlignment="1">
      <alignment horizontal="center" vertical="center"/>
    </xf>
    <xf numFmtId="0" fontId="7" fillId="0" borderId="29" xfId="0" applyFont="1" applyFill="1" applyBorder="1" applyAlignment="1">
      <alignment wrapText="1"/>
    </xf>
    <xf numFmtId="0" fontId="7" fillId="0" borderId="21" xfId="0" applyFont="1" applyBorder="1" applyAlignment="1">
      <alignment horizontal="justify" vertical="center"/>
    </xf>
    <xf numFmtId="0" fontId="7" fillId="0" borderId="16" xfId="0" applyFont="1" applyBorder="1" applyAlignment="1">
      <alignment horizontal="center" vertical="center"/>
    </xf>
    <xf numFmtId="166" fontId="7" fillId="0" borderId="16" xfId="0" applyNumberFormat="1" applyFont="1" applyBorder="1" applyAlignment="1">
      <alignment horizontal="right"/>
    </xf>
    <xf numFmtId="0" fontId="7" fillId="0" borderId="31" xfId="0" applyFont="1" applyBorder="1" applyAlignment="1">
      <alignment horizontal="center" vertical="center"/>
    </xf>
    <xf numFmtId="166" fontId="7" fillId="0" borderId="16" xfId="0" applyNumberFormat="1" applyFont="1" applyFill="1" applyBorder="1" applyAlignment="1">
      <alignment horizontal="right"/>
    </xf>
    <xf numFmtId="0" fontId="7" fillId="0" borderId="31" xfId="0" applyFont="1" applyBorder="1" applyAlignment="1">
      <alignment horizontal="center" vertical="center" wrapText="1"/>
    </xf>
    <xf numFmtId="0" fontId="18" fillId="0" borderId="36" xfId="0" applyFont="1" applyBorder="1" applyAlignment="1">
      <alignment vertical="center" wrapText="1"/>
    </xf>
    <xf numFmtId="166" fontId="18" fillId="0" borderId="37" xfId="0" applyNumberFormat="1" applyFont="1" applyBorder="1" applyAlignment="1">
      <alignment horizontal="right"/>
    </xf>
    <xf numFmtId="166" fontId="18" fillId="0" borderId="23" xfId="0" applyNumberFormat="1" applyFont="1" applyBorder="1" applyAlignment="1">
      <alignment vertical="center" wrapText="1"/>
    </xf>
    <xf numFmtId="0" fontId="12" fillId="0" borderId="0" xfId="0" applyFont="1"/>
    <xf numFmtId="3" fontId="12" fillId="0" borderId="0" xfId="0" applyNumberFormat="1" applyFont="1"/>
    <xf numFmtId="0" fontId="2" fillId="0" borderId="0" xfId="0" applyFont="1"/>
    <xf numFmtId="0" fontId="12" fillId="0" borderId="0" xfId="0" applyFont="1" applyAlignment="1">
      <alignment vertical="center" wrapText="1"/>
    </xf>
    <xf numFmtId="0" fontId="2" fillId="0" borderId="0" xfId="0" applyFont="1" applyAlignment="1">
      <alignment vertical="center" wrapText="1"/>
    </xf>
    <xf numFmtId="0" fontId="7" fillId="0" borderId="19" xfId="0" applyFont="1" applyBorder="1" applyAlignment="1">
      <alignment horizontal="center"/>
    </xf>
    <xf numFmtId="0" fontId="7" fillId="0" borderId="20" xfId="0" applyFont="1" applyBorder="1"/>
    <xf numFmtId="3" fontId="7" fillId="0" borderId="28" xfId="0" applyNumberFormat="1" applyFont="1" applyBorder="1"/>
    <xf numFmtId="0" fontId="7" fillId="0" borderId="29" xfId="0" applyFont="1" applyBorder="1" applyAlignment="1">
      <alignment horizontal="center"/>
    </xf>
    <xf numFmtId="3" fontId="7" fillId="0" borderId="30" xfId="0" applyNumberFormat="1" applyFont="1" applyBorder="1"/>
    <xf numFmtId="0" fontId="7" fillId="0" borderId="21" xfId="0" applyFont="1" applyBorder="1" applyAlignment="1">
      <alignment horizontal="center"/>
    </xf>
    <xf numFmtId="0" fontId="12" fillId="0" borderId="0" xfId="0" applyFont="1" applyAlignment="1">
      <alignment wrapText="1"/>
    </xf>
    <xf numFmtId="0" fontId="2" fillId="0" borderId="0" xfId="0" applyFont="1" applyAlignment="1">
      <alignment wrapText="1"/>
    </xf>
    <xf numFmtId="0" fontId="7" fillId="0" borderId="43" xfId="0" applyFont="1" applyBorder="1" applyAlignment="1">
      <alignment horizontal="center"/>
    </xf>
    <xf numFmtId="0" fontId="18" fillId="0" borderId="27" xfId="0" applyFont="1" applyBorder="1"/>
    <xf numFmtId="3" fontId="18" fillId="0" borderId="41" xfId="0" applyNumberFormat="1" applyFont="1" applyBorder="1"/>
    <xf numFmtId="0" fontId="7" fillId="0" borderId="36" xfId="0" applyFont="1" applyBorder="1" applyAlignment="1">
      <alignment horizontal="center"/>
    </xf>
    <xf numFmtId="0" fontId="18" fillId="0" borderId="37" xfId="0" applyFont="1" applyBorder="1"/>
    <xf numFmtId="3" fontId="2" fillId="0" borderId="0" xfId="0" applyNumberFormat="1" applyFont="1"/>
    <xf numFmtId="0" fontId="27" fillId="0" borderId="24" xfId="0" applyFont="1" applyBorder="1" applyAlignment="1">
      <alignment horizontal="center" vertical="center" wrapText="1"/>
    </xf>
    <xf numFmtId="168" fontId="27" fillId="0" borderId="25" xfId="0" applyNumberFormat="1" applyFont="1" applyBorder="1" applyAlignment="1">
      <alignment horizontal="center" vertical="center" wrapText="1"/>
    </xf>
    <xf numFmtId="3" fontId="27" fillId="0" borderId="25" xfId="0" applyNumberFormat="1" applyFont="1" applyBorder="1" applyAlignment="1">
      <alignment horizontal="center" vertical="center" wrapText="1"/>
    </xf>
    <xf numFmtId="0" fontId="27" fillId="0" borderId="26" xfId="0" applyFont="1" applyBorder="1" applyAlignment="1">
      <alignment horizontal="center" vertical="center" wrapText="1"/>
    </xf>
    <xf numFmtId="3" fontId="7" fillId="0" borderId="0" xfId="0" applyNumberFormat="1" applyFont="1" applyAlignment="1">
      <alignment horizontal="center" vertical="center"/>
    </xf>
    <xf numFmtId="0" fontId="7" fillId="0" borderId="0" xfId="0" applyFont="1" applyAlignment="1">
      <alignment horizontal="center" vertical="center"/>
    </xf>
    <xf numFmtId="0" fontId="27" fillId="0" borderId="9" xfId="0" applyFont="1" applyFill="1" applyBorder="1" applyAlignment="1">
      <alignment vertical="center" wrapText="1"/>
    </xf>
    <xf numFmtId="168" fontId="27" fillId="0" borderId="22" xfId="0" applyNumberFormat="1" applyFont="1" applyFill="1" applyBorder="1" applyAlignment="1">
      <alignment vertical="center" wrapText="1"/>
    </xf>
    <xf numFmtId="3" fontId="27" fillId="0" borderId="22" xfId="0" applyNumberFormat="1" applyFont="1" applyFill="1" applyBorder="1" applyAlignment="1">
      <alignment vertical="center" wrapText="1"/>
    </xf>
    <xf numFmtId="0" fontId="26" fillId="7" borderId="55" xfId="0" applyFont="1" applyFill="1" applyBorder="1" applyAlignment="1">
      <alignment vertical="center" wrapText="1"/>
    </xf>
    <xf numFmtId="0" fontId="27" fillId="0" borderId="24" xfId="0" applyFont="1" applyFill="1" applyBorder="1" applyAlignment="1">
      <alignment vertical="center" wrapText="1"/>
    </xf>
    <xf numFmtId="168" fontId="27" fillId="0" borderId="25" xfId="0" applyNumberFormat="1" applyFont="1" applyFill="1" applyBorder="1" applyAlignment="1">
      <alignment vertical="center" wrapText="1"/>
    </xf>
    <xf numFmtId="3" fontId="27" fillId="0" borderId="25" xfId="0" applyNumberFormat="1" applyFont="1" applyFill="1" applyBorder="1" applyAlignment="1">
      <alignment vertical="center" wrapText="1"/>
    </xf>
    <xf numFmtId="0" fontId="26" fillId="7" borderId="26" xfId="0" applyFont="1" applyFill="1" applyBorder="1" applyAlignment="1">
      <alignment vertical="center" wrapText="1"/>
    </xf>
    <xf numFmtId="3" fontId="27" fillId="0" borderId="54" xfId="0" applyNumberFormat="1" applyFont="1" applyFill="1" applyBorder="1" applyAlignment="1">
      <alignment vertical="center" wrapText="1"/>
    </xf>
    <xf numFmtId="0" fontId="27" fillId="0" borderId="19" xfId="0" applyFont="1" applyFill="1" applyBorder="1" applyAlignment="1">
      <alignment vertical="center" wrapText="1"/>
    </xf>
    <xf numFmtId="168" fontId="27" fillId="0" borderId="20" xfId="0" applyNumberFormat="1" applyFont="1" applyFill="1" applyBorder="1" applyAlignment="1">
      <alignment vertical="center" wrapText="1"/>
    </xf>
    <xf numFmtId="3" fontId="27" fillId="0" borderId="20" xfId="0" applyNumberFormat="1" applyFont="1" applyFill="1" applyBorder="1" applyAlignment="1">
      <alignment vertical="center" wrapText="1"/>
    </xf>
    <xf numFmtId="0" fontId="26" fillId="7" borderId="28" xfId="0" applyFont="1" applyFill="1" applyBorder="1" applyAlignment="1">
      <alignment vertical="center" wrapText="1"/>
    </xf>
    <xf numFmtId="0" fontId="27" fillId="0" borderId="29" xfId="0" applyFont="1" applyFill="1" applyBorder="1" applyAlignment="1">
      <alignment vertical="center" wrapText="1"/>
    </xf>
    <xf numFmtId="168" fontId="27" fillId="7" borderId="2" xfId="0" applyNumberFormat="1" applyFont="1" applyFill="1" applyBorder="1" applyAlignment="1">
      <alignment vertical="center" wrapText="1"/>
    </xf>
    <xf numFmtId="3" fontId="27" fillId="7" borderId="2" xfId="0" applyNumberFormat="1" applyFont="1" applyFill="1" applyBorder="1" applyAlignment="1">
      <alignment vertical="center" wrapText="1"/>
    </xf>
    <xf numFmtId="0" fontId="24" fillId="7" borderId="30" xfId="0" applyFont="1" applyFill="1" applyBorder="1" applyAlignment="1">
      <alignment vertical="center" wrapText="1"/>
    </xf>
    <xf numFmtId="3" fontId="27" fillId="7" borderId="54" xfId="0" applyNumberFormat="1" applyFont="1" applyFill="1" applyBorder="1" applyAlignment="1">
      <alignment vertical="center" wrapText="1"/>
    </xf>
    <xf numFmtId="0" fontId="26" fillId="7" borderId="29" xfId="0" applyFont="1" applyFill="1" applyBorder="1" applyAlignment="1">
      <alignment vertical="center" wrapText="1"/>
    </xf>
    <xf numFmtId="168" fontId="26" fillId="7" borderId="2" xfId="0" applyNumberFormat="1" applyFont="1" applyFill="1" applyBorder="1" applyAlignment="1">
      <alignment vertical="center" wrapText="1"/>
    </xf>
    <xf numFmtId="3" fontId="26" fillId="7" borderId="2" xfId="0" applyNumberFormat="1" applyFont="1" applyFill="1" applyBorder="1" applyAlignment="1">
      <alignment vertical="center" wrapText="1"/>
    </xf>
    <xf numFmtId="3" fontId="7" fillId="0" borderId="54" xfId="0" applyNumberFormat="1" applyFont="1" applyBorder="1"/>
    <xf numFmtId="0" fontId="23" fillId="7" borderId="29" xfId="0" applyFont="1" applyFill="1" applyBorder="1" applyAlignment="1">
      <alignment vertical="center" wrapText="1"/>
    </xf>
    <xf numFmtId="0" fontId="23" fillId="7" borderId="30" xfId="0" applyFont="1" applyFill="1" applyBorder="1" applyAlignment="1">
      <alignment vertical="center" wrapText="1"/>
    </xf>
    <xf numFmtId="3" fontId="18" fillId="0" borderId="54" xfId="0" applyNumberFormat="1" applyFont="1" applyBorder="1"/>
    <xf numFmtId="0" fontId="26" fillId="7" borderId="30" xfId="0" applyFont="1" applyFill="1" applyBorder="1" applyAlignment="1">
      <alignment vertical="center" wrapText="1"/>
    </xf>
    <xf numFmtId="0" fontId="27" fillId="7" borderId="29" xfId="0" applyFont="1" applyFill="1" applyBorder="1" applyAlignment="1">
      <alignment vertical="center" wrapText="1"/>
    </xf>
    <xf numFmtId="168" fontId="27" fillId="0" borderId="2" xfId="0" applyNumberFormat="1" applyFont="1" applyFill="1" applyBorder="1" applyAlignment="1">
      <alignment vertical="center" wrapText="1"/>
    </xf>
    <xf numFmtId="3" fontId="27" fillId="0" borderId="2" xfId="0" applyNumberFormat="1" applyFont="1" applyFill="1" applyBorder="1" applyAlignment="1">
      <alignment vertical="center" wrapText="1"/>
    </xf>
    <xf numFmtId="0" fontId="27" fillId="7" borderId="30" xfId="0" applyFont="1" applyFill="1" applyBorder="1" applyAlignment="1">
      <alignment vertical="center" wrapText="1"/>
    </xf>
    <xf numFmtId="0" fontId="26" fillId="0" borderId="29" xfId="0" applyFont="1" applyFill="1" applyBorder="1" applyAlignment="1">
      <alignment vertical="center" wrapText="1"/>
    </xf>
    <xf numFmtId="168" fontId="24" fillId="7" borderId="2" xfId="0" applyNumberFormat="1" applyFont="1" applyFill="1" applyBorder="1" applyAlignment="1">
      <alignment vertical="center" wrapText="1"/>
    </xf>
    <xf numFmtId="3" fontId="24" fillId="7" borderId="2" xfId="0" applyNumberFormat="1" applyFont="1" applyFill="1" applyBorder="1" applyAlignment="1">
      <alignment vertical="center" wrapText="1"/>
    </xf>
    <xf numFmtId="0" fontId="24" fillId="7" borderId="29" xfId="0" applyFont="1" applyFill="1" applyBorder="1" applyAlignment="1">
      <alignment vertical="center" wrapText="1"/>
    </xf>
    <xf numFmtId="3" fontId="24" fillId="7" borderId="30" xfId="0" applyNumberFormat="1" applyFont="1" applyFill="1" applyBorder="1" applyAlignment="1">
      <alignment vertical="center" wrapText="1"/>
    </xf>
    <xf numFmtId="168" fontId="23" fillId="7" borderId="2" xfId="0" applyNumberFormat="1" applyFont="1" applyFill="1" applyBorder="1" applyAlignment="1">
      <alignment vertical="center" wrapText="1"/>
    </xf>
    <xf numFmtId="3" fontId="23" fillId="7" borderId="2" xfId="0" applyNumberFormat="1" applyFont="1" applyFill="1" applyBorder="1" applyAlignment="1">
      <alignment vertical="center" wrapText="1"/>
    </xf>
    <xf numFmtId="3" fontId="23" fillId="7" borderId="30" xfId="0" applyNumberFormat="1" applyFont="1" applyFill="1" applyBorder="1" applyAlignment="1">
      <alignment vertical="center" wrapText="1"/>
    </xf>
    <xf numFmtId="3" fontId="23" fillId="7" borderId="54" xfId="0" applyNumberFormat="1" applyFont="1" applyFill="1" applyBorder="1" applyAlignment="1">
      <alignment vertical="center" wrapText="1"/>
    </xf>
    <xf numFmtId="0" fontId="23" fillId="0" borderId="29" xfId="0" applyFont="1" applyFill="1" applyBorder="1" applyAlignment="1">
      <alignment vertical="center" wrapText="1"/>
    </xf>
    <xf numFmtId="168" fontId="23" fillId="0" borderId="2" xfId="0" applyNumberFormat="1" applyFont="1" applyFill="1" applyBorder="1" applyAlignment="1">
      <alignment vertical="center" wrapText="1"/>
    </xf>
    <xf numFmtId="3" fontId="23" fillId="0" borderId="2" xfId="0" applyNumberFormat="1" applyFont="1" applyFill="1" applyBorder="1" applyAlignment="1">
      <alignment vertical="center" wrapText="1"/>
    </xf>
    <xf numFmtId="3" fontId="23" fillId="0" borderId="54" xfId="0" applyNumberFormat="1" applyFont="1" applyFill="1" applyBorder="1" applyAlignment="1">
      <alignment vertical="center" wrapText="1"/>
    </xf>
    <xf numFmtId="2" fontId="26" fillId="7" borderId="2" xfId="0" applyNumberFormat="1" applyFont="1" applyFill="1" applyBorder="1" applyAlignment="1">
      <alignment vertical="center" wrapText="1"/>
    </xf>
    <xf numFmtId="0" fontId="24" fillId="0" borderId="29" xfId="0" applyFont="1" applyFill="1" applyBorder="1" applyAlignment="1">
      <alignment vertical="center" wrapText="1"/>
    </xf>
    <xf numFmtId="3" fontId="26" fillId="7" borderId="30" xfId="0" applyNumberFormat="1" applyFont="1" applyFill="1" applyBorder="1" applyAlignment="1">
      <alignment vertical="center" wrapText="1"/>
    </xf>
    <xf numFmtId="0" fontId="26" fillId="0" borderId="30" xfId="0" applyFont="1" applyBorder="1" applyAlignment="1">
      <alignment vertical="center" wrapText="1"/>
    </xf>
    <xf numFmtId="168" fontId="24" fillId="0" borderId="2" xfId="0" applyNumberFormat="1" applyFont="1" applyFill="1" applyBorder="1" applyAlignment="1">
      <alignment vertical="center" wrapText="1"/>
    </xf>
    <xf numFmtId="0" fontId="26" fillId="0" borderId="30" xfId="0" applyFont="1" applyFill="1" applyBorder="1" applyAlignment="1">
      <alignment vertical="center" wrapText="1"/>
    </xf>
    <xf numFmtId="3" fontId="26" fillId="0" borderId="2" xfId="0" applyNumberFormat="1" applyFont="1" applyFill="1" applyBorder="1" applyAlignment="1">
      <alignment vertical="center" wrapText="1"/>
    </xf>
    <xf numFmtId="3" fontId="24" fillId="0" borderId="2" xfId="0" applyNumberFormat="1" applyFont="1" applyFill="1" applyBorder="1" applyAlignment="1">
      <alignment vertical="center" wrapText="1"/>
    </xf>
    <xf numFmtId="0" fontId="23" fillId="0" borderId="29" xfId="0" quotePrefix="1" applyFont="1" applyFill="1" applyBorder="1" applyAlignment="1">
      <alignment vertical="center" wrapText="1"/>
    </xf>
    <xf numFmtId="0" fontId="24" fillId="0" borderId="21" xfId="0" applyFont="1" applyFill="1" applyBorder="1" applyAlignment="1">
      <alignment vertical="center" wrapText="1"/>
    </xf>
    <xf numFmtId="168" fontId="24" fillId="0" borderId="16" xfId="0" applyNumberFormat="1" applyFont="1" applyFill="1" applyBorder="1" applyAlignment="1">
      <alignment vertical="center" wrapText="1"/>
    </xf>
    <xf numFmtId="3" fontId="24" fillId="7" borderId="16" xfId="0" applyNumberFormat="1" applyFont="1" applyFill="1" applyBorder="1" applyAlignment="1">
      <alignment vertical="center" wrapText="1"/>
    </xf>
    <xf numFmtId="0" fontId="26" fillId="0" borderId="31" xfId="0" applyFont="1" applyFill="1" applyBorder="1" applyAlignment="1">
      <alignment vertical="center" wrapText="1"/>
    </xf>
    <xf numFmtId="4" fontId="24" fillId="7" borderId="2" xfId="0" applyNumberFormat="1" applyFont="1" applyFill="1" applyBorder="1" applyAlignment="1">
      <alignment vertical="center" wrapText="1"/>
    </xf>
    <xf numFmtId="3" fontId="24" fillId="7" borderId="39" xfId="0" applyNumberFormat="1" applyFont="1" applyFill="1" applyBorder="1" applyAlignment="1">
      <alignment vertical="center" wrapText="1"/>
    </xf>
    <xf numFmtId="3" fontId="23" fillId="0" borderId="30" xfId="0" applyNumberFormat="1" applyFont="1" applyFill="1" applyBorder="1" applyAlignment="1">
      <alignment vertical="center" wrapText="1"/>
    </xf>
    <xf numFmtId="0" fontId="24" fillId="7" borderId="21" xfId="0" applyFont="1" applyFill="1" applyBorder="1" applyAlignment="1">
      <alignment vertical="center" wrapText="1"/>
    </xf>
    <xf numFmtId="168" fontId="24" fillId="7" borderId="16" xfId="0" applyNumberFormat="1" applyFont="1" applyFill="1" applyBorder="1" applyAlignment="1">
      <alignment vertical="center" wrapText="1"/>
    </xf>
    <xf numFmtId="0" fontId="27" fillId="7" borderId="31" xfId="0" applyFont="1" applyFill="1" applyBorder="1" applyAlignment="1">
      <alignment vertical="center" wrapText="1"/>
    </xf>
    <xf numFmtId="0" fontId="23" fillId="0" borderId="24" xfId="0" applyFont="1" applyFill="1" applyBorder="1" applyAlignment="1">
      <alignment vertical="center" wrapText="1"/>
    </xf>
    <xf numFmtId="168" fontId="23" fillId="0" borderId="25" xfId="0" applyNumberFormat="1" applyFont="1" applyFill="1" applyBorder="1" applyAlignment="1">
      <alignment vertical="center" wrapText="1"/>
    </xf>
    <xf numFmtId="3" fontId="23" fillId="0" borderId="25" xfId="0" applyNumberFormat="1" applyFont="1" applyFill="1" applyBorder="1" applyAlignment="1">
      <alignment vertical="center" wrapText="1"/>
    </xf>
    <xf numFmtId="0" fontId="23" fillId="7" borderId="26" xfId="0" applyFont="1" applyFill="1" applyBorder="1" applyAlignment="1">
      <alignment vertical="center" wrapText="1"/>
    </xf>
    <xf numFmtId="0" fontId="26" fillId="0" borderId="19" xfId="0" applyFont="1" applyFill="1" applyBorder="1" applyAlignment="1">
      <alignment vertical="center" wrapText="1"/>
    </xf>
    <xf numFmtId="168" fontId="26" fillId="0" borderId="20" xfId="0" applyNumberFormat="1" applyFont="1" applyFill="1" applyBorder="1" applyAlignment="1">
      <alignment vertical="center" wrapText="1"/>
    </xf>
    <xf numFmtId="3" fontId="26" fillId="0" borderId="20" xfId="0" applyNumberFormat="1" applyFont="1" applyFill="1" applyBorder="1" applyAlignment="1">
      <alignment vertical="center" wrapText="1"/>
    </xf>
    <xf numFmtId="3" fontId="26" fillId="7" borderId="28" xfId="0" applyNumberFormat="1" applyFont="1" applyFill="1" applyBorder="1" applyAlignment="1">
      <alignment vertical="center" wrapText="1"/>
    </xf>
    <xf numFmtId="168" fontId="26" fillId="0" borderId="2" xfId="0" applyNumberFormat="1" applyFont="1" applyFill="1" applyBorder="1" applyAlignment="1">
      <alignment vertical="center" wrapText="1"/>
    </xf>
    <xf numFmtId="0" fontId="26" fillId="7" borderId="21" xfId="0" applyFont="1" applyFill="1" applyBorder="1" applyAlignment="1">
      <alignment vertical="center" wrapText="1"/>
    </xf>
    <xf numFmtId="168" fontId="26" fillId="0" borderId="16" xfId="0" applyNumberFormat="1" applyFont="1" applyFill="1" applyBorder="1" applyAlignment="1">
      <alignment vertical="center" wrapText="1"/>
    </xf>
    <xf numFmtId="3" fontId="26" fillId="0" borderId="16" xfId="0" applyNumberFormat="1" applyFont="1" applyFill="1" applyBorder="1" applyAlignment="1">
      <alignment vertical="center" wrapText="1"/>
    </xf>
    <xf numFmtId="3" fontId="26" fillId="7" borderId="16" xfId="0" applyNumberFormat="1" applyFont="1" applyFill="1" applyBorder="1" applyAlignment="1">
      <alignment vertical="center" wrapText="1"/>
    </xf>
    <xf numFmtId="3" fontId="26" fillId="7" borderId="31" xfId="0" applyNumberFormat="1" applyFont="1" applyFill="1" applyBorder="1" applyAlignment="1">
      <alignment vertical="center" wrapText="1"/>
    </xf>
    <xf numFmtId="0" fontId="27" fillId="7" borderId="24" xfId="0" applyFont="1" applyFill="1" applyBorder="1" applyAlignment="1">
      <alignment vertical="center" wrapText="1"/>
    </xf>
    <xf numFmtId="168" fontId="26" fillId="0" borderId="25" xfId="0" applyNumberFormat="1" applyFont="1" applyFill="1" applyBorder="1" applyAlignment="1">
      <alignment vertical="center" wrapText="1"/>
    </xf>
    <xf numFmtId="3" fontId="27" fillId="7" borderId="25" xfId="0" applyNumberFormat="1" applyFont="1" applyFill="1" applyBorder="1" applyAlignment="1">
      <alignment vertical="center" wrapText="1"/>
    </xf>
    <xf numFmtId="3" fontId="27" fillId="7" borderId="26" xfId="1" applyNumberFormat="1" applyFont="1" applyFill="1" applyBorder="1" applyAlignment="1">
      <alignment horizontal="center" vertical="center" wrapText="1"/>
    </xf>
    <xf numFmtId="168" fontId="30" fillId="0" borderId="0" xfId="0" applyNumberFormat="1" applyFont="1" applyBorder="1"/>
    <xf numFmtId="3" fontId="30" fillId="0" borderId="0" xfId="0" applyNumberFormat="1" applyFont="1" applyBorder="1"/>
    <xf numFmtId="168" fontId="18" fillId="0" borderId="0" xfId="0" applyNumberFormat="1" applyFont="1" applyBorder="1"/>
    <xf numFmtId="0" fontId="18" fillId="0" borderId="0" xfId="0" applyFont="1" applyFill="1" applyBorder="1"/>
    <xf numFmtId="168" fontId="18" fillId="0" borderId="0" xfId="0" applyNumberFormat="1" applyFont="1" applyFill="1" applyBorder="1"/>
    <xf numFmtId="3" fontId="18" fillId="0" borderId="0" xfId="0" applyNumberFormat="1" applyFont="1" applyFill="1" applyBorder="1"/>
    <xf numFmtId="168" fontId="30" fillId="0" borderId="0" xfId="0" applyNumberFormat="1" applyFont="1"/>
    <xf numFmtId="168" fontId="0" fillId="0" borderId="0" xfId="0" applyNumberFormat="1" applyFont="1"/>
    <xf numFmtId="3" fontId="0" fillId="0" borderId="0" xfId="0" applyNumberFormat="1" applyFont="1"/>
    <xf numFmtId="0" fontId="18" fillId="0" borderId="22" xfId="0" applyFont="1" applyBorder="1" applyAlignment="1">
      <alignment horizontal="center" vertical="center" wrapText="1"/>
    </xf>
    <xf numFmtId="3" fontId="18" fillId="0" borderId="0" xfId="0" applyNumberFormat="1" applyFont="1" applyFill="1" applyBorder="1" applyAlignment="1">
      <alignment vertical="center" wrapText="1"/>
    </xf>
    <xf numFmtId="9" fontId="7" fillId="0" borderId="0" xfId="40" applyFont="1" applyAlignment="1">
      <alignment vertical="center" wrapText="1"/>
    </xf>
    <xf numFmtId="0" fontId="19" fillId="0" borderId="4" xfId="0" applyFont="1" applyBorder="1" applyAlignment="1">
      <alignment horizontal="left" vertical="center" wrapText="1"/>
    </xf>
    <xf numFmtId="9" fontId="7" fillId="0" borderId="0" xfId="40" applyFont="1"/>
    <xf numFmtId="3" fontId="18" fillId="0" borderId="11" xfId="0" applyNumberFormat="1" applyFont="1" applyBorder="1" applyAlignment="1">
      <alignment wrapText="1"/>
    </xf>
    <xf numFmtId="3" fontId="7" fillId="0" borderId="1" xfId="0" applyNumberFormat="1" applyFont="1" applyBorder="1" applyAlignment="1">
      <alignment wrapText="1"/>
    </xf>
    <xf numFmtId="3" fontId="18" fillId="0" borderId="15" xfId="0" applyNumberFormat="1" applyFont="1" applyBorder="1" applyAlignment="1">
      <alignment wrapText="1"/>
    </xf>
    <xf numFmtId="0" fontId="18" fillId="0" borderId="36" xfId="0" applyFont="1" applyBorder="1" applyAlignment="1">
      <alignment horizontal="left" vertical="center" wrapText="1"/>
    </xf>
    <xf numFmtId="3" fontId="18" fillId="0" borderId="23" xfId="0" applyNumberFormat="1" applyFont="1" applyBorder="1" applyAlignment="1">
      <alignment wrapText="1"/>
    </xf>
    <xf numFmtId="3" fontId="7" fillId="0" borderId="59" xfId="0" applyNumberFormat="1" applyFont="1" applyBorder="1" applyAlignment="1">
      <alignment wrapText="1"/>
    </xf>
    <xf numFmtId="3" fontId="7" fillId="0" borderId="16" xfId="0" applyNumberFormat="1" applyFont="1" applyFill="1" applyBorder="1" applyAlignment="1">
      <alignment wrapText="1"/>
    </xf>
    <xf numFmtId="3" fontId="18" fillId="0" borderId="20" xfId="0" applyNumberFormat="1" applyFont="1" applyFill="1" applyBorder="1" applyAlignment="1">
      <alignment vertical="center" wrapText="1"/>
    </xf>
    <xf numFmtId="0" fontId="0" fillId="0" borderId="0" xfId="0" applyFill="1" applyBorder="1"/>
    <xf numFmtId="0" fontId="0" fillId="0" borderId="0" xfId="0" applyFill="1"/>
    <xf numFmtId="0" fontId="7" fillId="0" borderId="0" xfId="0" applyFont="1" applyFill="1" applyBorder="1"/>
    <xf numFmtId="3" fontId="18" fillId="0" borderId="16" xfId="0" applyNumberFormat="1" applyFont="1" applyFill="1" applyBorder="1" applyAlignment="1">
      <alignment wrapText="1"/>
    </xf>
    <xf numFmtId="3" fontId="7" fillId="0" borderId="31" xfId="0" applyNumberFormat="1" applyFont="1" applyFill="1" applyBorder="1" applyAlignment="1">
      <alignment wrapText="1"/>
    </xf>
    <xf numFmtId="9" fontId="7" fillId="0" borderId="0" xfId="40" applyFont="1" applyFill="1"/>
    <xf numFmtId="3" fontId="0" fillId="0" borderId="0" xfId="0" applyNumberFormat="1" applyFill="1"/>
    <xf numFmtId="0" fontId="7" fillId="0" borderId="37" xfId="0" applyFont="1" applyBorder="1" applyAlignment="1">
      <alignment horizontal="left" vertical="center" wrapText="1"/>
    </xf>
    <xf numFmtId="3" fontId="7" fillId="0" borderId="23" xfId="0" applyNumberFormat="1" applyFont="1" applyBorder="1"/>
    <xf numFmtId="0" fontId="7" fillId="0" borderId="9" xfId="0" applyFont="1" applyFill="1" applyBorder="1" applyAlignment="1">
      <alignment horizontal="left" vertical="center" wrapText="1"/>
    </xf>
    <xf numFmtId="0" fontId="37" fillId="0" borderId="0" xfId="0" applyFont="1"/>
    <xf numFmtId="0" fontId="36" fillId="0" borderId="0" xfId="0" applyFont="1"/>
    <xf numFmtId="0" fontId="39" fillId="0" borderId="79" xfId="0" applyFont="1" applyBorder="1" applyAlignment="1">
      <alignment horizontal="center" vertical="center" wrapText="1"/>
    </xf>
    <xf numFmtId="0" fontId="39" fillId="0" borderId="80" xfId="0" applyFont="1" applyBorder="1" applyAlignment="1">
      <alignment horizontal="center" vertical="center" wrapText="1"/>
    </xf>
    <xf numFmtId="0" fontId="22" fillId="0" borderId="81" xfId="0" applyFont="1" applyBorder="1" applyAlignment="1">
      <alignment vertical="center" wrapText="1"/>
    </xf>
    <xf numFmtId="3" fontId="22" fillId="8" borderId="71" xfId="0" applyNumberFormat="1" applyFont="1" applyFill="1" applyBorder="1" applyAlignment="1">
      <alignment horizontal="right" vertical="center" wrapText="1"/>
    </xf>
    <xf numFmtId="3" fontId="22" fillId="0" borderId="71" xfId="0" applyNumberFormat="1" applyFont="1" applyBorder="1" applyAlignment="1">
      <alignment horizontal="right" vertical="center" wrapText="1"/>
    </xf>
    <xf numFmtId="0" fontId="22" fillId="8" borderId="81" xfId="0" applyFont="1" applyFill="1" applyBorder="1" applyAlignment="1">
      <alignment vertical="center" wrapText="1"/>
    </xf>
    <xf numFmtId="0" fontId="39" fillId="0" borderId="81" xfId="0" applyFont="1" applyBorder="1" applyAlignment="1">
      <alignment vertical="center" wrapText="1"/>
    </xf>
    <xf numFmtId="3" fontId="39" fillId="0" borderId="71" xfId="0" applyNumberFormat="1" applyFont="1" applyBorder="1" applyAlignment="1">
      <alignment horizontal="right" vertical="center" wrapText="1"/>
    </xf>
    <xf numFmtId="2" fontId="7" fillId="0" borderId="0" xfId="40" applyNumberFormat="1" applyFont="1"/>
    <xf numFmtId="3" fontId="18" fillId="0" borderId="25" xfId="0" applyNumberFormat="1" applyFont="1" applyBorder="1" applyAlignment="1">
      <alignment horizontal="center" wrapText="1"/>
    </xf>
    <xf numFmtId="3" fontId="18" fillId="0" borderId="26" xfId="0" applyNumberFormat="1" applyFont="1" applyBorder="1" applyAlignment="1">
      <alignment horizontal="center" wrapText="1"/>
    </xf>
    <xf numFmtId="0" fontId="7" fillId="0" borderId="0" xfId="0" applyFont="1" applyAlignment="1">
      <alignment wrapText="1"/>
    </xf>
    <xf numFmtId="3" fontId="18" fillId="0" borderId="20" xfId="0" applyNumberFormat="1" applyFont="1" applyBorder="1" applyAlignment="1">
      <alignment horizontal="center" wrapText="1"/>
    </xf>
    <xf numFmtId="3" fontId="18" fillId="0" borderId="28" xfId="0" applyNumberFormat="1" applyFont="1" applyBorder="1" applyAlignment="1">
      <alignment horizontal="center" wrapText="1"/>
    </xf>
    <xf numFmtId="0" fontId="7" fillId="0" borderId="21" xfId="0" applyFont="1" applyBorder="1" applyAlignment="1">
      <alignment vertical="center" wrapText="1"/>
    </xf>
    <xf numFmtId="3" fontId="7" fillId="0" borderId="31" xfId="0" applyNumberFormat="1" applyFont="1" applyBorder="1"/>
    <xf numFmtId="0" fontId="18" fillId="0" borderId="24" xfId="0" applyFont="1" applyBorder="1" applyAlignment="1">
      <alignment vertical="center" wrapText="1"/>
    </xf>
    <xf numFmtId="3" fontId="7" fillId="0" borderId="30" xfId="0" applyNumberFormat="1" applyFont="1" applyBorder="1" applyAlignment="1">
      <alignment horizontal="center"/>
    </xf>
    <xf numFmtId="3" fontId="7" fillId="0" borderId="16" xfId="0" applyNumberFormat="1" applyFont="1" applyBorder="1" applyAlignment="1">
      <alignment horizontal="center"/>
    </xf>
    <xf numFmtId="3" fontId="7" fillId="0" borderId="31" xfId="0" applyNumberFormat="1" applyFont="1" applyBorder="1" applyAlignment="1">
      <alignment horizontal="center"/>
    </xf>
    <xf numFmtId="3" fontId="18" fillId="0" borderId="25" xfId="0" applyNumberFormat="1" applyFont="1" applyBorder="1" applyAlignment="1">
      <alignment horizontal="center"/>
    </xf>
    <xf numFmtId="3" fontId="18" fillId="0" borderId="26" xfId="0" applyNumberFormat="1" applyFont="1" applyBorder="1" applyAlignment="1">
      <alignment horizontal="center"/>
    </xf>
    <xf numFmtId="0" fontId="21" fillId="0" borderId="29" xfId="0" applyFont="1" applyFill="1" applyBorder="1" applyAlignment="1">
      <alignment vertical="center" wrapText="1"/>
    </xf>
    <xf numFmtId="0" fontId="3" fillId="0" borderId="0" xfId="0" applyFont="1" applyBorder="1" applyAlignment="1">
      <alignment horizontal="center"/>
    </xf>
    <xf numFmtId="1" fontId="18" fillId="0" borderId="5" xfId="0" applyNumberFormat="1" applyFont="1" applyBorder="1" applyAlignment="1">
      <alignment horizontal="center" wrapText="1"/>
    </xf>
    <xf numFmtId="1" fontId="18" fillId="0" borderId="6" xfId="0" applyNumberFormat="1" applyFont="1" applyBorder="1" applyAlignment="1">
      <alignment horizontal="center" wrapText="1"/>
    </xf>
    <xf numFmtId="1" fontId="18" fillId="0" borderId="7" xfId="0" applyNumberFormat="1" applyFont="1" applyBorder="1" applyAlignment="1">
      <alignment horizontal="center" wrapText="1"/>
    </xf>
    <xf numFmtId="3" fontId="18" fillId="0" borderId="11" xfId="0" applyNumberFormat="1" applyFont="1" applyBorder="1" applyAlignment="1">
      <alignment horizontal="center" vertical="center" wrapText="1"/>
    </xf>
    <xf numFmtId="3" fontId="18" fillId="0" borderId="12" xfId="0" applyNumberFormat="1" applyFont="1" applyBorder="1" applyAlignment="1">
      <alignment horizontal="center" vertical="center" wrapText="1"/>
    </xf>
    <xf numFmtId="3" fontId="18" fillId="0" borderId="13" xfId="0" applyNumberFormat="1" applyFont="1" applyBorder="1" applyAlignment="1">
      <alignment horizontal="center" vertical="center" wrapText="1"/>
    </xf>
    <xf numFmtId="3" fontId="18" fillId="0" borderId="5" xfId="0" applyNumberFormat="1" applyFont="1" applyFill="1" applyBorder="1" applyAlignment="1">
      <alignment horizontal="center" vertical="center" wrapText="1"/>
    </xf>
    <xf numFmtId="3" fontId="18" fillId="0" borderId="6" xfId="0" applyNumberFormat="1" applyFont="1" applyFill="1" applyBorder="1" applyAlignment="1">
      <alignment horizontal="center" vertical="center" wrapText="1"/>
    </xf>
    <xf numFmtId="3" fontId="18" fillId="0" borderId="7" xfId="0" applyNumberFormat="1" applyFont="1" applyFill="1" applyBorder="1" applyAlignment="1">
      <alignment horizontal="center" vertical="center" wrapText="1"/>
    </xf>
    <xf numFmtId="3" fontId="18" fillId="0" borderId="11" xfId="0" applyNumberFormat="1" applyFont="1" applyFill="1" applyBorder="1" applyAlignment="1">
      <alignment horizontal="center" vertical="center" wrapText="1"/>
    </xf>
    <xf numFmtId="3" fontId="18" fillId="0" borderId="12" xfId="0" applyNumberFormat="1" applyFont="1" applyFill="1" applyBorder="1" applyAlignment="1">
      <alignment horizontal="center" vertical="center" wrapText="1"/>
    </xf>
    <xf numFmtId="3" fontId="18" fillId="0" borderId="13" xfId="0" applyNumberFormat="1" applyFont="1" applyFill="1" applyBorder="1" applyAlignment="1">
      <alignment horizontal="center" vertical="center" wrapText="1"/>
    </xf>
    <xf numFmtId="3" fontId="18" fillId="0" borderId="8" xfId="0" applyNumberFormat="1" applyFont="1" applyFill="1" applyBorder="1" applyAlignment="1">
      <alignment horizontal="center" vertical="center" wrapText="1"/>
    </xf>
    <xf numFmtId="3" fontId="18" fillId="0" borderId="14" xfId="0" applyNumberFormat="1" applyFont="1" applyFill="1" applyBorder="1" applyAlignment="1">
      <alignment horizontal="center" vertical="center" wrapText="1"/>
    </xf>
    <xf numFmtId="3" fontId="18" fillId="0" borderId="3"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3" fontId="18" fillId="0" borderId="10" xfId="0" applyNumberFormat="1" applyFont="1" applyBorder="1" applyAlignment="1">
      <alignment horizontal="center" vertical="center" wrapText="1"/>
    </xf>
    <xf numFmtId="3" fontId="3" fillId="0" borderId="5"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1" fontId="18" fillId="0" borderId="5" xfId="0" applyNumberFormat="1" applyFont="1" applyFill="1" applyBorder="1" applyAlignment="1">
      <alignment horizontal="center" wrapText="1"/>
    </xf>
    <xf numFmtId="1" fontId="18" fillId="0" borderId="6" xfId="0" applyNumberFormat="1" applyFont="1" applyFill="1" applyBorder="1" applyAlignment="1">
      <alignment horizontal="center" wrapText="1"/>
    </xf>
    <xf numFmtId="1" fontId="18" fillId="0" borderId="7" xfId="0" applyNumberFormat="1" applyFont="1" applyFill="1" applyBorder="1" applyAlignment="1">
      <alignment horizont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9" xfId="0" applyFont="1" applyBorder="1" applyAlignment="1">
      <alignment horizontal="center" vertical="center" wrapText="1"/>
    </xf>
    <xf numFmtId="1" fontId="18" fillId="0" borderId="2" xfId="0" applyNumberFormat="1" applyFont="1" applyBorder="1" applyAlignment="1">
      <alignment horizontal="center" vertical="center" wrapText="1"/>
    </xf>
    <xf numFmtId="0" fontId="18" fillId="0" borderId="2" xfId="0" applyFont="1" applyBorder="1" applyAlignment="1">
      <alignment horizontal="center" vertical="center" wrapText="1"/>
    </xf>
    <xf numFmtId="3" fontId="18" fillId="0" borderId="27" xfId="0" applyNumberFormat="1" applyFont="1" applyBorder="1" applyAlignment="1">
      <alignment horizontal="center" vertical="center"/>
    </xf>
    <xf numFmtId="3" fontId="18" fillId="0" borderId="41" xfId="0" applyNumberFormat="1" applyFont="1" applyBorder="1" applyAlignment="1">
      <alignment horizontal="center" vertical="center"/>
    </xf>
    <xf numFmtId="0" fontId="18" fillId="0" borderId="43" xfId="0" applyFont="1" applyBorder="1" applyAlignment="1">
      <alignment horizontal="left"/>
    </xf>
    <xf numFmtId="0" fontId="18" fillId="0" borderId="27" xfId="0" applyFont="1" applyBorder="1" applyAlignment="1">
      <alignment horizontal="left"/>
    </xf>
    <xf numFmtId="0" fontId="7" fillId="0" borderId="29" xfId="0" applyFont="1" applyBorder="1" applyAlignment="1">
      <alignment horizontal="left"/>
    </xf>
    <xf numFmtId="0" fontId="7" fillId="0" borderId="2" xfId="0" applyFont="1" applyBorder="1" applyAlignment="1">
      <alignment horizontal="left"/>
    </xf>
    <xf numFmtId="0" fontId="7" fillId="0" borderId="36" xfId="0" applyFont="1" applyBorder="1" applyAlignment="1">
      <alignment horizontal="left"/>
    </xf>
    <xf numFmtId="0" fontId="7" fillId="0" borderId="37" xfId="0" applyFont="1" applyBorder="1" applyAlignment="1">
      <alignment horizontal="left"/>
    </xf>
    <xf numFmtId="0" fontId="7" fillId="0" borderId="46" xfId="0" applyFont="1" applyFill="1" applyBorder="1" applyAlignment="1">
      <alignment horizontal="left" wrapText="1"/>
    </xf>
    <xf numFmtId="0" fontId="7" fillId="0" borderId="47" xfId="0" applyFont="1" applyFill="1" applyBorder="1" applyAlignment="1">
      <alignment horizontal="left" wrapText="1"/>
    </xf>
    <xf numFmtId="0" fontId="7" fillId="0" borderId="39" xfId="0" applyFont="1" applyFill="1" applyBorder="1" applyAlignment="1">
      <alignment horizontal="left" wrapText="1"/>
    </xf>
    <xf numFmtId="0" fontId="7" fillId="0" borderId="48" xfId="0" applyFont="1" applyFill="1" applyBorder="1" applyAlignment="1">
      <alignment horizontal="left" wrapText="1"/>
    </xf>
    <xf numFmtId="0" fontId="7" fillId="0" borderId="49" xfId="0" applyFont="1" applyFill="1" applyBorder="1" applyAlignment="1">
      <alignment horizontal="left" wrapText="1"/>
    </xf>
    <xf numFmtId="0" fontId="7" fillId="0" borderId="50" xfId="0" applyFont="1" applyFill="1" applyBorder="1" applyAlignment="1">
      <alignment horizontal="left" wrapText="1"/>
    </xf>
    <xf numFmtId="0" fontId="18" fillId="0" borderId="43" xfId="0" applyFont="1" applyFill="1" applyBorder="1" applyAlignment="1">
      <alignment horizontal="left" wrapText="1"/>
    </xf>
    <xf numFmtId="0" fontId="18" fillId="0" borderId="27" xfId="0" applyFont="1" applyFill="1" applyBorder="1" applyAlignment="1">
      <alignment horizontal="left" wrapText="1"/>
    </xf>
    <xf numFmtId="0" fontId="18" fillId="0" borderId="42" xfId="0" applyFont="1" applyBorder="1" applyAlignment="1">
      <alignment horizontal="left"/>
    </xf>
    <xf numFmtId="0" fontId="18" fillId="0" borderId="38" xfId="0" applyFont="1" applyBorder="1" applyAlignment="1">
      <alignment horizontal="left"/>
    </xf>
    <xf numFmtId="0" fontId="7" fillId="0" borderId="19" xfId="0" applyFont="1" applyBorder="1" applyAlignment="1">
      <alignment horizontal="left"/>
    </xf>
    <xf numFmtId="0" fontId="7" fillId="0" borderId="20" xfId="0" applyFont="1" applyBorder="1" applyAlignment="1">
      <alignment horizontal="left"/>
    </xf>
    <xf numFmtId="0" fontId="7" fillId="0" borderId="21" xfId="0" applyFont="1" applyBorder="1" applyAlignment="1">
      <alignment horizontal="left"/>
    </xf>
    <xf numFmtId="0" fontId="7" fillId="0" borderId="16" xfId="0" applyFont="1" applyBorder="1" applyAlignment="1">
      <alignment horizontal="left"/>
    </xf>
    <xf numFmtId="0" fontId="18" fillId="0" borderId="45" xfId="0" applyFont="1" applyFill="1" applyBorder="1" applyAlignment="1">
      <alignment horizontal="left" wrapText="1"/>
    </xf>
    <xf numFmtId="0" fontId="18" fillId="0" borderId="40" xfId="0" applyFont="1" applyFill="1" applyBorder="1" applyAlignment="1">
      <alignment horizontal="left" wrapText="1"/>
    </xf>
    <xf numFmtId="0" fontId="18" fillId="0" borderId="35" xfId="0" applyFont="1" applyFill="1" applyBorder="1" applyAlignment="1">
      <alignment horizontal="left" wrapText="1"/>
    </xf>
    <xf numFmtId="0" fontId="18" fillId="0" borderId="4"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27" xfId="0" applyFont="1" applyBorder="1" applyAlignment="1">
      <alignment horizontal="center" vertical="center"/>
    </xf>
    <xf numFmtId="0" fontId="18" fillId="0" borderId="37" xfId="0" applyFont="1" applyBorder="1" applyAlignment="1">
      <alignment horizontal="center" vertical="center"/>
    </xf>
    <xf numFmtId="3" fontId="18" fillId="0" borderId="34" xfId="0" applyNumberFormat="1" applyFont="1" applyBorder="1" applyAlignment="1">
      <alignment horizontal="center" vertical="center" wrapText="1"/>
    </xf>
    <xf numFmtId="3" fontId="18" fillId="0" borderId="40" xfId="0" applyNumberFormat="1" applyFont="1" applyBorder="1" applyAlignment="1">
      <alignment horizontal="center" vertical="center" wrapText="1"/>
    </xf>
    <xf numFmtId="3" fontId="18" fillId="0" borderId="35" xfId="0" applyNumberFormat="1" applyFont="1" applyBorder="1" applyAlignment="1">
      <alignment horizontal="center" vertical="center" wrapText="1"/>
    </xf>
    <xf numFmtId="0" fontId="23" fillId="0" borderId="51"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18" fillId="0" borderId="47" xfId="0" applyFont="1" applyBorder="1" applyAlignment="1">
      <alignment horizontal="left" wrapText="1"/>
    </xf>
    <xf numFmtId="0" fontId="18" fillId="0" borderId="39" xfId="0" applyFont="1" applyBorder="1" applyAlignment="1">
      <alignment horizontal="left"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3" fillId="0" borderId="40" xfId="0" applyFont="1" applyFill="1" applyBorder="1" applyAlignment="1">
      <alignment horizontal="center" wrapText="1"/>
    </xf>
    <xf numFmtId="0" fontId="18" fillId="0" borderId="47" xfId="0" applyFont="1" applyFill="1" applyBorder="1" applyAlignment="1">
      <alignment horizontal="left" wrapText="1"/>
    </xf>
    <xf numFmtId="0" fontId="18" fillId="0" borderId="39" xfId="0" applyFont="1" applyFill="1" applyBorder="1" applyAlignment="1">
      <alignment horizontal="left" wrapText="1"/>
    </xf>
    <xf numFmtId="3" fontId="18" fillId="0" borderId="47" xfId="0" applyNumberFormat="1" applyFont="1" applyBorder="1" applyAlignment="1">
      <alignment horizontal="left" wrapText="1"/>
    </xf>
    <xf numFmtId="3" fontId="18" fillId="0" borderId="39" xfId="0" applyNumberFormat="1" applyFont="1" applyBorder="1" applyAlignment="1">
      <alignment horizontal="left" wrapText="1"/>
    </xf>
    <xf numFmtId="0" fontId="3" fillId="0" borderId="58" xfId="0" applyFont="1" applyFill="1" applyBorder="1" applyAlignment="1">
      <alignment horizontal="left" wrapText="1"/>
    </xf>
    <xf numFmtId="0" fontId="3" fillId="0" borderId="33" xfId="0" applyFont="1" applyFill="1" applyBorder="1" applyAlignment="1">
      <alignment horizontal="left" wrapText="1"/>
    </xf>
    <xf numFmtId="0" fontId="3" fillId="0" borderId="56" xfId="0" applyFont="1" applyFill="1" applyBorder="1" applyAlignment="1">
      <alignment horizontal="left" wrapText="1"/>
    </xf>
    <xf numFmtId="0" fontId="18" fillId="0" borderId="0" xfId="0" applyFont="1" applyBorder="1" applyAlignment="1">
      <alignment horizontal="center" vertical="center" wrapText="1"/>
    </xf>
    <xf numFmtId="2" fontId="18" fillId="0" borderId="72" xfId="0" applyNumberFormat="1" applyFont="1" applyBorder="1" applyAlignment="1">
      <alignment horizontal="center" vertical="center" wrapText="1"/>
    </xf>
    <xf numFmtId="2" fontId="18" fillId="0" borderId="22" xfId="0" applyNumberFormat="1" applyFont="1" applyBorder="1" applyAlignment="1">
      <alignment horizontal="center" vertical="center" wrapText="1"/>
    </xf>
    <xf numFmtId="0" fontId="18" fillId="0" borderId="9" xfId="0" applyFont="1" applyBorder="1" applyAlignment="1">
      <alignment horizontal="center" vertical="center" wrapText="1"/>
    </xf>
    <xf numFmtId="0" fontId="18" fillId="0" borderId="72"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38" xfId="0" applyFont="1" applyBorder="1" applyAlignment="1">
      <alignment horizontal="center" vertical="center" wrapText="1"/>
    </xf>
    <xf numFmtId="2" fontId="18" fillId="0" borderId="72" xfId="0" applyNumberFormat="1" applyFont="1" applyFill="1" applyBorder="1" applyAlignment="1">
      <alignment horizontal="center" vertical="center" wrapText="1"/>
    </xf>
    <xf numFmtId="2" fontId="18" fillId="0" borderId="22" xfId="0" applyNumberFormat="1" applyFont="1" applyFill="1" applyBorder="1" applyAlignment="1">
      <alignment horizontal="center" vertical="center" wrapText="1"/>
    </xf>
    <xf numFmtId="0" fontId="3" fillId="0" borderId="74" xfId="0" applyFont="1" applyBorder="1" applyAlignment="1">
      <alignment horizontal="center" vertical="center"/>
    </xf>
    <xf numFmtId="0" fontId="3" fillId="0" borderId="28" xfId="0" applyFont="1" applyBorder="1" applyAlignment="1">
      <alignment horizontal="center" vertical="center"/>
    </xf>
    <xf numFmtId="2" fontId="29" fillId="0" borderId="25" xfId="0" applyNumberFormat="1" applyFont="1" applyBorder="1" applyAlignment="1">
      <alignment horizontal="center" vertical="center" wrapText="1"/>
    </xf>
    <xf numFmtId="2" fontId="29" fillId="0" borderId="25" xfId="0" applyNumberFormat="1" applyFont="1" applyFill="1" applyBorder="1" applyAlignment="1">
      <alignment horizontal="center" vertical="center" wrapText="1"/>
    </xf>
    <xf numFmtId="2" fontId="29" fillId="0" borderId="32" xfId="0" applyNumberFormat="1" applyFont="1" applyFill="1" applyBorder="1" applyAlignment="1">
      <alignment horizontal="center" vertical="center" wrapText="1"/>
    </xf>
    <xf numFmtId="2" fontId="29" fillId="0" borderId="58" xfId="0" applyNumberFormat="1" applyFont="1" applyFill="1" applyBorder="1" applyAlignment="1">
      <alignment horizontal="center" vertical="center" wrapText="1"/>
    </xf>
    <xf numFmtId="2" fontId="29" fillId="0" borderId="33" xfId="0" applyNumberFormat="1" applyFont="1" applyFill="1" applyBorder="1" applyAlignment="1">
      <alignment horizontal="center" vertical="center" wrapText="1"/>
    </xf>
    <xf numFmtId="2" fontId="18" fillId="0" borderId="5" xfId="0" applyNumberFormat="1" applyFont="1" applyFill="1" applyBorder="1" applyAlignment="1">
      <alignment horizontal="center" vertical="center" wrapText="1"/>
    </xf>
    <xf numFmtId="2" fontId="18" fillId="0" borderId="3" xfId="0" applyNumberFormat="1" applyFont="1" applyFill="1" applyBorder="1" applyAlignment="1">
      <alignment horizontal="center" vertical="center" wrapText="1"/>
    </xf>
    <xf numFmtId="166" fontId="18" fillId="0" borderId="4" xfId="0" applyNumberFormat="1" applyFont="1" applyFill="1" applyBorder="1" applyAlignment="1">
      <alignment horizontal="center" vertical="center" wrapText="1"/>
    </xf>
    <xf numFmtId="166" fontId="18" fillId="0" borderId="72" xfId="0" applyNumberFormat="1" applyFont="1" applyFill="1" applyBorder="1" applyAlignment="1">
      <alignment horizontal="center" vertical="center" wrapText="1"/>
    </xf>
    <xf numFmtId="166" fontId="18" fillId="0" borderId="74" xfId="0" applyNumberFormat="1" applyFont="1" applyFill="1" applyBorder="1" applyAlignment="1">
      <alignment horizontal="center" vertical="center" wrapText="1"/>
    </xf>
    <xf numFmtId="166" fontId="18" fillId="0" borderId="9" xfId="0" applyNumberFormat="1" applyFont="1" applyFill="1" applyBorder="1" applyAlignment="1">
      <alignment horizontal="center" vertical="center" wrapText="1"/>
    </xf>
    <xf numFmtId="166" fontId="18" fillId="0" borderId="22" xfId="0" applyNumberFormat="1" applyFont="1" applyFill="1" applyBorder="1" applyAlignment="1">
      <alignment horizontal="center" vertical="center" wrapText="1"/>
    </xf>
    <xf numFmtId="166" fontId="18" fillId="0" borderId="55" xfId="0" applyNumberFormat="1" applyFont="1" applyFill="1" applyBorder="1" applyAlignment="1">
      <alignment horizontal="center" vertical="center" wrapText="1"/>
    </xf>
    <xf numFmtId="166" fontId="3" fillId="0" borderId="58" xfId="0" applyNumberFormat="1" applyFont="1" applyFill="1" applyBorder="1" applyAlignment="1">
      <alignment horizontal="center"/>
    </xf>
    <xf numFmtId="166" fontId="3" fillId="0" borderId="33" xfId="0" applyNumberFormat="1" applyFont="1" applyFill="1" applyBorder="1" applyAlignment="1">
      <alignment horizontal="center"/>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5" xfId="0" applyFont="1" applyBorder="1" applyAlignment="1">
      <alignment horizontal="center" vertical="center" wrapText="1"/>
    </xf>
    <xf numFmtId="0" fontId="18" fillId="0" borderId="67" xfId="0" applyFont="1" applyBorder="1" applyAlignment="1">
      <alignment horizontal="center" vertical="center" wrapText="1"/>
    </xf>
    <xf numFmtId="3" fontId="3" fillId="6" borderId="27" xfId="26" applyNumberFormat="1" applyFont="1" applyFill="1" applyBorder="1" applyAlignment="1">
      <alignment horizontal="center" vertical="center" wrapText="1"/>
    </xf>
    <xf numFmtId="3" fontId="2" fillId="0" borderId="0" xfId="0" applyNumberFormat="1" applyFont="1" applyAlignment="1">
      <alignment horizontal="center"/>
    </xf>
    <xf numFmtId="0" fontId="3" fillId="0" borderId="72" xfId="0" applyFont="1" applyBorder="1" applyAlignment="1">
      <alignment horizontal="center" vertical="center" wrapText="1"/>
    </xf>
    <xf numFmtId="0" fontId="3" fillId="0" borderId="38" xfId="0" applyFont="1" applyBorder="1" applyAlignment="1">
      <alignment horizontal="center" vertical="center" wrapText="1"/>
    </xf>
    <xf numFmtId="3" fontId="3" fillId="0" borderId="27" xfId="0" applyNumberFormat="1" applyFont="1" applyBorder="1" applyAlignment="1">
      <alignment horizontal="center" vertical="center" wrapText="1"/>
    </xf>
    <xf numFmtId="3" fontId="3" fillId="0" borderId="41" xfId="0" applyNumberFormat="1" applyFont="1" applyBorder="1" applyAlignment="1">
      <alignment horizontal="center" vertical="center" wrapText="1"/>
    </xf>
    <xf numFmtId="0" fontId="7" fillId="0" borderId="0" xfId="0" applyFont="1" applyAlignment="1">
      <alignment horizontal="left" wrapText="1"/>
    </xf>
    <xf numFmtId="0" fontId="7" fillId="0" borderId="0" xfId="0" applyFont="1" applyAlignment="1">
      <alignment horizontal="left"/>
    </xf>
    <xf numFmtId="3" fontId="18" fillId="0" borderId="41" xfId="0" applyNumberFormat="1" applyFont="1" applyBorder="1" applyAlignment="1">
      <alignment horizontal="center" vertical="center" wrapText="1"/>
    </xf>
    <xf numFmtId="3" fontId="18" fillId="0" borderId="23" xfId="0" applyNumberFormat="1" applyFont="1" applyBorder="1" applyAlignment="1">
      <alignment horizontal="center" vertical="center" wrapText="1"/>
    </xf>
    <xf numFmtId="0" fontId="19" fillId="0" borderId="9" xfId="0" applyFont="1" applyBorder="1" applyAlignment="1">
      <alignment horizontal="center" vertical="center" wrapText="1"/>
    </xf>
    <xf numFmtId="0" fontId="19"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36" xfId="0" applyFont="1" applyBorder="1" applyAlignment="1">
      <alignment horizontal="center" vertical="center" wrapText="1"/>
    </xf>
    <xf numFmtId="3" fontId="18" fillId="0" borderId="27" xfId="0" applyNumberFormat="1" applyFont="1" applyBorder="1" applyAlignment="1">
      <alignment horizontal="center" vertical="center" wrapText="1"/>
    </xf>
    <xf numFmtId="3" fontId="18" fillId="0" borderId="37" xfId="0" applyNumberFormat="1" applyFont="1" applyBorder="1" applyAlignment="1">
      <alignment horizontal="center" vertical="center" wrapText="1"/>
    </xf>
    <xf numFmtId="0" fontId="7" fillId="0" borderId="0" xfId="0" applyFont="1" applyAlignment="1">
      <alignment horizontal="center" vertical="center" wrapText="1"/>
    </xf>
    <xf numFmtId="0" fontId="18" fillId="0" borderId="0" xfId="0" applyFont="1" applyAlignment="1">
      <alignment horizontal="center" vertical="center" wrapText="1"/>
    </xf>
    <xf numFmtId="3" fontId="18" fillId="0" borderId="0" xfId="0" applyNumberFormat="1" applyFont="1" applyAlignment="1">
      <alignment horizontal="center"/>
    </xf>
  </cellXfs>
  <cellStyles count="41">
    <cellStyle name="Ezres 2" xfId="1"/>
    <cellStyle name="Ezres 3" xfId="2"/>
    <cellStyle name="Ezres 4" xfId="3"/>
    <cellStyle name="Ezres 5" xfId="4"/>
    <cellStyle name="Ezres 5 2" xfId="5"/>
    <cellStyle name="Ezres 6" xfId="6"/>
    <cellStyle name="Ezres 6 2" xfId="7"/>
    <cellStyle name="Ezres 7" xfId="8"/>
    <cellStyle name="Ezres 8" xfId="9"/>
    <cellStyle name="Hiperhivatkozás" xfId="10"/>
    <cellStyle name="Már látott hiperhivatkozás" xfId="11"/>
    <cellStyle name="Normál" xfId="0" builtinId="0"/>
    <cellStyle name="Normál 10" xfId="12"/>
    <cellStyle name="Normál 10 2" xfId="13"/>
    <cellStyle name="Normál 11" xfId="14"/>
    <cellStyle name="Normál 11 2" xfId="15"/>
    <cellStyle name="Normál 12" xfId="16"/>
    <cellStyle name="Normál 12 2" xfId="17"/>
    <cellStyle name="Normál 13" xfId="18"/>
    <cellStyle name="Normál 13 2" xfId="19"/>
    <cellStyle name="Normál 14" xfId="20"/>
    <cellStyle name="Normál 2" xfId="21"/>
    <cellStyle name="Normál 2 2" xfId="22"/>
    <cellStyle name="Normál 3" xfId="23"/>
    <cellStyle name="Normál 4" xfId="24"/>
    <cellStyle name="Normál 5" xfId="25"/>
    <cellStyle name="Normál 5 2" xfId="26"/>
    <cellStyle name="Normál 5 3" xfId="27"/>
    <cellStyle name="Normál 6" xfId="28"/>
    <cellStyle name="Normál 6 2" xfId="29"/>
    <cellStyle name="Normál 7" xfId="30"/>
    <cellStyle name="Normál 7 2" xfId="31"/>
    <cellStyle name="Normál 8" xfId="32"/>
    <cellStyle name="Normál 9" xfId="33"/>
    <cellStyle name="Normál 9 2" xfId="34"/>
    <cellStyle name="Normál_Munka1" xfId="35"/>
    <cellStyle name="Normál_több éves" xfId="36"/>
    <cellStyle name="Pénznem 2" xfId="37"/>
    <cellStyle name="Pénznem 3" xfId="38"/>
    <cellStyle name="Százalék 2" xfId="39"/>
    <cellStyle name="Százalék 3" xfI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zirae\AppData\Local\Microsoft\Windows\Temporary%20Internet%20Files\Content.Outlook\06ENPDYI\2020.%20&#233;vi%20c&#237;mrendes%20cse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vezőhiv."/>
      <sheetName val="Tervezőönkorm."/>
      <sheetName val="címrend"/>
      <sheetName val="címrendösszesen"/>
      <sheetName val="összesített önk.- köt.-államig."/>
      <sheetName val="mérleg"/>
      <sheetName val="rendfeladattalterhpézmaradv"/>
      <sheetName val="tartalékok"/>
      <sheetName val="felhalmozás-felújítás"/>
      <sheetName val="bevétel 11601 cím "/>
      <sheetName val="kiadás 11601"/>
      <sheetName val="bevétel 11602"/>
      <sheetName val="kiadás11602"/>
      <sheetName val="kiadás 11603"/>
      <sheetName val="bevétel 11604 cím  "/>
      <sheetName val="kiadás 11604 "/>
      <sheetName val="bevétel 11605 cím  "/>
      <sheetName val="kiadás11605projektek"/>
      <sheetName val="kiadás 11805"/>
      <sheetName val="eng.létszám"/>
      <sheetName val="céljellegű"/>
      <sheetName val="EU-s projekt"/>
      <sheetName val="címrend kötelező"/>
      <sheetName val="címrend önként"/>
      <sheetName val="címrend államig"/>
      <sheetName val="ütemterv"/>
      <sheetName val="előzeteskötváll."/>
      <sheetName val="előterközvetett támogatások"/>
      <sheetName val="előterjállamitám"/>
      <sheetName val="3 éves"/>
      <sheetName val="stb29A"/>
      <sheetName val="zárolt előirányzatok"/>
      <sheetName val="Munka1"/>
    </sheetNames>
    <sheetDataSet>
      <sheetData sheetId="0"/>
      <sheetData sheetId="1"/>
      <sheetData sheetId="2"/>
      <sheetData sheetId="3">
        <row r="6">
          <cell r="DS6">
            <v>21692215.600000001</v>
          </cell>
          <cell r="EW6">
            <v>2422575</v>
          </cell>
          <cell r="HB6">
            <v>6767314</v>
          </cell>
        </row>
        <row r="7">
          <cell r="DS7">
            <v>8585357.5999999996</v>
          </cell>
          <cell r="EW7">
            <v>2368654</v>
          </cell>
          <cell r="HB7">
            <v>6690714</v>
          </cell>
        </row>
        <row r="8">
          <cell r="DS8">
            <v>217329</v>
          </cell>
          <cell r="EW8">
            <v>1608182</v>
          </cell>
          <cell r="HB8">
            <v>3998855</v>
          </cell>
          <cell r="HE8">
            <v>5824366</v>
          </cell>
        </row>
        <row r="9">
          <cell r="DS9">
            <v>55938.6</v>
          </cell>
          <cell r="EW9">
            <v>311938</v>
          </cell>
          <cell r="HB9">
            <v>776551</v>
          </cell>
          <cell r="HE9">
            <v>1144427.6000000001</v>
          </cell>
        </row>
        <row r="10">
          <cell r="DS10">
            <v>5594171</v>
          </cell>
          <cell r="EW10">
            <v>448534</v>
          </cell>
          <cell r="HB10">
            <v>1914079</v>
          </cell>
          <cell r="HE10">
            <v>7956784</v>
          </cell>
        </row>
        <row r="11">
          <cell r="DS11">
            <v>118200</v>
          </cell>
          <cell r="EW11">
            <v>0</v>
          </cell>
          <cell r="HB11">
            <v>1229</v>
          </cell>
          <cell r="HE11">
            <v>119429</v>
          </cell>
        </row>
        <row r="12">
          <cell r="DS12">
            <v>2599719</v>
          </cell>
          <cell r="EW12">
            <v>0</v>
          </cell>
          <cell r="HB12">
            <v>0</v>
          </cell>
        </row>
        <row r="13">
          <cell r="DS13">
            <v>28717</v>
          </cell>
          <cell r="EW13">
            <v>0</v>
          </cell>
          <cell r="HB13">
            <v>0</v>
          </cell>
          <cell r="HE13">
            <v>28717</v>
          </cell>
        </row>
        <row r="14">
          <cell r="DS14">
            <v>0</v>
          </cell>
          <cell r="EW14">
            <v>0</v>
          </cell>
          <cell r="HB14">
            <v>0</v>
          </cell>
          <cell r="HE14">
            <v>0</v>
          </cell>
        </row>
        <row r="15">
          <cell r="DS15">
            <v>158024</v>
          </cell>
          <cell r="EW15">
            <v>0</v>
          </cell>
          <cell r="HB15">
            <v>0</v>
          </cell>
          <cell r="HE15">
            <v>158024</v>
          </cell>
        </row>
        <row r="16">
          <cell r="DS16">
            <v>2126512</v>
          </cell>
          <cell r="EW16">
            <v>0</v>
          </cell>
          <cell r="HB16">
            <v>0</v>
          </cell>
          <cell r="HE16">
            <v>2126512</v>
          </cell>
        </row>
        <row r="17">
          <cell r="DS17">
            <v>286466</v>
          </cell>
          <cell r="EW17">
            <v>0</v>
          </cell>
          <cell r="HB17">
            <v>0</v>
          </cell>
          <cell r="HE17">
            <v>286466</v>
          </cell>
        </row>
        <row r="18">
          <cell r="DS18">
            <v>6188283</v>
          </cell>
          <cell r="EW18">
            <v>53921</v>
          </cell>
          <cell r="HB18">
            <v>76600</v>
          </cell>
        </row>
        <row r="19">
          <cell r="DS19">
            <v>2422594</v>
          </cell>
          <cell r="EW19">
            <v>53921</v>
          </cell>
          <cell r="HB19">
            <v>65000</v>
          </cell>
          <cell r="HE19">
            <v>2541515</v>
          </cell>
        </row>
        <row r="20">
          <cell r="DS20">
            <v>1959599</v>
          </cell>
          <cell r="EW20">
            <v>0</v>
          </cell>
          <cell r="HB20">
            <v>11600</v>
          </cell>
          <cell r="HE20">
            <v>1971199</v>
          </cell>
        </row>
        <row r="21">
          <cell r="DS21">
            <v>1806090</v>
          </cell>
          <cell r="EW21">
            <v>0</v>
          </cell>
          <cell r="HB21">
            <v>0</v>
          </cell>
        </row>
        <row r="22">
          <cell r="DS22">
            <v>150000</v>
          </cell>
          <cell r="EW22">
            <v>0</v>
          </cell>
          <cell r="HB22">
            <v>0</v>
          </cell>
          <cell r="HE22">
            <v>150000</v>
          </cell>
        </row>
        <row r="23">
          <cell r="DS23">
            <v>15300</v>
          </cell>
          <cell r="EW23">
            <v>0</v>
          </cell>
          <cell r="HB23">
            <v>0</v>
          </cell>
          <cell r="HE23">
            <v>15300</v>
          </cell>
        </row>
        <row r="24">
          <cell r="DS24">
            <v>879754</v>
          </cell>
          <cell r="EW24">
            <v>0</v>
          </cell>
          <cell r="HB24">
            <v>0</v>
          </cell>
          <cell r="HE24">
            <v>879754</v>
          </cell>
        </row>
        <row r="25">
          <cell r="DS25">
            <v>761036</v>
          </cell>
          <cell r="EW25">
            <v>0</v>
          </cell>
          <cell r="HB25">
            <v>0</v>
          </cell>
          <cell r="HE25">
            <v>761036</v>
          </cell>
        </row>
        <row r="26">
          <cell r="DS26">
            <v>14773640.6</v>
          </cell>
          <cell r="EW26">
            <v>2422575</v>
          </cell>
          <cell r="HB26">
            <v>6767314</v>
          </cell>
        </row>
        <row r="27">
          <cell r="DS27">
            <v>21692215.763999999</v>
          </cell>
          <cell r="EW27">
            <v>2422575</v>
          </cell>
          <cell r="HB27">
            <v>6767314</v>
          </cell>
        </row>
        <row r="28">
          <cell r="DS28">
            <v>15362307.764</v>
          </cell>
          <cell r="EW28">
            <v>42900</v>
          </cell>
          <cell r="HB28">
            <v>1867547</v>
          </cell>
        </row>
        <row r="29">
          <cell r="DS29">
            <v>2034251.764</v>
          </cell>
          <cell r="EW29">
            <v>0</v>
          </cell>
          <cell r="HB29">
            <v>1596807</v>
          </cell>
        </row>
        <row r="30">
          <cell r="DS30">
            <v>2019674.764</v>
          </cell>
          <cell r="EW30">
            <v>0</v>
          </cell>
          <cell r="HB30">
            <v>0</v>
          </cell>
          <cell r="HE30">
            <v>2019674.764</v>
          </cell>
        </row>
        <row r="31">
          <cell r="DS31">
            <v>0</v>
          </cell>
          <cell r="EW31">
            <v>0</v>
          </cell>
          <cell r="HB31">
            <v>0</v>
          </cell>
          <cell r="HE31">
            <v>0</v>
          </cell>
        </row>
        <row r="32">
          <cell r="DS32">
            <v>0</v>
          </cell>
          <cell r="EW32">
            <v>0</v>
          </cell>
          <cell r="HB32">
            <v>0</v>
          </cell>
          <cell r="HE32">
            <v>0</v>
          </cell>
        </row>
        <row r="33">
          <cell r="DS33">
            <v>0</v>
          </cell>
          <cell r="EW33">
            <v>0</v>
          </cell>
          <cell r="HB33">
            <v>0</v>
          </cell>
          <cell r="HE33">
            <v>0</v>
          </cell>
        </row>
        <row r="34">
          <cell r="DS34">
            <v>14577</v>
          </cell>
          <cell r="EW34">
            <v>0</v>
          </cell>
          <cell r="HB34">
            <v>1596807</v>
          </cell>
          <cell r="HE34">
            <v>1611384</v>
          </cell>
        </row>
        <row r="35">
          <cell r="DS35">
            <v>8835936</v>
          </cell>
          <cell r="EW35">
            <v>37300</v>
          </cell>
          <cell r="HB35">
            <v>0</v>
          </cell>
          <cell r="HE35">
            <v>8873236</v>
          </cell>
        </row>
        <row r="36">
          <cell r="DS36">
            <v>4257120</v>
          </cell>
          <cell r="EW36">
            <v>5600</v>
          </cell>
          <cell r="HB36">
            <v>259876</v>
          </cell>
          <cell r="HE36">
            <v>4522596</v>
          </cell>
        </row>
        <row r="37">
          <cell r="DS37">
            <v>235000</v>
          </cell>
          <cell r="EW37">
            <v>0</v>
          </cell>
          <cell r="HB37">
            <v>10864</v>
          </cell>
        </row>
        <row r="38">
          <cell r="DS38">
            <v>0</v>
          </cell>
          <cell r="EW38">
            <v>0</v>
          </cell>
          <cell r="HB38">
            <v>0</v>
          </cell>
          <cell r="HE38">
            <v>0</v>
          </cell>
        </row>
        <row r="39">
          <cell r="DS39">
            <v>235000</v>
          </cell>
          <cell r="EW39">
            <v>0</v>
          </cell>
          <cell r="HB39">
            <v>10864</v>
          </cell>
          <cell r="HE39">
            <v>245864</v>
          </cell>
        </row>
        <row r="40">
          <cell r="DS40">
            <v>1142150</v>
          </cell>
          <cell r="EW40">
            <v>0</v>
          </cell>
          <cell r="HB40">
            <v>0</v>
          </cell>
        </row>
        <row r="41">
          <cell r="DS41">
            <v>0</v>
          </cell>
          <cell r="EW41">
            <v>0</v>
          </cell>
          <cell r="HB41">
            <v>0</v>
          </cell>
        </row>
        <row r="42">
          <cell r="DS42">
            <v>0</v>
          </cell>
          <cell r="EW42">
            <v>0</v>
          </cell>
          <cell r="HB42">
            <v>0</v>
          </cell>
          <cell r="HE42">
            <v>0</v>
          </cell>
        </row>
        <row r="43">
          <cell r="DS43">
            <v>0</v>
          </cell>
          <cell r="EW43">
            <v>0</v>
          </cell>
          <cell r="HB43">
            <v>0</v>
          </cell>
          <cell r="HE43">
            <v>0</v>
          </cell>
        </row>
        <row r="44">
          <cell r="DS44">
            <v>0</v>
          </cell>
          <cell r="EW44">
            <v>0</v>
          </cell>
          <cell r="HB44">
            <v>0</v>
          </cell>
          <cell r="HE44">
            <v>0</v>
          </cell>
        </row>
        <row r="45">
          <cell r="DS45">
            <v>0</v>
          </cell>
          <cell r="EW45">
            <v>0</v>
          </cell>
          <cell r="HB45">
            <v>0</v>
          </cell>
          <cell r="HE45">
            <v>0</v>
          </cell>
        </row>
        <row r="46">
          <cell r="DS46">
            <v>791850</v>
          </cell>
          <cell r="EW46">
            <v>0</v>
          </cell>
          <cell r="HB46">
            <v>0</v>
          </cell>
          <cell r="HE46">
            <v>791850</v>
          </cell>
        </row>
        <row r="47">
          <cell r="DS47">
            <v>0</v>
          </cell>
          <cell r="EW47">
            <v>0</v>
          </cell>
          <cell r="HB47">
            <v>0</v>
          </cell>
          <cell r="HE47">
            <v>0</v>
          </cell>
        </row>
        <row r="48">
          <cell r="DS48">
            <v>0</v>
          </cell>
          <cell r="EW48">
            <v>0</v>
          </cell>
          <cell r="HB48">
            <v>0</v>
          </cell>
        </row>
        <row r="49">
          <cell r="DS49">
            <v>350300</v>
          </cell>
          <cell r="EW49">
            <v>0</v>
          </cell>
          <cell r="HB49">
            <v>0</v>
          </cell>
        </row>
        <row r="50">
          <cell r="DS50">
            <v>350300</v>
          </cell>
          <cell r="EW50">
            <v>0</v>
          </cell>
          <cell r="HB50">
            <v>0</v>
          </cell>
          <cell r="HE50">
            <v>350300</v>
          </cell>
        </row>
        <row r="51">
          <cell r="DS51">
            <v>0</v>
          </cell>
          <cell r="EW51">
            <v>0</v>
          </cell>
          <cell r="HB51">
            <v>0</v>
          </cell>
          <cell r="HE51">
            <v>0</v>
          </cell>
        </row>
        <row r="52">
          <cell r="DS52">
            <v>16504457.764</v>
          </cell>
          <cell r="EW52">
            <v>42900</v>
          </cell>
          <cell r="HB52">
            <v>1867547</v>
          </cell>
        </row>
        <row r="53">
          <cell r="DS53">
            <v>6918575</v>
          </cell>
          <cell r="EW53">
            <v>0</v>
          </cell>
          <cell r="HB53">
            <v>0</v>
          </cell>
        </row>
        <row r="54">
          <cell r="DS54">
            <v>6849654</v>
          </cell>
          <cell r="EW54">
            <v>0</v>
          </cell>
          <cell r="HB54">
            <v>0</v>
          </cell>
        </row>
        <row r="55">
          <cell r="DS55">
            <v>0</v>
          </cell>
          <cell r="EW55">
            <v>0</v>
          </cell>
          <cell r="HB55">
            <v>0</v>
          </cell>
          <cell r="HE55">
            <v>0</v>
          </cell>
        </row>
        <row r="56">
          <cell r="DS56">
            <v>0</v>
          </cell>
          <cell r="EW56">
            <v>0</v>
          </cell>
          <cell r="HB56">
            <v>0</v>
          </cell>
          <cell r="HE56">
            <v>0</v>
          </cell>
        </row>
        <row r="57">
          <cell r="DS57">
            <v>6849654</v>
          </cell>
          <cell r="EW57">
            <v>0</v>
          </cell>
          <cell r="HB57">
            <v>0</v>
          </cell>
          <cell r="HE57">
            <v>6849654</v>
          </cell>
        </row>
        <row r="58">
          <cell r="DS58">
            <v>68921</v>
          </cell>
          <cell r="EW58">
            <v>0</v>
          </cell>
          <cell r="HA58">
            <v>0</v>
          </cell>
          <cell r="HB58">
            <v>0</v>
          </cell>
        </row>
        <row r="59">
          <cell r="DS59">
            <v>68921</v>
          </cell>
          <cell r="EW59">
            <v>0</v>
          </cell>
          <cell r="HB59">
            <v>0</v>
          </cell>
          <cell r="HE59">
            <v>68921</v>
          </cell>
        </row>
        <row r="60">
          <cell r="DS60">
            <v>0</v>
          </cell>
          <cell r="EW60">
            <v>0</v>
          </cell>
          <cell r="HB60">
            <v>0</v>
          </cell>
          <cell r="HE60">
            <v>0</v>
          </cell>
        </row>
        <row r="61">
          <cell r="DS61">
            <v>5187758</v>
          </cell>
          <cell r="EW61">
            <v>2379675</v>
          </cell>
          <cell r="HB61">
            <v>4899767</v>
          </cell>
        </row>
        <row r="62">
          <cell r="DS62">
            <v>788965</v>
          </cell>
          <cell r="EW62">
            <v>2325754</v>
          </cell>
          <cell r="HB62">
            <v>4823167</v>
          </cell>
        </row>
        <row r="63">
          <cell r="DS63">
            <v>0</v>
          </cell>
          <cell r="EW63">
            <v>2325754</v>
          </cell>
          <cell r="HB63">
            <v>4523900</v>
          </cell>
          <cell r="HE63">
            <v>6849654</v>
          </cell>
        </row>
        <row r="64">
          <cell r="DS64">
            <v>0</v>
          </cell>
          <cell r="EW64">
            <v>0</v>
          </cell>
          <cell r="HB64">
            <v>0</v>
          </cell>
          <cell r="HE64">
            <v>0</v>
          </cell>
        </row>
        <row r="65">
          <cell r="DS65">
            <v>0</v>
          </cell>
          <cell r="EW65">
            <v>0</v>
          </cell>
          <cell r="HB65">
            <v>0</v>
          </cell>
          <cell r="HE65">
            <v>0</v>
          </cell>
        </row>
        <row r="66">
          <cell r="DS66">
            <v>788965</v>
          </cell>
          <cell r="EW66">
            <v>0</v>
          </cell>
          <cell r="HB66">
            <v>299267</v>
          </cell>
          <cell r="HE66">
            <v>1088232</v>
          </cell>
        </row>
        <row r="67">
          <cell r="DS67">
            <v>4398793</v>
          </cell>
          <cell r="EW67">
            <v>53921</v>
          </cell>
          <cell r="HB67">
            <v>76600</v>
          </cell>
        </row>
        <row r="68">
          <cell r="DS68">
            <v>0</v>
          </cell>
          <cell r="EW68">
            <v>53921</v>
          </cell>
          <cell r="HB68">
            <v>15000</v>
          </cell>
          <cell r="HE68">
            <v>68921</v>
          </cell>
        </row>
        <row r="69">
          <cell r="DS69">
            <v>0</v>
          </cell>
          <cell r="HE69">
            <v>0</v>
          </cell>
        </row>
        <row r="70">
          <cell r="DS70">
            <v>4398793</v>
          </cell>
          <cell r="EW70">
            <v>0</v>
          </cell>
          <cell r="HB70">
            <v>61600</v>
          </cell>
          <cell r="HE70">
            <v>4460393</v>
          </cell>
        </row>
      </sheetData>
      <sheetData sheetId="4"/>
      <sheetData sheetId="5">
        <row r="5">
          <cell r="N5">
            <v>5824366</v>
          </cell>
        </row>
        <row r="6">
          <cell r="N6">
            <v>1144427.6000000001</v>
          </cell>
        </row>
        <row r="7">
          <cell r="N7">
            <v>7956784</v>
          </cell>
        </row>
        <row r="8">
          <cell r="N8">
            <v>119429</v>
          </cell>
        </row>
        <row r="10">
          <cell r="N10">
            <v>28717</v>
          </cell>
        </row>
        <row r="11">
          <cell r="N11">
            <v>0</v>
          </cell>
        </row>
        <row r="12">
          <cell r="N12">
            <v>158024</v>
          </cell>
        </row>
        <row r="13">
          <cell r="N13">
            <v>2126512</v>
          </cell>
        </row>
        <row r="14">
          <cell r="N14">
            <v>286466</v>
          </cell>
        </row>
        <row r="16">
          <cell r="N16">
            <v>2541515</v>
          </cell>
        </row>
        <row r="17">
          <cell r="N17">
            <v>1971199</v>
          </cell>
        </row>
        <row r="19">
          <cell r="N19">
            <v>150000</v>
          </cell>
        </row>
        <row r="20">
          <cell r="N20">
            <v>15300</v>
          </cell>
        </row>
        <row r="21">
          <cell r="N21">
            <v>879754</v>
          </cell>
        </row>
        <row r="22">
          <cell r="N22">
            <v>761036</v>
          </cell>
        </row>
        <row r="27">
          <cell r="N27">
            <v>2019674.764</v>
          </cell>
        </row>
        <row r="28">
          <cell r="N28">
            <v>0</v>
          </cell>
        </row>
        <row r="29">
          <cell r="N29">
            <v>0</v>
          </cell>
        </row>
        <row r="30">
          <cell r="N30">
            <v>0</v>
          </cell>
        </row>
        <row r="31">
          <cell r="N31">
            <v>1611384</v>
          </cell>
        </row>
        <row r="32">
          <cell r="N32">
            <v>8873236</v>
          </cell>
        </row>
        <row r="33">
          <cell r="N33">
            <v>4522596</v>
          </cell>
        </row>
        <row r="35">
          <cell r="N35">
            <v>0</v>
          </cell>
        </row>
        <row r="36">
          <cell r="N36">
            <v>245864</v>
          </cell>
        </row>
        <row r="39">
          <cell r="N39">
            <v>0</v>
          </cell>
        </row>
        <row r="40">
          <cell r="N40">
            <v>0</v>
          </cell>
        </row>
        <row r="41">
          <cell r="N41">
            <v>0</v>
          </cell>
        </row>
        <row r="42">
          <cell r="N42">
            <v>0</v>
          </cell>
        </row>
        <row r="43">
          <cell r="N43">
            <v>791850</v>
          </cell>
        </row>
        <row r="44">
          <cell r="N44">
            <v>0</v>
          </cell>
        </row>
        <row r="45">
          <cell r="N45">
            <v>0</v>
          </cell>
        </row>
        <row r="47">
          <cell r="N47">
            <v>350300</v>
          </cell>
        </row>
        <row r="48">
          <cell r="N48">
            <v>0</v>
          </cell>
        </row>
        <row r="62">
          <cell r="N62">
            <v>0</v>
          </cell>
        </row>
        <row r="63">
          <cell r="N63">
            <v>1088232</v>
          </cell>
        </row>
        <row r="66">
          <cell r="N66">
            <v>0</v>
          </cell>
        </row>
        <row r="67">
          <cell r="N67">
            <v>4460393</v>
          </cell>
        </row>
      </sheetData>
      <sheetData sheetId="6"/>
      <sheetData sheetId="7"/>
      <sheetData sheetId="8"/>
      <sheetData sheetId="9"/>
      <sheetData sheetId="10">
        <row r="10">
          <cell r="D10">
            <v>0</v>
          </cell>
          <cell r="E10">
            <v>0</v>
          </cell>
          <cell r="F10">
            <v>0</v>
          </cell>
          <cell r="G10">
            <v>0</v>
          </cell>
        </row>
        <row r="31">
          <cell r="D31">
            <v>2354094</v>
          </cell>
          <cell r="E31">
            <v>59379</v>
          </cell>
          <cell r="F31">
            <v>0</v>
          </cell>
          <cell r="G31">
            <v>0</v>
          </cell>
        </row>
      </sheetData>
      <sheetData sheetId="11">
        <row r="36">
          <cell r="B36">
            <v>10630</v>
          </cell>
        </row>
        <row r="37">
          <cell r="B37">
            <v>21260</v>
          </cell>
        </row>
        <row r="38">
          <cell r="B38">
            <v>21260</v>
          </cell>
        </row>
      </sheetData>
      <sheetData sheetId="12">
        <row r="24">
          <cell r="E24">
            <v>0</v>
          </cell>
          <cell r="F24">
            <v>0</v>
          </cell>
          <cell r="G24">
            <v>15300</v>
          </cell>
          <cell r="H24">
            <v>130000</v>
          </cell>
        </row>
        <row r="39">
          <cell r="E39">
            <v>0</v>
          </cell>
          <cell r="F39">
            <v>400000</v>
          </cell>
          <cell r="G39">
            <v>0</v>
          </cell>
          <cell r="H39">
            <v>233005</v>
          </cell>
        </row>
      </sheetData>
      <sheetData sheetId="13">
        <row r="13">
          <cell r="D13">
            <v>0</v>
          </cell>
          <cell r="E13">
            <v>1296740</v>
          </cell>
          <cell r="F13">
            <v>0</v>
          </cell>
          <cell r="G13">
            <v>0</v>
          </cell>
        </row>
      </sheetData>
      <sheetData sheetId="14"/>
      <sheetData sheetId="15">
        <row r="68">
          <cell r="G68">
            <v>0</v>
          </cell>
          <cell r="H68">
            <v>48241</v>
          </cell>
          <cell r="I68">
            <v>0</v>
          </cell>
          <cell r="J68">
            <v>0</v>
          </cell>
        </row>
      </sheetData>
      <sheetData sheetId="16"/>
      <sheetData sheetId="17">
        <row r="61">
          <cell r="G61">
            <v>0</v>
          </cell>
          <cell r="H61">
            <v>155239</v>
          </cell>
          <cell r="I61">
            <v>353724</v>
          </cell>
        </row>
      </sheetData>
      <sheetData sheetId="18"/>
      <sheetData sheetId="19"/>
      <sheetData sheetId="20"/>
      <sheetData sheetId="21"/>
      <sheetData sheetId="22">
        <row r="6">
          <cell r="AP6">
            <v>11826070</v>
          </cell>
          <cell r="AZ6">
            <v>2057878</v>
          </cell>
          <cell r="BS6">
            <v>5744697</v>
          </cell>
        </row>
        <row r="7">
          <cell r="AP7">
            <v>5722560</v>
          </cell>
          <cell r="AZ7">
            <v>2003957</v>
          </cell>
          <cell r="BS7">
            <v>5719971</v>
          </cell>
        </row>
        <row r="8">
          <cell r="B8">
            <v>48677</v>
          </cell>
          <cell r="I8">
            <v>0</v>
          </cell>
          <cell r="J8">
            <v>0</v>
          </cell>
          <cell r="L8">
            <v>0</v>
          </cell>
          <cell r="M8">
            <v>0</v>
          </cell>
          <cell r="N8">
            <v>0</v>
          </cell>
          <cell r="O8">
            <v>0</v>
          </cell>
          <cell r="Q8">
            <v>0</v>
          </cell>
          <cell r="R8">
            <v>0</v>
          </cell>
          <cell r="T8">
            <v>0</v>
          </cell>
          <cell r="U8">
            <v>0</v>
          </cell>
          <cell r="W8">
            <v>0</v>
          </cell>
          <cell r="Y8">
            <v>0</v>
          </cell>
          <cell r="AA8">
            <v>0</v>
          </cell>
          <cell r="AE8">
            <v>0</v>
          </cell>
          <cell r="AI8">
            <v>0</v>
          </cell>
          <cell r="AJ8">
            <v>0</v>
          </cell>
          <cell r="AL8">
            <v>0</v>
          </cell>
          <cell r="AM8">
            <v>0</v>
          </cell>
          <cell r="AO8">
            <v>0</v>
          </cell>
          <cell r="AP8">
            <v>48677</v>
          </cell>
          <cell r="AT8">
            <v>0</v>
          </cell>
          <cell r="AU8">
            <v>0</v>
          </cell>
          <cell r="AV8">
            <v>1264</v>
          </cell>
          <cell r="AW8">
            <v>8064</v>
          </cell>
          <cell r="AX8">
            <v>989230</v>
          </cell>
          <cell r="AY8">
            <v>346568</v>
          </cell>
          <cell r="AZ8">
            <v>1345126</v>
          </cell>
          <cell r="BB8">
            <v>92768</v>
          </cell>
          <cell r="BC8">
            <v>43150</v>
          </cell>
          <cell r="BD8">
            <v>25792</v>
          </cell>
          <cell r="BE8">
            <v>28529</v>
          </cell>
          <cell r="BF8">
            <v>84120</v>
          </cell>
          <cell r="BG8">
            <v>13170</v>
          </cell>
          <cell r="BH8">
            <v>75837</v>
          </cell>
          <cell r="BI8">
            <v>92030</v>
          </cell>
          <cell r="BJ8">
            <v>59771</v>
          </cell>
          <cell r="BL8">
            <v>27638</v>
          </cell>
          <cell r="BM8">
            <v>35449</v>
          </cell>
          <cell r="BN8">
            <v>62571</v>
          </cell>
          <cell r="BP8">
            <v>624628</v>
          </cell>
          <cell r="BQ8">
            <v>1198761</v>
          </cell>
          <cell r="BR8">
            <v>927150</v>
          </cell>
          <cell r="BS8">
            <v>3391364</v>
          </cell>
        </row>
        <row r="9">
          <cell r="B9">
            <v>8789</v>
          </cell>
          <cell r="I9">
            <v>0</v>
          </cell>
          <cell r="J9">
            <v>0</v>
          </cell>
          <cell r="L9">
            <v>0</v>
          </cell>
          <cell r="M9">
            <v>0</v>
          </cell>
          <cell r="N9">
            <v>0</v>
          </cell>
          <cell r="O9">
            <v>0</v>
          </cell>
          <cell r="Q9">
            <v>0</v>
          </cell>
          <cell r="R9">
            <v>0</v>
          </cell>
          <cell r="T9">
            <v>0</v>
          </cell>
          <cell r="U9">
            <v>0</v>
          </cell>
          <cell r="W9">
            <v>0</v>
          </cell>
          <cell r="Y9">
            <v>0</v>
          </cell>
          <cell r="AA9">
            <v>0</v>
          </cell>
          <cell r="AC9">
            <v>0</v>
          </cell>
          <cell r="AE9">
            <v>0</v>
          </cell>
          <cell r="AI9">
            <v>0</v>
          </cell>
          <cell r="AJ9">
            <v>0</v>
          </cell>
          <cell r="AL9">
            <v>0</v>
          </cell>
          <cell r="AM9">
            <v>0</v>
          </cell>
          <cell r="AO9">
            <v>0</v>
          </cell>
          <cell r="AP9">
            <v>8789</v>
          </cell>
          <cell r="AT9">
            <v>0</v>
          </cell>
          <cell r="AU9">
            <v>0</v>
          </cell>
          <cell r="AV9">
            <v>111</v>
          </cell>
          <cell r="AW9">
            <v>1270</v>
          </cell>
          <cell r="AX9">
            <v>194746</v>
          </cell>
          <cell r="AY9">
            <v>61797</v>
          </cell>
          <cell r="AZ9">
            <v>257924</v>
          </cell>
          <cell r="BB9">
            <v>33904</v>
          </cell>
          <cell r="BC9">
            <v>7420</v>
          </cell>
          <cell r="BD9">
            <v>4338</v>
          </cell>
          <cell r="BE9">
            <v>4960</v>
          </cell>
          <cell r="BF9">
            <v>14112</v>
          </cell>
          <cell r="BG9">
            <v>2221</v>
          </cell>
          <cell r="BH9">
            <v>13170</v>
          </cell>
          <cell r="BI9">
            <v>15736</v>
          </cell>
          <cell r="BJ9">
            <v>10132</v>
          </cell>
          <cell r="BL9">
            <v>4837</v>
          </cell>
          <cell r="BM9">
            <v>6054</v>
          </cell>
          <cell r="BN9">
            <v>10950</v>
          </cell>
          <cell r="BP9">
            <v>121742</v>
          </cell>
          <cell r="BQ9">
            <v>217735</v>
          </cell>
          <cell r="BR9">
            <v>180295</v>
          </cell>
          <cell r="BS9">
            <v>647606</v>
          </cell>
        </row>
        <row r="10">
          <cell r="B10">
            <v>4790</v>
          </cell>
          <cell r="I10">
            <v>0</v>
          </cell>
          <cell r="J10">
            <v>5</v>
          </cell>
          <cell r="L10">
            <v>600</v>
          </cell>
          <cell r="M10">
            <v>13300</v>
          </cell>
          <cell r="N10">
            <v>0</v>
          </cell>
          <cell r="O10">
            <v>752333</v>
          </cell>
          <cell r="Q10">
            <v>37150</v>
          </cell>
          <cell r="R10">
            <v>114780</v>
          </cell>
          <cell r="T10">
            <v>300</v>
          </cell>
          <cell r="U10">
            <v>167734</v>
          </cell>
          <cell r="W10">
            <v>3800</v>
          </cell>
          <cell r="X10">
            <v>33900</v>
          </cell>
          <cell r="Y10">
            <v>0</v>
          </cell>
          <cell r="AA10">
            <v>0</v>
          </cell>
          <cell r="AC10">
            <v>2929791</v>
          </cell>
          <cell r="AE10">
            <v>0</v>
          </cell>
          <cell r="AI10">
            <v>0</v>
          </cell>
          <cell r="AJ10">
            <v>22680</v>
          </cell>
          <cell r="AL10">
            <v>33090</v>
          </cell>
          <cell r="AM10">
            <v>59930</v>
          </cell>
          <cell r="AO10">
            <v>0</v>
          </cell>
          <cell r="AP10">
            <v>4174183</v>
          </cell>
          <cell r="AT10">
            <v>230789</v>
          </cell>
          <cell r="AU10">
            <v>41026</v>
          </cell>
          <cell r="AV10">
            <v>15450</v>
          </cell>
          <cell r="AW10">
            <v>4930</v>
          </cell>
          <cell r="AX10">
            <v>9352</v>
          </cell>
          <cell r="AY10">
            <v>99360</v>
          </cell>
          <cell r="AZ10">
            <v>400907</v>
          </cell>
          <cell r="BB10">
            <v>18799</v>
          </cell>
          <cell r="BC10">
            <v>9950</v>
          </cell>
          <cell r="BD10">
            <v>11166</v>
          </cell>
          <cell r="BE10">
            <v>6203</v>
          </cell>
          <cell r="BF10">
            <v>20788</v>
          </cell>
          <cell r="BG10">
            <v>180499</v>
          </cell>
          <cell r="BH10">
            <v>10681</v>
          </cell>
          <cell r="BI10">
            <v>35977</v>
          </cell>
          <cell r="BJ10">
            <v>25108</v>
          </cell>
          <cell r="BL10">
            <v>18134</v>
          </cell>
          <cell r="BM10">
            <v>23404</v>
          </cell>
          <cell r="BN10">
            <v>720960</v>
          </cell>
          <cell r="BP10">
            <v>154979</v>
          </cell>
          <cell r="BQ10">
            <v>342616</v>
          </cell>
          <cell r="BR10">
            <v>100508</v>
          </cell>
          <cell r="BS10">
            <v>1679772</v>
          </cell>
        </row>
        <row r="11">
          <cell r="B11">
            <v>0</v>
          </cell>
          <cell r="I11">
            <v>0</v>
          </cell>
          <cell r="J11">
            <v>0</v>
          </cell>
          <cell r="L11">
            <v>0</v>
          </cell>
          <cell r="M11">
            <v>0</v>
          </cell>
          <cell r="N11">
            <v>62000</v>
          </cell>
          <cell r="O11">
            <v>0</v>
          </cell>
          <cell r="Q11">
            <v>0</v>
          </cell>
          <cell r="R11">
            <v>0</v>
          </cell>
          <cell r="T11">
            <v>0</v>
          </cell>
          <cell r="U11">
            <v>0</v>
          </cell>
          <cell r="W11">
            <v>0</v>
          </cell>
          <cell r="Y11">
            <v>0</v>
          </cell>
          <cell r="AA11">
            <v>0</v>
          </cell>
          <cell r="AI11">
            <v>0</v>
          </cell>
          <cell r="AJ11">
            <v>0</v>
          </cell>
          <cell r="AL11">
            <v>0</v>
          </cell>
          <cell r="AM11">
            <v>0</v>
          </cell>
          <cell r="AO11">
            <v>0</v>
          </cell>
          <cell r="AP11">
            <v>62000</v>
          </cell>
          <cell r="AT11">
            <v>0</v>
          </cell>
          <cell r="AU11">
            <v>0</v>
          </cell>
          <cell r="AV11">
            <v>0</v>
          </cell>
          <cell r="AW11">
            <v>0</v>
          </cell>
          <cell r="AX11">
            <v>0</v>
          </cell>
          <cell r="AY11">
            <v>0</v>
          </cell>
          <cell r="AZ11">
            <v>0</v>
          </cell>
          <cell r="BL11">
            <v>1229</v>
          </cell>
          <cell r="BS11">
            <v>1229</v>
          </cell>
        </row>
        <row r="12">
          <cell r="AP12">
            <v>1428911</v>
          </cell>
          <cell r="AZ12">
            <v>0</v>
          </cell>
          <cell r="BS12">
            <v>0</v>
          </cell>
        </row>
        <row r="13">
          <cell r="J13">
            <v>28717</v>
          </cell>
          <cell r="AP13">
            <v>28717</v>
          </cell>
          <cell r="AZ13">
            <v>0</v>
          </cell>
          <cell r="BS13">
            <v>0</v>
          </cell>
        </row>
        <row r="14">
          <cell r="AP14">
            <v>0</v>
          </cell>
          <cell r="AZ14">
            <v>0</v>
          </cell>
          <cell r="BS14">
            <v>0</v>
          </cell>
        </row>
        <row r="15">
          <cell r="B15">
            <v>0</v>
          </cell>
          <cell r="I15">
            <v>5504</v>
          </cell>
          <cell r="L15">
            <v>0</v>
          </cell>
          <cell r="M15">
            <v>0</v>
          </cell>
          <cell r="N15">
            <v>5000</v>
          </cell>
          <cell r="O15">
            <v>0</v>
          </cell>
          <cell r="Q15">
            <v>130000</v>
          </cell>
          <cell r="R15">
            <v>0</v>
          </cell>
          <cell r="T15">
            <v>0</v>
          </cell>
          <cell r="U15">
            <v>0</v>
          </cell>
          <cell r="W15">
            <v>0</v>
          </cell>
          <cell r="Y15">
            <v>0</v>
          </cell>
          <cell r="AA15">
            <v>0</v>
          </cell>
          <cell r="AI15">
            <v>0</v>
          </cell>
          <cell r="AJ15">
            <v>0</v>
          </cell>
          <cell r="AL15">
            <v>0</v>
          </cell>
          <cell r="AM15">
            <v>0</v>
          </cell>
          <cell r="AO15">
            <v>0</v>
          </cell>
          <cell r="AP15">
            <v>140504</v>
          </cell>
          <cell r="AT15">
            <v>0</v>
          </cell>
          <cell r="AU15">
            <v>0</v>
          </cell>
          <cell r="AV15">
            <v>0</v>
          </cell>
          <cell r="AW15">
            <v>0</v>
          </cell>
          <cell r="AX15">
            <v>0</v>
          </cell>
          <cell r="AY15">
            <v>0</v>
          </cell>
          <cell r="AZ15">
            <v>0</v>
          </cell>
          <cell r="BS15">
            <v>0</v>
          </cell>
        </row>
        <row r="16">
          <cell r="B16">
            <v>0</v>
          </cell>
          <cell r="F16">
            <v>0</v>
          </cell>
          <cell r="I16">
            <v>0</v>
          </cell>
          <cell r="J16">
            <v>0</v>
          </cell>
          <cell r="L16">
            <v>0</v>
          </cell>
          <cell r="M16">
            <v>0</v>
          </cell>
          <cell r="N16">
            <v>0</v>
          </cell>
          <cell r="O16">
            <v>0</v>
          </cell>
          <cell r="Q16">
            <v>0</v>
          </cell>
          <cell r="R16">
            <v>0</v>
          </cell>
          <cell r="T16">
            <v>0</v>
          </cell>
          <cell r="U16">
            <v>0</v>
          </cell>
          <cell r="W16">
            <v>0</v>
          </cell>
          <cell r="Y16">
            <v>122060</v>
          </cell>
          <cell r="AA16">
            <v>777184</v>
          </cell>
          <cell r="AE16">
            <v>0</v>
          </cell>
          <cell r="AI16">
            <v>0</v>
          </cell>
          <cell r="AJ16">
            <v>0</v>
          </cell>
          <cell r="AL16">
            <v>0</v>
          </cell>
          <cell r="AM16">
            <v>0</v>
          </cell>
          <cell r="AO16">
            <v>161687</v>
          </cell>
          <cell r="AP16">
            <v>1060931</v>
          </cell>
          <cell r="AT16">
            <v>0</v>
          </cell>
          <cell r="AU16">
            <v>0</v>
          </cell>
          <cell r="AV16">
            <v>0</v>
          </cell>
          <cell r="AW16">
            <v>0</v>
          </cell>
          <cell r="AX16">
            <v>0</v>
          </cell>
          <cell r="AY16">
            <v>0</v>
          </cell>
          <cell r="AZ16">
            <v>0</v>
          </cell>
          <cell r="BS16">
            <v>0</v>
          </cell>
        </row>
        <row r="17">
          <cell r="G17">
            <v>198759</v>
          </cell>
          <cell r="AP17">
            <v>198759</v>
          </cell>
          <cell r="AZ17">
            <v>0</v>
          </cell>
          <cell r="BS17">
            <v>0</v>
          </cell>
        </row>
        <row r="18">
          <cell r="AP18">
            <v>163800</v>
          </cell>
          <cell r="AZ18">
            <v>53921</v>
          </cell>
          <cell r="BS18">
            <v>24726</v>
          </cell>
        </row>
        <row r="19">
          <cell r="B19">
            <v>0</v>
          </cell>
          <cell r="I19">
            <v>0</v>
          </cell>
          <cell r="J19">
            <v>0</v>
          </cell>
          <cell r="L19">
            <v>0</v>
          </cell>
          <cell r="M19">
            <v>0</v>
          </cell>
          <cell r="N19">
            <v>0</v>
          </cell>
          <cell r="O19">
            <v>0</v>
          </cell>
          <cell r="Q19">
            <v>18500</v>
          </cell>
          <cell r="R19">
            <v>0</v>
          </cell>
          <cell r="T19">
            <v>0</v>
          </cell>
          <cell r="U19">
            <v>0</v>
          </cell>
          <cell r="W19">
            <v>0</v>
          </cell>
          <cell r="X19">
            <v>0</v>
          </cell>
          <cell r="Y19">
            <v>0</v>
          </cell>
          <cell r="AA19">
            <v>0</v>
          </cell>
          <cell r="AC19">
            <v>0</v>
          </cell>
          <cell r="AE19">
            <v>0</v>
          </cell>
          <cell r="AI19">
            <v>0</v>
          </cell>
          <cell r="AJ19">
            <v>0</v>
          </cell>
          <cell r="AL19">
            <v>0</v>
          </cell>
          <cell r="AM19">
            <v>0</v>
          </cell>
          <cell r="AO19">
            <v>0</v>
          </cell>
          <cell r="AP19">
            <v>18500</v>
          </cell>
          <cell r="AT19">
            <v>16381</v>
          </cell>
          <cell r="AU19">
            <v>35000</v>
          </cell>
          <cell r="AV19">
            <v>0</v>
          </cell>
          <cell r="AW19">
            <v>0</v>
          </cell>
          <cell r="AX19">
            <v>0</v>
          </cell>
          <cell r="AY19">
            <v>2540</v>
          </cell>
          <cell r="AZ19">
            <v>53921</v>
          </cell>
          <cell r="BB19">
            <v>450</v>
          </cell>
          <cell r="BC19">
            <v>450</v>
          </cell>
          <cell r="BD19">
            <v>400</v>
          </cell>
          <cell r="BE19">
            <v>0</v>
          </cell>
          <cell r="BF19">
            <v>500</v>
          </cell>
          <cell r="BG19">
            <v>200</v>
          </cell>
          <cell r="BH19">
            <v>400</v>
          </cell>
          <cell r="BI19">
            <v>550</v>
          </cell>
          <cell r="BJ19">
            <v>500</v>
          </cell>
          <cell r="BK19">
            <v>0</v>
          </cell>
          <cell r="BL19">
            <v>450</v>
          </cell>
          <cell r="BM19">
            <v>300</v>
          </cell>
          <cell r="BN19">
            <v>400</v>
          </cell>
          <cell r="BP19">
            <v>3526</v>
          </cell>
          <cell r="BR19">
            <v>5000</v>
          </cell>
          <cell r="BS19">
            <v>13126</v>
          </cell>
        </row>
        <row r="20">
          <cell r="B20">
            <v>0</v>
          </cell>
          <cell r="I20">
            <v>0</v>
          </cell>
          <cell r="J20">
            <v>0</v>
          </cell>
          <cell r="L20">
            <v>0</v>
          </cell>
          <cell r="M20">
            <v>0</v>
          </cell>
          <cell r="N20">
            <v>0</v>
          </cell>
          <cell r="O20">
            <v>0</v>
          </cell>
          <cell r="Q20">
            <v>0</v>
          </cell>
          <cell r="R20">
            <v>0</v>
          </cell>
          <cell r="T20">
            <v>0</v>
          </cell>
          <cell r="U20">
            <v>0</v>
          </cell>
          <cell r="W20">
            <v>0</v>
          </cell>
          <cell r="X20">
            <v>0</v>
          </cell>
          <cell r="Y20">
            <v>0</v>
          </cell>
          <cell r="AA20">
            <v>0</v>
          </cell>
          <cell r="AC20">
            <v>0</v>
          </cell>
          <cell r="AE20">
            <v>0</v>
          </cell>
          <cell r="AI20">
            <v>0</v>
          </cell>
          <cell r="AJ20">
            <v>0</v>
          </cell>
          <cell r="AL20">
            <v>0</v>
          </cell>
          <cell r="AM20">
            <v>0</v>
          </cell>
          <cell r="AO20">
            <v>0</v>
          </cell>
          <cell r="AP20">
            <v>0</v>
          </cell>
          <cell r="AT20">
            <v>0</v>
          </cell>
          <cell r="AU20">
            <v>0</v>
          </cell>
          <cell r="AV20">
            <v>0</v>
          </cell>
          <cell r="AW20">
            <v>0</v>
          </cell>
          <cell r="AX20">
            <v>0</v>
          </cell>
          <cell r="AY20">
            <v>0</v>
          </cell>
          <cell r="AZ20">
            <v>0</v>
          </cell>
          <cell r="BI20">
            <v>9000</v>
          </cell>
          <cell r="BJ20">
            <v>2600</v>
          </cell>
          <cell r="BS20">
            <v>11600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145300</v>
          </cell>
          <cell r="AD21">
            <v>0</v>
          </cell>
          <cell r="AE21">
            <v>0</v>
          </cell>
          <cell r="AF21">
            <v>0</v>
          </cell>
          <cell r="AG21">
            <v>0</v>
          </cell>
          <cell r="AH21">
            <v>0</v>
          </cell>
          <cell r="AI21">
            <v>0</v>
          </cell>
          <cell r="AJ21">
            <v>0</v>
          </cell>
          <cell r="AK21">
            <v>0</v>
          </cell>
          <cell r="AL21">
            <v>0</v>
          </cell>
          <cell r="AM21">
            <v>0</v>
          </cell>
          <cell r="AN21">
            <v>0</v>
          </cell>
          <cell r="AO21">
            <v>0</v>
          </cell>
          <cell r="AP21">
            <v>145300</v>
          </cell>
          <cell r="AZ21">
            <v>0</v>
          </cell>
          <cell r="BS21">
            <v>0</v>
          </cell>
        </row>
        <row r="22">
          <cell r="AP22">
            <v>0</v>
          </cell>
          <cell r="AZ22">
            <v>0</v>
          </cell>
          <cell r="BS22">
            <v>0</v>
          </cell>
        </row>
        <row r="23">
          <cell r="B23">
            <v>0</v>
          </cell>
          <cell r="I23">
            <v>0</v>
          </cell>
          <cell r="J23">
            <v>0</v>
          </cell>
          <cell r="L23">
            <v>0</v>
          </cell>
          <cell r="M23">
            <v>0</v>
          </cell>
          <cell r="N23">
            <v>0</v>
          </cell>
          <cell r="O23">
            <v>0</v>
          </cell>
          <cell r="Q23">
            <v>0</v>
          </cell>
          <cell r="R23">
            <v>0</v>
          </cell>
          <cell r="T23">
            <v>0</v>
          </cell>
          <cell r="U23">
            <v>0</v>
          </cell>
          <cell r="W23">
            <v>0</v>
          </cell>
          <cell r="X23">
            <v>0</v>
          </cell>
          <cell r="Y23">
            <v>0</v>
          </cell>
          <cell r="AA23">
            <v>0</v>
          </cell>
          <cell r="AC23">
            <v>15300</v>
          </cell>
          <cell r="AE23">
            <v>0</v>
          </cell>
          <cell r="AI23">
            <v>0</v>
          </cell>
          <cell r="AJ23">
            <v>0</v>
          </cell>
          <cell r="AL23">
            <v>0</v>
          </cell>
          <cell r="AM23">
            <v>0</v>
          </cell>
          <cell r="AO23">
            <v>0</v>
          </cell>
          <cell r="AP23">
            <v>15300</v>
          </cell>
          <cell r="AT23">
            <v>0</v>
          </cell>
          <cell r="AU23">
            <v>0</v>
          </cell>
          <cell r="AV23">
            <v>0</v>
          </cell>
          <cell r="AW23">
            <v>0</v>
          </cell>
          <cell r="AX23">
            <v>0</v>
          </cell>
          <cell r="AY23">
            <v>0</v>
          </cell>
          <cell r="AZ23">
            <v>0</v>
          </cell>
          <cell r="BS23">
            <v>0</v>
          </cell>
        </row>
        <row r="24">
          <cell r="B24">
            <v>0</v>
          </cell>
          <cell r="I24">
            <v>0</v>
          </cell>
          <cell r="J24">
            <v>0</v>
          </cell>
          <cell r="L24">
            <v>0</v>
          </cell>
          <cell r="M24">
            <v>0</v>
          </cell>
          <cell r="N24">
            <v>0</v>
          </cell>
          <cell r="O24">
            <v>0</v>
          </cell>
          <cell r="Q24">
            <v>0</v>
          </cell>
          <cell r="R24">
            <v>0</v>
          </cell>
          <cell r="T24">
            <v>0</v>
          </cell>
          <cell r="U24">
            <v>0</v>
          </cell>
          <cell r="W24">
            <v>0</v>
          </cell>
          <cell r="X24">
            <v>0</v>
          </cell>
          <cell r="Y24">
            <v>0</v>
          </cell>
          <cell r="AA24">
            <v>0</v>
          </cell>
          <cell r="AC24">
            <v>130000</v>
          </cell>
          <cell r="AE24">
            <v>0</v>
          </cell>
          <cell r="AI24">
            <v>0</v>
          </cell>
          <cell r="AJ24">
            <v>0</v>
          </cell>
          <cell r="AL24">
            <v>0</v>
          </cell>
          <cell r="AM24">
            <v>0</v>
          </cell>
          <cell r="AO24">
            <v>0</v>
          </cell>
          <cell r="AP24">
            <v>130000</v>
          </cell>
          <cell r="AT24">
            <v>0</v>
          </cell>
          <cell r="AU24">
            <v>0</v>
          </cell>
          <cell r="AV24">
            <v>0</v>
          </cell>
          <cell r="AW24">
            <v>0</v>
          </cell>
          <cell r="AX24">
            <v>0</v>
          </cell>
          <cell r="AY24">
            <v>0</v>
          </cell>
          <cell r="AZ24">
            <v>0</v>
          </cell>
          <cell r="BS24">
            <v>0</v>
          </cell>
        </row>
        <row r="25">
          <cell r="AP25">
            <v>0</v>
          </cell>
          <cell r="AZ25">
            <v>0</v>
          </cell>
          <cell r="BS25">
            <v>0</v>
          </cell>
        </row>
        <row r="26">
          <cell r="AP26">
            <v>5886360</v>
          </cell>
          <cell r="AZ26">
            <v>2057878</v>
          </cell>
          <cell r="BS26">
            <v>5744697</v>
          </cell>
        </row>
        <row r="27">
          <cell r="AP27">
            <v>15413273.764</v>
          </cell>
          <cell r="AZ27">
            <v>2057878</v>
          </cell>
          <cell r="BS27">
            <v>5744697</v>
          </cell>
        </row>
        <row r="28">
          <cell r="AP28">
            <v>14792199.764</v>
          </cell>
          <cell r="AZ28">
            <v>39000</v>
          </cell>
          <cell r="BS28">
            <v>1812265</v>
          </cell>
        </row>
        <row r="29">
          <cell r="AP29">
            <v>2024372.764</v>
          </cell>
          <cell r="AZ29">
            <v>0</v>
          </cell>
          <cell r="BS29">
            <v>1596807</v>
          </cell>
        </row>
        <row r="30">
          <cell r="J30">
            <v>2019674.764</v>
          </cell>
          <cell r="AP30">
            <v>2019674.764</v>
          </cell>
          <cell r="AZ30">
            <v>0</v>
          </cell>
          <cell r="BS30">
            <v>0</v>
          </cell>
        </row>
        <row r="31">
          <cell r="AP31">
            <v>0</v>
          </cell>
          <cell r="AZ31">
            <v>0</v>
          </cell>
          <cell r="BS31">
            <v>0</v>
          </cell>
        </row>
        <row r="32">
          <cell r="AP32">
            <v>0</v>
          </cell>
          <cell r="AZ32">
            <v>0</v>
          </cell>
          <cell r="BS32">
            <v>0</v>
          </cell>
        </row>
        <row r="33">
          <cell r="AP33">
            <v>0</v>
          </cell>
          <cell r="AZ33">
            <v>0</v>
          </cell>
          <cell r="BS33">
            <v>0</v>
          </cell>
        </row>
        <row r="34">
          <cell r="B34">
            <v>0</v>
          </cell>
          <cell r="I34">
            <v>0</v>
          </cell>
          <cell r="J34">
            <v>698</v>
          </cell>
          <cell r="L34">
            <v>0</v>
          </cell>
          <cell r="M34">
            <v>0</v>
          </cell>
          <cell r="N34">
            <v>4000</v>
          </cell>
          <cell r="O34">
            <v>0</v>
          </cell>
          <cell r="Q34">
            <v>0</v>
          </cell>
          <cell r="R34">
            <v>0</v>
          </cell>
          <cell r="T34">
            <v>0</v>
          </cell>
          <cell r="U34">
            <v>0</v>
          </cell>
          <cell r="W34">
            <v>0</v>
          </cell>
          <cell r="Y34">
            <v>0</v>
          </cell>
          <cell r="AA34">
            <v>0</v>
          </cell>
          <cell r="AC34">
            <v>0</v>
          </cell>
          <cell r="AI34">
            <v>0</v>
          </cell>
          <cell r="AJ34">
            <v>0</v>
          </cell>
          <cell r="AL34">
            <v>0</v>
          </cell>
          <cell r="AM34">
            <v>0</v>
          </cell>
          <cell r="AO34">
            <v>0</v>
          </cell>
          <cell r="AP34">
            <v>4698</v>
          </cell>
          <cell r="AT34">
            <v>0</v>
          </cell>
          <cell r="AU34">
            <v>0</v>
          </cell>
          <cell r="AV34">
            <v>0</v>
          </cell>
          <cell r="AW34">
            <v>0</v>
          </cell>
          <cell r="AX34">
            <v>0</v>
          </cell>
          <cell r="AY34">
            <v>0</v>
          </cell>
          <cell r="AZ34">
            <v>0</v>
          </cell>
          <cell r="BQ34">
            <v>1596807</v>
          </cell>
          <cell r="BS34">
            <v>1596807</v>
          </cell>
        </row>
        <row r="35">
          <cell r="B35">
            <v>0</v>
          </cell>
          <cell r="I35">
            <v>8835936</v>
          </cell>
          <cell r="J35">
            <v>0</v>
          </cell>
          <cell r="L35">
            <v>0</v>
          </cell>
          <cell r="M35">
            <v>0</v>
          </cell>
          <cell r="N35">
            <v>0</v>
          </cell>
          <cell r="O35">
            <v>0</v>
          </cell>
          <cell r="Q35">
            <v>0</v>
          </cell>
          <cell r="R35">
            <v>0</v>
          </cell>
          <cell r="T35">
            <v>0</v>
          </cell>
          <cell r="U35">
            <v>0</v>
          </cell>
          <cell r="W35">
            <v>0</v>
          </cell>
          <cell r="Y35">
            <v>0</v>
          </cell>
          <cell r="AA35">
            <v>0</v>
          </cell>
          <cell r="AI35">
            <v>0</v>
          </cell>
          <cell r="AJ35">
            <v>0</v>
          </cell>
          <cell r="AL35">
            <v>0</v>
          </cell>
          <cell r="AM35">
            <v>0</v>
          </cell>
          <cell r="AO35">
            <v>0</v>
          </cell>
          <cell r="AP35">
            <v>8835936</v>
          </cell>
          <cell r="AT35">
            <v>0</v>
          </cell>
          <cell r="AU35">
            <v>0</v>
          </cell>
          <cell r="AV35">
            <v>0</v>
          </cell>
          <cell r="AW35">
            <v>0</v>
          </cell>
          <cell r="AX35">
            <v>0</v>
          </cell>
          <cell r="AY35">
            <v>35000</v>
          </cell>
          <cell r="AZ35">
            <v>35000</v>
          </cell>
          <cell r="BS35">
            <v>0</v>
          </cell>
        </row>
        <row r="36">
          <cell r="B36">
            <v>0</v>
          </cell>
          <cell r="I36">
            <v>0</v>
          </cell>
          <cell r="J36">
            <v>0</v>
          </cell>
          <cell r="L36">
            <v>0</v>
          </cell>
          <cell r="M36">
            <v>5698</v>
          </cell>
          <cell r="N36">
            <v>0</v>
          </cell>
          <cell r="O36">
            <v>1315610</v>
          </cell>
          <cell r="Q36">
            <v>0</v>
          </cell>
          <cell r="R36">
            <v>300000</v>
          </cell>
          <cell r="T36">
            <v>0</v>
          </cell>
          <cell r="U36">
            <v>71954</v>
          </cell>
          <cell r="W36">
            <v>0</v>
          </cell>
          <cell r="X36">
            <v>86583</v>
          </cell>
          <cell r="Y36">
            <v>0</v>
          </cell>
          <cell r="AA36">
            <v>0</v>
          </cell>
          <cell r="AC36">
            <v>1940600</v>
          </cell>
          <cell r="AI36">
            <v>0</v>
          </cell>
          <cell r="AJ36">
            <v>0</v>
          </cell>
          <cell r="AL36">
            <v>0</v>
          </cell>
          <cell r="AM36">
            <v>76446</v>
          </cell>
          <cell r="AO36">
            <v>0</v>
          </cell>
          <cell r="AP36">
            <v>3796891</v>
          </cell>
          <cell r="AT36">
            <v>4000</v>
          </cell>
          <cell r="AU36">
            <v>0</v>
          </cell>
          <cell r="AV36">
            <v>0</v>
          </cell>
          <cell r="AW36">
            <v>0</v>
          </cell>
          <cell r="AX36">
            <v>0</v>
          </cell>
          <cell r="AY36">
            <v>0</v>
          </cell>
          <cell r="AZ36">
            <v>4000</v>
          </cell>
          <cell r="BB36">
            <v>40000</v>
          </cell>
          <cell r="BG36">
            <v>24616</v>
          </cell>
          <cell r="BH36">
            <v>6121</v>
          </cell>
          <cell r="BI36">
            <v>2262</v>
          </cell>
          <cell r="BJ36">
            <v>13640</v>
          </cell>
          <cell r="BN36">
            <v>73174</v>
          </cell>
          <cell r="BP36">
            <v>48830</v>
          </cell>
          <cell r="BQ36">
            <v>6815</v>
          </cell>
          <cell r="BS36">
            <v>215458</v>
          </cell>
        </row>
        <row r="37">
          <cell r="AP37">
            <v>135000</v>
          </cell>
          <cell r="AZ37">
            <v>0</v>
          </cell>
          <cell r="BS37">
            <v>0</v>
          </cell>
        </row>
        <row r="38">
          <cell r="AP38">
            <v>0</v>
          </cell>
          <cell r="AZ38">
            <v>0</v>
          </cell>
          <cell r="BS38">
            <v>0</v>
          </cell>
        </row>
        <row r="39">
          <cell r="B39">
            <v>0</v>
          </cell>
          <cell r="I39">
            <v>0</v>
          </cell>
          <cell r="J39">
            <v>0</v>
          </cell>
          <cell r="L39">
            <v>0</v>
          </cell>
          <cell r="M39">
            <v>0</v>
          </cell>
          <cell r="N39">
            <v>0</v>
          </cell>
          <cell r="O39">
            <v>0</v>
          </cell>
          <cell r="Q39">
            <v>0</v>
          </cell>
          <cell r="R39">
            <v>0</v>
          </cell>
          <cell r="T39">
            <v>0</v>
          </cell>
          <cell r="U39">
            <v>0</v>
          </cell>
          <cell r="W39">
            <v>0</v>
          </cell>
          <cell r="Y39">
            <v>25000</v>
          </cell>
          <cell r="AA39">
            <v>110000</v>
          </cell>
          <cell r="AI39">
            <v>0</v>
          </cell>
          <cell r="AJ39">
            <v>0</v>
          </cell>
          <cell r="AL39">
            <v>0</v>
          </cell>
          <cell r="AM39">
            <v>0</v>
          </cell>
          <cell r="AO39">
            <v>0</v>
          </cell>
          <cell r="AP39">
            <v>135000</v>
          </cell>
          <cell r="AT39">
            <v>0</v>
          </cell>
          <cell r="AU39">
            <v>0</v>
          </cell>
          <cell r="AV39">
            <v>0</v>
          </cell>
          <cell r="AW39">
            <v>0</v>
          </cell>
          <cell r="AX39">
            <v>0</v>
          </cell>
          <cell r="AY39">
            <v>0</v>
          </cell>
          <cell r="AZ39">
            <v>0</v>
          </cell>
          <cell r="BS39">
            <v>0</v>
          </cell>
        </row>
        <row r="40">
          <cell r="AP40">
            <v>0</v>
          </cell>
          <cell r="AZ40">
            <v>0</v>
          </cell>
          <cell r="BS40">
            <v>0</v>
          </cell>
        </row>
        <row r="41">
          <cell r="AP41">
            <v>0</v>
          </cell>
          <cell r="AZ41">
            <v>0</v>
          </cell>
          <cell r="BS41">
            <v>0</v>
          </cell>
        </row>
        <row r="42">
          <cell r="AP42">
            <v>0</v>
          </cell>
          <cell r="AZ42">
            <v>0</v>
          </cell>
          <cell r="BS42">
            <v>0</v>
          </cell>
        </row>
        <row r="43">
          <cell r="AP43">
            <v>0</v>
          </cell>
          <cell r="AZ43">
            <v>0</v>
          </cell>
          <cell r="BS43">
            <v>0</v>
          </cell>
        </row>
        <row r="44">
          <cell r="AP44">
            <v>0</v>
          </cell>
          <cell r="AZ44">
            <v>0</v>
          </cell>
          <cell r="BS44">
            <v>0</v>
          </cell>
        </row>
        <row r="45">
          <cell r="B45">
            <v>0</v>
          </cell>
          <cell r="I45">
            <v>0</v>
          </cell>
          <cell r="J45">
            <v>0</v>
          </cell>
          <cell r="L45">
            <v>0</v>
          </cell>
          <cell r="M45">
            <v>0</v>
          </cell>
          <cell r="N45">
            <v>0</v>
          </cell>
          <cell r="O45">
            <v>0</v>
          </cell>
          <cell r="Q45">
            <v>0</v>
          </cell>
          <cell r="R45">
            <v>0</v>
          </cell>
          <cell r="T45">
            <v>0</v>
          </cell>
          <cell r="U45">
            <v>0</v>
          </cell>
          <cell r="W45">
            <v>0</v>
          </cell>
          <cell r="Y45">
            <v>0</v>
          </cell>
          <cell r="AA45">
            <v>0</v>
          </cell>
          <cell r="AC45">
            <v>0</v>
          </cell>
          <cell r="AI45">
            <v>0</v>
          </cell>
          <cell r="AJ45">
            <v>0</v>
          </cell>
          <cell r="AL45">
            <v>0</v>
          </cell>
          <cell r="AM45">
            <v>0</v>
          </cell>
          <cell r="AO45">
            <v>0</v>
          </cell>
          <cell r="AP45">
            <v>0</v>
          </cell>
          <cell r="AT45">
            <v>0</v>
          </cell>
          <cell r="AU45">
            <v>0</v>
          </cell>
          <cell r="AV45">
            <v>0</v>
          </cell>
          <cell r="AW45">
            <v>0</v>
          </cell>
          <cell r="AX45">
            <v>0</v>
          </cell>
          <cell r="AY45">
            <v>0</v>
          </cell>
          <cell r="AZ45">
            <v>0</v>
          </cell>
          <cell r="BS45">
            <v>0</v>
          </cell>
        </row>
        <row r="46">
          <cell r="B46">
            <v>0</v>
          </cell>
          <cell r="I46">
            <v>0</v>
          </cell>
          <cell r="J46">
            <v>0</v>
          </cell>
          <cell r="L46">
            <v>0</v>
          </cell>
          <cell r="M46">
            <v>0</v>
          </cell>
          <cell r="N46">
            <v>0</v>
          </cell>
          <cell r="O46">
            <v>0</v>
          </cell>
          <cell r="Q46">
            <v>0</v>
          </cell>
          <cell r="R46">
            <v>0</v>
          </cell>
          <cell r="T46">
            <v>0</v>
          </cell>
          <cell r="U46">
            <v>0</v>
          </cell>
          <cell r="W46">
            <v>0</v>
          </cell>
          <cell r="Y46">
            <v>0</v>
          </cell>
          <cell r="AA46">
            <v>0</v>
          </cell>
          <cell r="AC46">
            <v>0</v>
          </cell>
          <cell r="AI46">
            <v>0</v>
          </cell>
          <cell r="AJ46">
            <v>0</v>
          </cell>
          <cell r="AL46">
            <v>0</v>
          </cell>
          <cell r="AM46">
            <v>0</v>
          </cell>
          <cell r="AO46">
            <v>0</v>
          </cell>
          <cell r="AP46">
            <v>0</v>
          </cell>
          <cell r="AT46">
            <v>0</v>
          </cell>
          <cell r="AU46">
            <v>0</v>
          </cell>
          <cell r="AV46">
            <v>0</v>
          </cell>
          <cell r="AW46">
            <v>0</v>
          </cell>
          <cell r="AX46">
            <v>0</v>
          </cell>
          <cell r="AY46">
            <v>0</v>
          </cell>
          <cell r="AZ46">
            <v>0</v>
          </cell>
          <cell r="BS46">
            <v>0</v>
          </cell>
        </row>
        <row r="47">
          <cell r="B47">
            <v>0</v>
          </cell>
          <cell r="I47">
            <v>0</v>
          </cell>
          <cell r="J47">
            <v>0</v>
          </cell>
          <cell r="L47">
            <v>0</v>
          </cell>
          <cell r="M47">
            <v>0</v>
          </cell>
          <cell r="N47">
            <v>0</v>
          </cell>
          <cell r="O47">
            <v>0</v>
          </cell>
          <cell r="Q47">
            <v>0</v>
          </cell>
          <cell r="R47">
            <v>0</v>
          </cell>
          <cell r="T47">
            <v>0</v>
          </cell>
          <cell r="U47">
            <v>0</v>
          </cell>
          <cell r="W47">
            <v>0</v>
          </cell>
          <cell r="Y47">
            <v>0</v>
          </cell>
          <cell r="AA47">
            <v>0</v>
          </cell>
          <cell r="AI47">
            <v>0</v>
          </cell>
          <cell r="AJ47">
            <v>0</v>
          </cell>
          <cell r="AL47">
            <v>0</v>
          </cell>
          <cell r="AM47">
            <v>0</v>
          </cell>
          <cell r="AO47">
            <v>0</v>
          </cell>
          <cell r="AP47">
            <v>0</v>
          </cell>
          <cell r="AT47">
            <v>0</v>
          </cell>
          <cell r="AU47">
            <v>0</v>
          </cell>
          <cell r="AV47">
            <v>0</v>
          </cell>
          <cell r="AW47">
            <v>0</v>
          </cell>
          <cell r="AX47">
            <v>0</v>
          </cell>
          <cell r="AY47">
            <v>0</v>
          </cell>
          <cell r="AZ47">
            <v>0</v>
          </cell>
          <cell r="BS47">
            <v>0</v>
          </cell>
        </row>
        <row r="48">
          <cell r="AP48">
            <v>0</v>
          </cell>
          <cell r="AZ48">
            <v>0</v>
          </cell>
          <cell r="BS48">
            <v>0</v>
          </cell>
        </row>
        <row r="49">
          <cell r="AP49">
            <v>0</v>
          </cell>
          <cell r="AZ49">
            <v>0</v>
          </cell>
          <cell r="BS49">
            <v>0</v>
          </cell>
        </row>
        <row r="50">
          <cell r="AP50">
            <v>0</v>
          </cell>
          <cell r="AZ50">
            <v>0</v>
          </cell>
          <cell r="BS50">
            <v>0</v>
          </cell>
        </row>
        <row r="51">
          <cell r="B51">
            <v>0</v>
          </cell>
          <cell r="I51">
            <v>0</v>
          </cell>
          <cell r="J51">
            <v>0</v>
          </cell>
          <cell r="L51">
            <v>0</v>
          </cell>
          <cell r="M51">
            <v>0</v>
          </cell>
          <cell r="N51">
            <v>0</v>
          </cell>
          <cell r="O51">
            <v>0</v>
          </cell>
          <cell r="Q51">
            <v>0</v>
          </cell>
          <cell r="R51">
            <v>0</v>
          </cell>
          <cell r="T51">
            <v>0</v>
          </cell>
          <cell r="U51">
            <v>0</v>
          </cell>
          <cell r="W51">
            <v>0</v>
          </cell>
          <cell r="Y51">
            <v>0</v>
          </cell>
          <cell r="AA51">
            <v>0</v>
          </cell>
          <cell r="AI51">
            <v>0</v>
          </cell>
          <cell r="AJ51">
            <v>0</v>
          </cell>
          <cell r="AL51">
            <v>0</v>
          </cell>
          <cell r="AM51">
            <v>0</v>
          </cell>
          <cell r="AO51">
            <v>0</v>
          </cell>
          <cell r="AP51">
            <v>0</v>
          </cell>
          <cell r="AT51">
            <v>0</v>
          </cell>
          <cell r="AU51">
            <v>0</v>
          </cell>
          <cell r="AV51">
            <v>0</v>
          </cell>
          <cell r="AW51">
            <v>0</v>
          </cell>
          <cell r="AX51">
            <v>0</v>
          </cell>
          <cell r="AY51">
            <v>0</v>
          </cell>
          <cell r="AZ51">
            <v>0</v>
          </cell>
          <cell r="BS51">
            <v>0</v>
          </cell>
        </row>
        <row r="52">
          <cell r="AP52">
            <v>14792199.764</v>
          </cell>
          <cell r="AZ52">
            <v>39000</v>
          </cell>
          <cell r="BS52">
            <v>1812265</v>
          </cell>
        </row>
        <row r="53">
          <cell r="AP53">
            <v>5939710</v>
          </cell>
          <cell r="AZ53">
            <v>0</v>
          </cell>
          <cell r="BS53">
            <v>0</v>
          </cell>
        </row>
        <row r="54">
          <cell r="AP54">
            <v>5872663</v>
          </cell>
          <cell r="AZ54">
            <v>0</v>
          </cell>
          <cell r="BS54">
            <v>0</v>
          </cell>
        </row>
        <row r="55">
          <cell r="AP55">
            <v>0</v>
          </cell>
          <cell r="AZ55">
            <v>0</v>
          </cell>
          <cell r="BS55">
            <v>0</v>
          </cell>
        </row>
        <row r="56">
          <cell r="AP56">
            <v>0</v>
          </cell>
          <cell r="AZ56">
            <v>0</v>
          </cell>
          <cell r="BS56">
            <v>0</v>
          </cell>
        </row>
        <row r="57">
          <cell r="J57">
            <v>5872663</v>
          </cell>
          <cell r="AP57">
            <v>5872663</v>
          </cell>
          <cell r="BS57">
            <v>0</v>
          </cell>
        </row>
        <row r="58">
          <cell r="AP58">
            <v>67047</v>
          </cell>
          <cell r="AZ58">
            <v>0</v>
          </cell>
          <cell r="BS58">
            <v>0</v>
          </cell>
        </row>
        <row r="59">
          <cell r="J59">
            <v>67047</v>
          </cell>
          <cell r="AP59">
            <v>67047</v>
          </cell>
          <cell r="AZ59">
            <v>0</v>
          </cell>
          <cell r="BS59">
            <v>0</v>
          </cell>
        </row>
        <row r="60">
          <cell r="AP60">
            <v>0</v>
          </cell>
          <cell r="AZ60">
            <v>0</v>
          </cell>
          <cell r="BS60">
            <v>0</v>
          </cell>
        </row>
        <row r="61">
          <cell r="AP61">
            <v>621074</v>
          </cell>
          <cell r="AZ61">
            <v>2018878</v>
          </cell>
          <cell r="BS61">
            <v>3932432</v>
          </cell>
        </row>
        <row r="62">
          <cell r="AP62">
            <v>621074</v>
          </cell>
          <cell r="AZ62">
            <v>1964957</v>
          </cell>
          <cell r="BS62">
            <v>3907706</v>
          </cell>
        </row>
        <row r="63">
          <cell r="AP63">
            <v>0</v>
          </cell>
          <cell r="AT63">
            <v>226789</v>
          </cell>
          <cell r="AU63">
            <v>41026</v>
          </cell>
          <cell r="AV63">
            <v>16825</v>
          </cell>
          <cell r="AW63">
            <v>14264</v>
          </cell>
          <cell r="AX63">
            <v>1193328</v>
          </cell>
          <cell r="AY63">
            <v>472725</v>
          </cell>
          <cell r="AZ63">
            <v>1964957</v>
          </cell>
          <cell r="BB63">
            <v>105471</v>
          </cell>
          <cell r="BC63">
            <v>60520</v>
          </cell>
          <cell r="BD63">
            <v>41296</v>
          </cell>
          <cell r="BE63">
            <v>39692</v>
          </cell>
          <cell r="BF63">
            <v>119020</v>
          </cell>
          <cell r="BG63">
            <v>171274</v>
          </cell>
          <cell r="BH63">
            <v>93567</v>
          </cell>
          <cell r="BI63">
            <v>141481</v>
          </cell>
          <cell r="BJ63">
            <v>81371</v>
          </cell>
          <cell r="BL63">
            <v>51838</v>
          </cell>
          <cell r="BM63">
            <v>64907</v>
          </cell>
          <cell r="BN63">
            <v>721307</v>
          </cell>
          <cell r="BP63">
            <v>852519</v>
          </cell>
          <cell r="BQ63">
            <v>155490</v>
          </cell>
          <cell r="BR63">
            <v>1207953</v>
          </cell>
          <cell r="BS63">
            <v>3907706</v>
          </cell>
        </row>
        <row r="64">
          <cell r="AP64">
            <v>0</v>
          </cell>
          <cell r="AZ64">
            <v>0</v>
          </cell>
          <cell r="BS64">
            <v>0</v>
          </cell>
        </row>
        <row r="65">
          <cell r="AP65">
            <v>0</v>
          </cell>
          <cell r="AZ65">
            <v>0</v>
          </cell>
          <cell r="BS65">
            <v>0</v>
          </cell>
        </row>
        <row r="66">
          <cell r="K66">
            <v>621074</v>
          </cell>
          <cell r="AP66">
            <v>621074</v>
          </cell>
          <cell r="AZ66">
            <v>0</v>
          </cell>
          <cell r="BS66">
            <v>0</v>
          </cell>
        </row>
        <row r="67">
          <cell r="AP67">
            <v>0</v>
          </cell>
          <cell r="AZ67">
            <v>53921</v>
          </cell>
          <cell r="BS67">
            <v>24726</v>
          </cell>
        </row>
        <row r="68">
          <cell r="AP68">
            <v>0</v>
          </cell>
          <cell r="AT68">
            <v>16381</v>
          </cell>
          <cell r="AU68">
            <v>35000</v>
          </cell>
          <cell r="AV68">
            <v>0</v>
          </cell>
          <cell r="AW68">
            <v>0</v>
          </cell>
          <cell r="AX68">
            <v>0</v>
          </cell>
          <cell r="AY68">
            <v>2540</v>
          </cell>
          <cell r="AZ68">
            <v>53921</v>
          </cell>
          <cell r="BB68">
            <v>450</v>
          </cell>
          <cell r="BC68">
            <v>450</v>
          </cell>
          <cell r="BD68">
            <v>400</v>
          </cell>
          <cell r="BE68">
            <v>0</v>
          </cell>
          <cell r="BF68">
            <v>500</v>
          </cell>
          <cell r="BG68">
            <v>200</v>
          </cell>
          <cell r="BH68">
            <v>400</v>
          </cell>
          <cell r="BI68">
            <v>550</v>
          </cell>
          <cell r="BJ68">
            <v>500</v>
          </cell>
          <cell r="BK68">
            <v>0</v>
          </cell>
          <cell r="BL68">
            <v>450</v>
          </cell>
          <cell r="BM68">
            <v>300</v>
          </cell>
          <cell r="BN68">
            <v>400</v>
          </cell>
          <cell r="BP68">
            <v>3526</v>
          </cell>
          <cell r="BR68">
            <v>5000</v>
          </cell>
          <cell r="BS68">
            <v>13126</v>
          </cell>
        </row>
        <row r="70">
          <cell r="K70">
            <v>0</v>
          </cell>
          <cell r="AP70">
            <v>0</v>
          </cell>
          <cell r="AZ70">
            <v>0</v>
          </cell>
          <cell r="BI70">
            <v>9000</v>
          </cell>
          <cell r="BJ70">
            <v>2600</v>
          </cell>
          <cell r="BS70">
            <v>11600</v>
          </cell>
        </row>
      </sheetData>
      <sheetData sheetId="23">
        <row r="6">
          <cell r="AP6">
            <v>9599903.5999999996</v>
          </cell>
          <cell r="AZ6">
            <v>94555</v>
          </cell>
          <cell r="BS6">
            <v>1022617</v>
          </cell>
        </row>
        <row r="7">
          <cell r="AP7">
            <v>2862797.6</v>
          </cell>
          <cell r="AZ7">
            <v>94555</v>
          </cell>
          <cell r="BS7">
            <v>970743</v>
          </cell>
        </row>
        <row r="8">
          <cell r="B8">
            <v>119618</v>
          </cell>
          <cell r="C8">
            <v>0</v>
          </cell>
          <cell r="D8">
            <v>0</v>
          </cell>
          <cell r="E8">
            <v>18712</v>
          </cell>
          <cell r="F8">
            <v>0</v>
          </cell>
          <cell r="J8">
            <v>0</v>
          </cell>
          <cell r="L8">
            <v>150</v>
          </cell>
          <cell r="M8">
            <v>0</v>
          </cell>
          <cell r="N8">
            <v>0</v>
          </cell>
          <cell r="O8">
            <v>0</v>
          </cell>
          <cell r="P8">
            <v>0</v>
          </cell>
          <cell r="Q8">
            <v>0</v>
          </cell>
          <cell r="R8">
            <v>0</v>
          </cell>
          <cell r="S8">
            <v>0</v>
          </cell>
          <cell r="U8">
            <v>0</v>
          </cell>
          <cell r="V8">
            <v>0</v>
          </cell>
          <cell r="Y8">
            <v>0</v>
          </cell>
          <cell r="AA8">
            <v>0</v>
          </cell>
          <cell r="AE8">
            <v>20000</v>
          </cell>
          <cell r="AF8">
            <v>1172</v>
          </cell>
          <cell r="AH8">
            <v>0</v>
          </cell>
          <cell r="AI8">
            <v>0</v>
          </cell>
          <cell r="AJ8">
            <v>0</v>
          </cell>
          <cell r="AK8">
            <v>0</v>
          </cell>
          <cell r="AL8">
            <v>0</v>
          </cell>
          <cell r="AM8">
            <v>9000</v>
          </cell>
          <cell r="AN8">
            <v>0</v>
          </cell>
          <cell r="AO8">
            <v>0</v>
          </cell>
          <cell r="AP8">
            <v>168652</v>
          </cell>
          <cell r="AT8">
            <v>7100</v>
          </cell>
          <cell r="AV8">
            <v>0</v>
          </cell>
          <cell r="AX8">
            <v>26564</v>
          </cell>
          <cell r="AY8">
            <v>21843</v>
          </cell>
          <cell r="AZ8">
            <v>55507</v>
          </cell>
          <cell r="BA8">
            <v>40870</v>
          </cell>
          <cell r="BB8">
            <v>9700</v>
          </cell>
          <cell r="BC8">
            <v>6928</v>
          </cell>
          <cell r="BD8">
            <v>226587</v>
          </cell>
          <cell r="BE8">
            <v>5279</v>
          </cell>
          <cell r="BF8">
            <v>13552</v>
          </cell>
          <cell r="BG8">
            <v>2320</v>
          </cell>
          <cell r="BH8">
            <v>18894</v>
          </cell>
          <cell r="BI8">
            <v>15030</v>
          </cell>
          <cell r="BJ8">
            <v>7965</v>
          </cell>
          <cell r="BK8">
            <v>16812</v>
          </cell>
          <cell r="BL8">
            <v>3935</v>
          </cell>
          <cell r="BM8">
            <v>4379</v>
          </cell>
          <cell r="BN8">
            <v>11285</v>
          </cell>
          <cell r="BP8">
            <v>94282</v>
          </cell>
          <cell r="BQ8">
            <v>38566</v>
          </cell>
          <cell r="BR8">
            <v>91107</v>
          </cell>
          <cell r="BS8">
            <v>607491</v>
          </cell>
        </row>
        <row r="9">
          <cell r="B9">
            <v>19429</v>
          </cell>
          <cell r="C9">
            <v>0</v>
          </cell>
          <cell r="D9">
            <v>0</v>
          </cell>
          <cell r="E9">
            <v>3273.6</v>
          </cell>
          <cell r="F9">
            <v>0</v>
          </cell>
          <cell r="J9">
            <v>0</v>
          </cell>
          <cell r="L9">
            <v>58</v>
          </cell>
          <cell r="M9">
            <v>0</v>
          </cell>
          <cell r="N9">
            <v>0</v>
          </cell>
          <cell r="O9">
            <v>0</v>
          </cell>
          <cell r="P9">
            <v>0</v>
          </cell>
          <cell r="Q9">
            <v>0</v>
          </cell>
          <cell r="R9">
            <v>0</v>
          </cell>
          <cell r="S9">
            <v>0</v>
          </cell>
          <cell r="U9">
            <v>0</v>
          </cell>
          <cell r="V9">
            <v>0</v>
          </cell>
          <cell r="Y9">
            <v>0</v>
          </cell>
          <cell r="AA9">
            <v>0</v>
          </cell>
          <cell r="AE9">
            <v>21745</v>
          </cell>
          <cell r="AF9">
            <v>228</v>
          </cell>
          <cell r="AH9">
            <v>0</v>
          </cell>
          <cell r="AI9">
            <v>0</v>
          </cell>
          <cell r="AJ9">
            <v>998</v>
          </cell>
          <cell r="AK9">
            <v>0</v>
          </cell>
          <cell r="AL9">
            <v>0</v>
          </cell>
          <cell r="AM9">
            <v>1418</v>
          </cell>
          <cell r="AN9">
            <v>0</v>
          </cell>
          <cell r="AO9">
            <v>0</v>
          </cell>
          <cell r="AP9">
            <v>47149.599999999999</v>
          </cell>
          <cell r="AT9">
            <v>2723</v>
          </cell>
          <cell r="AV9">
            <v>0</v>
          </cell>
          <cell r="AX9">
            <v>7390</v>
          </cell>
          <cell r="AY9">
            <v>6642</v>
          </cell>
          <cell r="AZ9">
            <v>16755</v>
          </cell>
          <cell r="BA9">
            <v>7311</v>
          </cell>
          <cell r="BB9">
            <v>2154</v>
          </cell>
          <cell r="BC9">
            <v>1510</v>
          </cell>
          <cell r="BD9">
            <v>44908</v>
          </cell>
          <cell r="BE9">
            <v>1142</v>
          </cell>
          <cell r="BF9">
            <v>2946</v>
          </cell>
          <cell r="BG9">
            <v>506</v>
          </cell>
          <cell r="BH9">
            <v>3869</v>
          </cell>
          <cell r="BI9">
            <v>3265</v>
          </cell>
          <cell r="BJ9">
            <v>1740</v>
          </cell>
          <cell r="BK9">
            <v>2854</v>
          </cell>
          <cell r="BL9">
            <v>867</v>
          </cell>
          <cell r="BM9">
            <v>964</v>
          </cell>
          <cell r="BN9">
            <v>2470</v>
          </cell>
          <cell r="BP9">
            <v>20252</v>
          </cell>
          <cell r="BQ9">
            <v>10889</v>
          </cell>
          <cell r="BR9">
            <v>21298</v>
          </cell>
          <cell r="BS9">
            <v>128945</v>
          </cell>
        </row>
        <row r="10">
          <cell r="B10">
            <v>5560</v>
          </cell>
          <cell r="C10">
            <v>0</v>
          </cell>
          <cell r="D10">
            <v>3353</v>
          </cell>
          <cell r="E10">
            <v>200</v>
          </cell>
          <cell r="F10">
            <v>0</v>
          </cell>
          <cell r="J10">
            <v>0</v>
          </cell>
          <cell r="L10">
            <v>11392</v>
          </cell>
          <cell r="M10">
            <v>16890</v>
          </cell>
          <cell r="N10">
            <v>1000</v>
          </cell>
          <cell r="O10">
            <v>355767</v>
          </cell>
          <cell r="P10">
            <v>8200</v>
          </cell>
          <cell r="Q10">
            <v>1200</v>
          </cell>
          <cell r="R10">
            <v>0</v>
          </cell>
          <cell r="S10">
            <v>20000</v>
          </cell>
          <cell r="U10">
            <v>2642</v>
          </cell>
          <cell r="V10">
            <v>0</v>
          </cell>
          <cell r="X10">
            <v>77124</v>
          </cell>
          <cell r="Y10">
            <v>0</v>
          </cell>
          <cell r="AA10">
            <v>0</v>
          </cell>
          <cell r="AC10">
            <v>325649</v>
          </cell>
          <cell r="AD10">
            <v>1455</v>
          </cell>
          <cell r="AE10">
            <v>103691</v>
          </cell>
          <cell r="AF10">
            <v>20130</v>
          </cell>
          <cell r="AH10">
            <v>1000</v>
          </cell>
          <cell r="AI10">
            <v>10000</v>
          </cell>
          <cell r="AJ10">
            <v>40934</v>
          </cell>
          <cell r="AK10">
            <v>0</v>
          </cell>
          <cell r="AL10">
            <v>227375</v>
          </cell>
          <cell r="AM10">
            <v>53782</v>
          </cell>
          <cell r="AN10">
            <v>132644</v>
          </cell>
          <cell r="AO10">
            <v>0</v>
          </cell>
          <cell r="AP10">
            <v>1419988</v>
          </cell>
          <cell r="AT10">
            <v>2000</v>
          </cell>
          <cell r="AV10">
            <v>20293</v>
          </cell>
          <cell r="AX10">
            <v>0</v>
          </cell>
          <cell r="AY10">
            <v>0</v>
          </cell>
          <cell r="AZ10">
            <v>22293</v>
          </cell>
          <cell r="BA10">
            <v>21653</v>
          </cell>
          <cell r="BB10">
            <v>1440</v>
          </cell>
          <cell r="BC10">
            <v>0</v>
          </cell>
          <cell r="BD10">
            <v>130074</v>
          </cell>
          <cell r="BE10">
            <v>254</v>
          </cell>
          <cell r="BF10">
            <v>0</v>
          </cell>
          <cell r="BG10">
            <v>28093</v>
          </cell>
          <cell r="BH10">
            <v>379</v>
          </cell>
          <cell r="BI10">
            <v>2088</v>
          </cell>
          <cell r="BJ10">
            <v>1000</v>
          </cell>
          <cell r="BK10">
            <v>510</v>
          </cell>
          <cell r="BL10">
            <v>0</v>
          </cell>
          <cell r="BM10">
            <v>0</v>
          </cell>
          <cell r="BP10">
            <v>22036</v>
          </cell>
          <cell r="BQ10">
            <v>11750</v>
          </cell>
          <cell r="BR10">
            <v>15030</v>
          </cell>
          <cell r="BS10">
            <v>234307</v>
          </cell>
        </row>
        <row r="11">
          <cell r="B11">
            <v>0</v>
          </cell>
          <cell r="C11">
            <v>0</v>
          </cell>
          <cell r="D11">
            <v>0</v>
          </cell>
          <cell r="E11">
            <v>0</v>
          </cell>
          <cell r="F11">
            <v>0</v>
          </cell>
          <cell r="J11">
            <v>0</v>
          </cell>
          <cell r="L11">
            <v>0</v>
          </cell>
          <cell r="M11">
            <v>0</v>
          </cell>
          <cell r="N11">
            <v>56200</v>
          </cell>
          <cell r="O11">
            <v>0</v>
          </cell>
          <cell r="P11">
            <v>0</v>
          </cell>
          <cell r="Q11">
            <v>0</v>
          </cell>
          <cell r="R11">
            <v>0</v>
          </cell>
          <cell r="S11">
            <v>0</v>
          </cell>
          <cell r="U11">
            <v>0</v>
          </cell>
          <cell r="V11">
            <v>0</v>
          </cell>
          <cell r="Y11">
            <v>0</v>
          </cell>
          <cell r="AA11">
            <v>0</v>
          </cell>
          <cell r="AH11">
            <v>0</v>
          </cell>
          <cell r="AI11">
            <v>0</v>
          </cell>
          <cell r="AJ11">
            <v>0</v>
          </cell>
          <cell r="AK11">
            <v>0</v>
          </cell>
          <cell r="AL11">
            <v>0</v>
          </cell>
          <cell r="AM11">
            <v>0</v>
          </cell>
          <cell r="AN11">
            <v>0</v>
          </cell>
          <cell r="AO11">
            <v>0</v>
          </cell>
          <cell r="AP11">
            <v>56200</v>
          </cell>
          <cell r="AT11">
            <v>0</v>
          </cell>
          <cell r="AV11">
            <v>0</v>
          </cell>
          <cell r="AX11">
            <v>0</v>
          </cell>
          <cell r="AY11">
            <v>0</v>
          </cell>
          <cell r="AZ11">
            <v>0</v>
          </cell>
          <cell r="BS11">
            <v>0</v>
          </cell>
        </row>
        <row r="12">
          <cell r="AP12">
            <v>1170808</v>
          </cell>
          <cell r="AZ12">
            <v>0</v>
          </cell>
          <cell r="BS12">
            <v>0</v>
          </cell>
        </row>
        <row r="13">
          <cell r="AP13">
            <v>0</v>
          </cell>
          <cell r="AZ13">
            <v>0</v>
          </cell>
          <cell r="BS13">
            <v>0</v>
          </cell>
        </row>
        <row r="14">
          <cell r="AK14">
            <v>0</v>
          </cell>
          <cell r="AP14">
            <v>0</v>
          </cell>
          <cell r="AZ14">
            <v>0</v>
          </cell>
          <cell r="BS14">
            <v>0</v>
          </cell>
        </row>
        <row r="15">
          <cell r="B15">
            <v>0</v>
          </cell>
          <cell r="C15">
            <v>0</v>
          </cell>
          <cell r="D15">
            <v>0</v>
          </cell>
          <cell r="E15">
            <v>0</v>
          </cell>
          <cell r="F15">
            <v>14870</v>
          </cell>
          <cell r="J15">
            <v>0</v>
          </cell>
          <cell r="L15">
            <v>2650</v>
          </cell>
          <cell r="M15">
            <v>0</v>
          </cell>
          <cell r="N15">
            <v>0</v>
          </cell>
          <cell r="O15">
            <v>0</v>
          </cell>
          <cell r="P15">
            <v>0</v>
          </cell>
          <cell r="Q15">
            <v>0</v>
          </cell>
          <cell r="R15">
            <v>0</v>
          </cell>
          <cell r="S15">
            <v>0</v>
          </cell>
          <cell r="U15">
            <v>0</v>
          </cell>
          <cell r="V15">
            <v>0</v>
          </cell>
          <cell r="Y15">
            <v>0</v>
          </cell>
          <cell r="AA15">
            <v>0</v>
          </cell>
          <cell r="AH15">
            <v>0</v>
          </cell>
          <cell r="AI15">
            <v>0</v>
          </cell>
          <cell r="AJ15">
            <v>0</v>
          </cell>
          <cell r="AK15">
            <v>0</v>
          </cell>
          <cell r="AL15">
            <v>0</v>
          </cell>
          <cell r="AM15">
            <v>0</v>
          </cell>
          <cell r="AN15">
            <v>0</v>
          </cell>
          <cell r="AO15">
            <v>0</v>
          </cell>
          <cell r="AP15">
            <v>17520</v>
          </cell>
          <cell r="AT15">
            <v>0</v>
          </cell>
          <cell r="AV15">
            <v>0</v>
          </cell>
          <cell r="AX15">
            <v>0</v>
          </cell>
          <cell r="AY15">
            <v>0</v>
          </cell>
          <cell r="AZ15">
            <v>0</v>
          </cell>
          <cell r="BS15">
            <v>0</v>
          </cell>
        </row>
        <row r="16">
          <cell r="B16">
            <v>0</v>
          </cell>
          <cell r="C16">
            <v>0</v>
          </cell>
          <cell r="D16">
            <v>0</v>
          </cell>
          <cell r="E16">
            <v>0</v>
          </cell>
          <cell r="F16">
            <v>10845</v>
          </cell>
          <cell r="J16">
            <v>0</v>
          </cell>
          <cell r="L16">
            <v>0</v>
          </cell>
          <cell r="M16">
            <v>0</v>
          </cell>
          <cell r="N16">
            <v>0</v>
          </cell>
          <cell r="O16">
            <v>0</v>
          </cell>
          <cell r="P16">
            <v>0</v>
          </cell>
          <cell r="Q16">
            <v>0</v>
          </cell>
          <cell r="R16">
            <v>2500</v>
          </cell>
          <cell r="S16">
            <v>0</v>
          </cell>
          <cell r="U16">
            <v>0</v>
          </cell>
          <cell r="V16">
            <v>0</v>
          </cell>
          <cell r="Y16">
            <v>6144</v>
          </cell>
          <cell r="AA16">
            <v>347526</v>
          </cell>
          <cell r="AE16">
            <v>0</v>
          </cell>
          <cell r="AH16">
            <v>0</v>
          </cell>
          <cell r="AI16">
            <v>0</v>
          </cell>
          <cell r="AJ16">
            <v>21484</v>
          </cell>
          <cell r="AK16">
            <v>0</v>
          </cell>
          <cell r="AL16">
            <v>0</v>
          </cell>
          <cell r="AM16">
            <v>0</v>
          </cell>
          <cell r="AN16">
            <v>0</v>
          </cell>
          <cell r="AO16">
            <v>677082</v>
          </cell>
          <cell r="AP16">
            <v>1065581</v>
          </cell>
          <cell r="AT16">
            <v>0</v>
          </cell>
          <cell r="AV16">
            <v>0</v>
          </cell>
          <cell r="AX16">
            <v>0</v>
          </cell>
          <cell r="AY16">
            <v>0</v>
          </cell>
          <cell r="AZ16">
            <v>0</v>
          </cell>
          <cell r="BS16">
            <v>0</v>
          </cell>
        </row>
        <row r="17">
          <cell r="G17">
            <v>87707</v>
          </cell>
          <cell r="AP17">
            <v>87707</v>
          </cell>
          <cell r="AZ17">
            <v>0</v>
          </cell>
          <cell r="BS17">
            <v>0</v>
          </cell>
        </row>
        <row r="18">
          <cell r="AP18">
            <v>6024483</v>
          </cell>
          <cell r="AZ18">
            <v>0</v>
          </cell>
          <cell r="BS18">
            <v>51874</v>
          </cell>
        </row>
        <row r="19">
          <cell r="B19">
            <v>0</v>
          </cell>
          <cell r="C19">
            <v>0</v>
          </cell>
          <cell r="D19">
            <v>0</v>
          </cell>
          <cell r="E19">
            <v>0</v>
          </cell>
          <cell r="F19">
            <v>0</v>
          </cell>
          <cell r="J19">
            <v>0</v>
          </cell>
          <cell r="L19">
            <v>0</v>
          </cell>
          <cell r="M19">
            <v>0</v>
          </cell>
          <cell r="N19">
            <v>0</v>
          </cell>
          <cell r="O19">
            <v>0</v>
          </cell>
          <cell r="P19">
            <v>1800</v>
          </cell>
          <cell r="Q19">
            <v>0</v>
          </cell>
          <cell r="R19">
            <v>0</v>
          </cell>
          <cell r="S19">
            <v>0</v>
          </cell>
          <cell r="U19">
            <v>0</v>
          </cell>
          <cell r="V19">
            <v>0</v>
          </cell>
          <cell r="X19">
            <v>2354094</v>
          </cell>
          <cell r="Y19">
            <v>0</v>
          </cell>
          <cell r="AA19">
            <v>46000</v>
          </cell>
          <cell r="AC19">
            <v>0</v>
          </cell>
          <cell r="AD19">
            <v>0</v>
          </cell>
          <cell r="AE19">
            <v>0</v>
          </cell>
          <cell r="AF19">
            <v>0</v>
          </cell>
          <cell r="AH19">
            <v>0</v>
          </cell>
          <cell r="AI19">
            <v>2200</v>
          </cell>
          <cell r="AJ19">
            <v>0</v>
          </cell>
          <cell r="AK19">
            <v>0</v>
          </cell>
          <cell r="AL19">
            <v>0</v>
          </cell>
          <cell r="AM19">
            <v>0</v>
          </cell>
          <cell r="AN19">
            <v>0</v>
          </cell>
          <cell r="AO19">
            <v>0</v>
          </cell>
          <cell r="AP19">
            <v>2404094</v>
          </cell>
          <cell r="AT19">
            <v>0</v>
          </cell>
          <cell r="AV19">
            <v>0</v>
          </cell>
          <cell r="AX19">
            <v>0</v>
          </cell>
          <cell r="AY19">
            <v>0</v>
          </cell>
          <cell r="AZ19">
            <v>0</v>
          </cell>
          <cell r="BA19">
            <v>300</v>
          </cell>
          <cell r="BD19">
            <v>50000</v>
          </cell>
          <cell r="BK19">
            <v>100</v>
          </cell>
          <cell r="BP19">
            <v>1474</v>
          </cell>
          <cell r="BS19">
            <v>51874</v>
          </cell>
        </row>
        <row r="20">
          <cell r="B20">
            <v>0</v>
          </cell>
          <cell r="C20">
            <v>0</v>
          </cell>
          <cell r="D20">
            <v>0</v>
          </cell>
          <cell r="E20">
            <v>0</v>
          </cell>
          <cell r="F20">
            <v>0</v>
          </cell>
          <cell r="J20">
            <v>0</v>
          </cell>
          <cell r="L20">
            <v>0</v>
          </cell>
          <cell r="M20">
            <v>0</v>
          </cell>
          <cell r="N20">
            <v>0</v>
          </cell>
          <cell r="O20">
            <v>0</v>
          </cell>
          <cell r="P20">
            <v>0</v>
          </cell>
          <cell r="Q20">
            <v>0</v>
          </cell>
          <cell r="R20">
            <v>0</v>
          </cell>
          <cell r="S20">
            <v>0</v>
          </cell>
          <cell r="U20">
            <v>0</v>
          </cell>
          <cell r="V20">
            <v>0</v>
          </cell>
          <cell r="X20">
            <v>59379</v>
          </cell>
          <cell r="Y20">
            <v>0</v>
          </cell>
          <cell r="AA20">
            <v>0</v>
          </cell>
          <cell r="AC20">
            <v>400000</v>
          </cell>
          <cell r="AD20">
            <v>1296740</v>
          </cell>
          <cell r="AE20">
            <v>48241</v>
          </cell>
          <cell r="AF20">
            <v>155239</v>
          </cell>
          <cell r="AH20">
            <v>0</v>
          </cell>
          <cell r="AI20">
            <v>0</v>
          </cell>
          <cell r="AJ20">
            <v>0</v>
          </cell>
          <cell r="AK20">
            <v>0</v>
          </cell>
          <cell r="AL20">
            <v>0</v>
          </cell>
          <cell r="AM20">
            <v>0</v>
          </cell>
          <cell r="AN20">
            <v>0</v>
          </cell>
          <cell r="AO20">
            <v>0</v>
          </cell>
          <cell r="AP20">
            <v>1959599</v>
          </cell>
          <cell r="AT20">
            <v>0</v>
          </cell>
          <cell r="AV20">
            <v>0</v>
          </cell>
          <cell r="AX20">
            <v>0</v>
          </cell>
          <cell r="AY20">
            <v>0</v>
          </cell>
          <cell r="AZ20">
            <v>0</v>
          </cell>
          <cell r="BS20">
            <v>0</v>
          </cell>
        </row>
        <row r="21">
          <cell r="B21">
            <v>0</v>
          </cell>
          <cell r="C21">
            <v>0</v>
          </cell>
          <cell r="D21">
            <v>0</v>
          </cell>
          <cell r="E21">
            <v>0</v>
          </cell>
          <cell r="F21">
            <v>2000</v>
          </cell>
          <cell r="G21">
            <v>0</v>
          </cell>
          <cell r="H21">
            <v>761036</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11025</v>
          </cell>
          <cell r="AB21">
            <v>0</v>
          </cell>
          <cell r="AC21">
            <v>233005</v>
          </cell>
          <cell r="AD21">
            <v>0</v>
          </cell>
          <cell r="AE21">
            <v>0</v>
          </cell>
          <cell r="AF21">
            <v>353724</v>
          </cell>
          <cell r="AG21">
            <v>0</v>
          </cell>
          <cell r="AH21">
            <v>0</v>
          </cell>
          <cell r="AI21">
            <v>0</v>
          </cell>
          <cell r="AJ21">
            <v>0</v>
          </cell>
          <cell r="AK21">
            <v>300000</v>
          </cell>
          <cell r="AL21">
            <v>0</v>
          </cell>
          <cell r="AM21">
            <v>0</v>
          </cell>
          <cell r="AN21">
            <v>0</v>
          </cell>
          <cell r="AO21">
            <v>0</v>
          </cell>
          <cell r="AP21">
            <v>1660790</v>
          </cell>
          <cell r="AZ21">
            <v>0</v>
          </cell>
          <cell r="BS21">
            <v>0</v>
          </cell>
        </row>
        <row r="22">
          <cell r="AK22">
            <v>150000</v>
          </cell>
          <cell r="AP22">
            <v>150000</v>
          </cell>
          <cell r="AZ22">
            <v>0</v>
          </cell>
          <cell r="BS22">
            <v>0</v>
          </cell>
        </row>
        <row r="23">
          <cell r="B23">
            <v>0</v>
          </cell>
          <cell r="C23">
            <v>0</v>
          </cell>
          <cell r="D23">
            <v>0</v>
          </cell>
          <cell r="E23">
            <v>0</v>
          </cell>
          <cell r="F23">
            <v>0</v>
          </cell>
          <cell r="J23">
            <v>0</v>
          </cell>
          <cell r="L23">
            <v>0</v>
          </cell>
          <cell r="M23">
            <v>0</v>
          </cell>
          <cell r="N23">
            <v>0</v>
          </cell>
          <cell r="O23">
            <v>0</v>
          </cell>
          <cell r="P23">
            <v>0</v>
          </cell>
          <cell r="Q23">
            <v>0</v>
          </cell>
          <cell r="R23">
            <v>0</v>
          </cell>
          <cell r="S23">
            <v>0</v>
          </cell>
          <cell r="U23">
            <v>0</v>
          </cell>
          <cell r="V23">
            <v>0</v>
          </cell>
          <cell r="X23">
            <v>0</v>
          </cell>
          <cell r="Y23">
            <v>0</v>
          </cell>
          <cell r="AA23">
            <v>0</v>
          </cell>
          <cell r="AC23">
            <v>0</v>
          </cell>
          <cell r="AD23">
            <v>0</v>
          </cell>
          <cell r="AE23">
            <v>0</v>
          </cell>
          <cell r="AF23">
            <v>0</v>
          </cell>
          <cell r="AH23">
            <v>0</v>
          </cell>
          <cell r="AI23">
            <v>0</v>
          </cell>
          <cell r="AJ23">
            <v>0</v>
          </cell>
          <cell r="AK23">
            <v>0</v>
          </cell>
          <cell r="AL23">
            <v>0</v>
          </cell>
          <cell r="AM23">
            <v>0</v>
          </cell>
          <cell r="AN23">
            <v>0</v>
          </cell>
          <cell r="AO23">
            <v>0</v>
          </cell>
          <cell r="AP23">
            <v>0</v>
          </cell>
          <cell r="AT23">
            <v>0</v>
          </cell>
          <cell r="AV23">
            <v>0</v>
          </cell>
          <cell r="AX23">
            <v>0</v>
          </cell>
          <cell r="AY23">
            <v>0</v>
          </cell>
          <cell r="AZ23">
            <v>0</v>
          </cell>
          <cell r="BS23">
            <v>0</v>
          </cell>
        </row>
        <row r="24">
          <cell r="B24">
            <v>0</v>
          </cell>
          <cell r="C24">
            <v>0</v>
          </cell>
          <cell r="D24">
            <v>0</v>
          </cell>
          <cell r="E24">
            <v>0</v>
          </cell>
          <cell r="F24">
            <v>2000</v>
          </cell>
          <cell r="J24">
            <v>0</v>
          </cell>
          <cell r="L24">
            <v>0</v>
          </cell>
          <cell r="M24">
            <v>0</v>
          </cell>
          <cell r="N24">
            <v>0</v>
          </cell>
          <cell r="O24">
            <v>0</v>
          </cell>
          <cell r="P24">
            <v>0</v>
          </cell>
          <cell r="Q24">
            <v>0</v>
          </cell>
          <cell r="R24">
            <v>0</v>
          </cell>
          <cell r="S24">
            <v>0</v>
          </cell>
          <cell r="U24">
            <v>0</v>
          </cell>
          <cell r="V24">
            <v>0</v>
          </cell>
          <cell r="X24">
            <v>0</v>
          </cell>
          <cell r="Y24">
            <v>0</v>
          </cell>
          <cell r="AA24">
            <v>11025</v>
          </cell>
          <cell r="AC24">
            <v>233005</v>
          </cell>
          <cell r="AD24">
            <v>0</v>
          </cell>
          <cell r="AE24">
            <v>0</v>
          </cell>
          <cell r="AF24">
            <v>353724</v>
          </cell>
          <cell r="AH24">
            <v>0</v>
          </cell>
          <cell r="AI24">
            <v>0</v>
          </cell>
          <cell r="AJ24">
            <v>0</v>
          </cell>
          <cell r="AK24">
            <v>150000</v>
          </cell>
          <cell r="AL24">
            <v>0</v>
          </cell>
          <cell r="AM24">
            <v>0</v>
          </cell>
          <cell r="AN24">
            <v>0</v>
          </cell>
          <cell r="AO24">
            <v>0</v>
          </cell>
          <cell r="AP24">
            <v>749754</v>
          </cell>
          <cell r="AT24">
            <v>0</v>
          </cell>
          <cell r="AV24">
            <v>0</v>
          </cell>
          <cell r="AX24">
            <v>0</v>
          </cell>
          <cell r="AY24">
            <v>0</v>
          </cell>
          <cell r="AZ24">
            <v>0</v>
          </cell>
          <cell r="BS24">
            <v>0</v>
          </cell>
        </row>
        <row r="25">
          <cell r="H25">
            <v>761036</v>
          </cell>
          <cell r="AP25">
            <v>761036</v>
          </cell>
          <cell r="AZ25">
            <v>0</v>
          </cell>
          <cell r="BS25">
            <v>0</v>
          </cell>
        </row>
        <row r="26">
          <cell r="AP26">
            <v>8887280.5999999996</v>
          </cell>
          <cell r="AZ26">
            <v>94555</v>
          </cell>
          <cell r="BS26">
            <v>1022617</v>
          </cell>
        </row>
        <row r="27">
          <cell r="AP27">
            <v>6278942</v>
          </cell>
          <cell r="AZ27">
            <v>94555</v>
          </cell>
          <cell r="BS27">
            <v>1022617</v>
          </cell>
        </row>
        <row r="28">
          <cell r="AP28">
            <v>570108</v>
          </cell>
          <cell r="AZ28">
            <v>0</v>
          </cell>
          <cell r="BS28">
            <v>55282</v>
          </cell>
        </row>
        <row r="29">
          <cell r="AP29">
            <v>9879</v>
          </cell>
          <cell r="AZ29">
            <v>0</v>
          </cell>
          <cell r="BS29">
            <v>0</v>
          </cell>
        </row>
        <row r="30">
          <cell r="AP30">
            <v>0</v>
          </cell>
          <cell r="AZ30">
            <v>0</v>
          </cell>
          <cell r="BS30">
            <v>0</v>
          </cell>
        </row>
        <row r="31">
          <cell r="AP31">
            <v>0</v>
          </cell>
          <cell r="AZ31">
            <v>0</v>
          </cell>
          <cell r="BS31">
            <v>0</v>
          </cell>
        </row>
        <row r="32">
          <cell r="AP32">
            <v>0</v>
          </cell>
          <cell r="AZ32">
            <v>0</v>
          </cell>
          <cell r="BS32">
            <v>0</v>
          </cell>
        </row>
        <row r="33">
          <cell r="AP33">
            <v>0</v>
          </cell>
          <cell r="AZ33">
            <v>0</v>
          </cell>
          <cell r="BS33">
            <v>0</v>
          </cell>
        </row>
        <row r="34">
          <cell r="B34">
            <v>0</v>
          </cell>
          <cell r="C34">
            <v>0</v>
          </cell>
          <cell r="D34">
            <v>0</v>
          </cell>
          <cell r="E34">
            <v>0</v>
          </cell>
          <cell r="F34">
            <v>0</v>
          </cell>
          <cell r="J34">
            <v>9879</v>
          </cell>
          <cell r="L34">
            <v>0</v>
          </cell>
          <cell r="M34">
            <v>0</v>
          </cell>
          <cell r="N34">
            <v>0</v>
          </cell>
          <cell r="O34">
            <v>0</v>
          </cell>
          <cell r="P34">
            <v>0</v>
          </cell>
          <cell r="Q34">
            <v>0</v>
          </cell>
          <cell r="R34">
            <v>0</v>
          </cell>
          <cell r="S34">
            <v>0</v>
          </cell>
          <cell r="U34">
            <v>0</v>
          </cell>
          <cell r="V34">
            <v>0</v>
          </cell>
          <cell r="Y34">
            <v>0</v>
          </cell>
          <cell r="AA34">
            <v>0</v>
          </cell>
          <cell r="AE34">
            <v>0</v>
          </cell>
          <cell r="AF34">
            <v>0</v>
          </cell>
          <cell r="AH34">
            <v>0</v>
          </cell>
          <cell r="AI34">
            <v>0</v>
          </cell>
          <cell r="AJ34">
            <v>0</v>
          </cell>
          <cell r="AK34">
            <v>0</v>
          </cell>
          <cell r="AL34">
            <v>0</v>
          </cell>
          <cell r="AM34">
            <v>0</v>
          </cell>
          <cell r="AN34">
            <v>0</v>
          </cell>
          <cell r="AO34">
            <v>0</v>
          </cell>
          <cell r="AP34">
            <v>9879</v>
          </cell>
          <cell r="AT34">
            <v>0</v>
          </cell>
          <cell r="AV34">
            <v>0</v>
          </cell>
          <cell r="AX34">
            <v>0</v>
          </cell>
          <cell r="AY34">
            <v>0</v>
          </cell>
          <cell r="AZ34">
            <v>0</v>
          </cell>
          <cell r="BS34">
            <v>0</v>
          </cell>
        </row>
        <row r="35">
          <cell r="B35">
            <v>0</v>
          </cell>
          <cell r="C35">
            <v>0</v>
          </cell>
          <cell r="D35">
            <v>0</v>
          </cell>
          <cell r="E35">
            <v>0</v>
          </cell>
          <cell r="F35">
            <v>0</v>
          </cell>
          <cell r="J35">
            <v>0</v>
          </cell>
          <cell r="L35">
            <v>0</v>
          </cell>
          <cell r="M35">
            <v>0</v>
          </cell>
          <cell r="N35">
            <v>0</v>
          </cell>
          <cell r="O35">
            <v>0</v>
          </cell>
          <cell r="P35">
            <v>0</v>
          </cell>
          <cell r="Q35">
            <v>0</v>
          </cell>
          <cell r="R35">
            <v>0</v>
          </cell>
          <cell r="S35">
            <v>0</v>
          </cell>
          <cell r="U35">
            <v>0</v>
          </cell>
          <cell r="V35">
            <v>0</v>
          </cell>
          <cell r="Y35">
            <v>0</v>
          </cell>
          <cell r="AA35">
            <v>0</v>
          </cell>
          <cell r="AH35">
            <v>0</v>
          </cell>
          <cell r="AI35">
            <v>0</v>
          </cell>
          <cell r="AJ35">
            <v>0</v>
          </cell>
          <cell r="AK35">
            <v>0</v>
          </cell>
          <cell r="AL35">
            <v>0</v>
          </cell>
          <cell r="AM35">
            <v>0</v>
          </cell>
          <cell r="AN35">
            <v>0</v>
          </cell>
          <cell r="AO35">
            <v>0</v>
          </cell>
          <cell r="AP35">
            <v>0</v>
          </cell>
          <cell r="AT35">
            <v>0</v>
          </cell>
          <cell r="AV35">
            <v>0</v>
          </cell>
          <cell r="AX35">
            <v>0</v>
          </cell>
          <cell r="AY35">
            <v>0</v>
          </cell>
          <cell r="AZ35">
            <v>0</v>
          </cell>
          <cell r="BS35">
            <v>0</v>
          </cell>
        </row>
        <row r="36">
          <cell r="B36">
            <v>0</v>
          </cell>
          <cell r="C36">
            <v>0</v>
          </cell>
          <cell r="D36">
            <v>0</v>
          </cell>
          <cell r="E36">
            <v>0</v>
          </cell>
          <cell r="F36">
            <v>0</v>
          </cell>
          <cell r="J36">
            <v>0</v>
          </cell>
          <cell r="L36">
            <v>0</v>
          </cell>
          <cell r="M36">
            <v>0</v>
          </cell>
          <cell r="N36">
            <v>0</v>
          </cell>
          <cell r="O36">
            <v>334000</v>
          </cell>
          <cell r="P36">
            <v>0</v>
          </cell>
          <cell r="Q36">
            <v>0</v>
          </cell>
          <cell r="R36">
            <v>0</v>
          </cell>
          <cell r="S36">
            <v>0</v>
          </cell>
          <cell r="U36">
            <v>0</v>
          </cell>
          <cell r="V36">
            <v>0</v>
          </cell>
          <cell r="X36">
            <v>59379</v>
          </cell>
          <cell r="Y36">
            <v>0</v>
          </cell>
          <cell r="AA36">
            <v>0</v>
          </cell>
          <cell r="AC36">
            <v>66850</v>
          </cell>
          <cell r="AH36">
            <v>0</v>
          </cell>
          <cell r="AI36">
            <v>0</v>
          </cell>
          <cell r="AJ36">
            <v>0</v>
          </cell>
          <cell r="AK36">
            <v>0</v>
          </cell>
          <cell r="AL36">
            <v>0</v>
          </cell>
          <cell r="AM36">
            <v>0</v>
          </cell>
          <cell r="AN36">
            <v>0</v>
          </cell>
          <cell r="AO36">
            <v>0</v>
          </cell>
          <cell r="AP36">
            <v>460229</v>
          </cell>
          <cell r="AT36">
            <v>0</v>
          </cell>
          <cell r="AV36">
            <v>0</v>
          </cell>
          <cell r="AX36">
            <v>0</v>
          </cell>
          <cell r="AY36">
            <v>0</v>
          </cell>
          <cell r="AZ36">
            <v>0</v>
          </cell>
          <cell r="BA36">
            <v>3000</v>
          </cell>
          <cell r="BD36">
            <v>1084</v>
          </cell>
          <cell r="BG36">
            <v>8319</v>
          </cell>
          <cell r="BH36">
            <v>444</v>
          </cell>
          <cell r="BI36">
            <v>633</v>
          </cell>
          <cell r="BP36">
            <v>15803</v>
          </cell>
          <cell r="BQ36">
            <v>15135</v>
          </cell>
          <cell r="BS36">
            <v>44418</v>
          </cell>
        </row>
        <row r="37">
          <cell r="AP37">
            <v>100000</v>
          </cell>
          <cell r="AZ37">
            <v>0</v>
          </cell>
          <cell r="BS37">
            <v>10864</v>
          </cell>
        </row>
        <row r="38">
          <cell r="AP38">
            <v>0</v>
          </cell>
          <cell r="AZ38">
            <v>0</v>
          </cell>
          <cell r="BS38">
            <v>0</v>
          </cell>
        </row>
        <row r="39">
          <cell r="B39">
            <v>0</v>
          </cell>
          <cell r="C39">
            <v>0</v>
          </cell>
          <cell r="D39">
            <v>0</v>
          </cell>
          <cell r="E39">
            <v>0</v>
          </cell>
          <cell r="F39">
            <v>0</v>
          </cell>
          <cell r="J39">
            <v>0</v>
          </cell>
          <cell r="L39">
            <v>0</v>
          </cell>
          <cell r="M39">
            <v>0</v>
          </cell>
          <cell r="N39">
            <v>0</v>
          </cell>
          <cell r="O39">
            <v>0</v>
          </cell>
          <cell r="P39">
            <v>0</v>
          </cell>
          <cell r="Q39">
            <v>0</v>
          </cell>
          <cell r="R39">
            <v>0</v>
          </cell>
          <cell r="S39">
            <v>0</v>
          </cell>
          <cell r="U39">
            <v>0</v>
          </cell>
          <cell r="V39">
            <v>0</v>
          </cell>
          <cell r="Y39">
            <v>0</v>
          </cell>
          <cell r="AA39">
            <v>0</v>
          </cell>
          <cell r="AH39">
            <v>0</v>
          </cell>
          <cell r="AI39">
            <v>0</v>
          </cell>
          <cell r="AJ39">
            <v>0</v>
          </cell>
          <cell r="AK39">
            <v>0</v>
          </cell>
          <cell r="AL39">
            <v>0</v>
          </cell>
          <cell r="AM39">
            <v>0</v>
          </cell>
          <cell r="AN39">
            <v>0</v>
          </cell>
          <cell r="AO39">
            <v>100000</v>
          </cell>
          <cell r="AP39">
            <v>100000</v>
          </cell>
          <cell r="AT39">
            <v>0</v>
          </cell>
          <cell r="AV39">
            <v>0</v>
          </cell>
          <cell r="AX39">
            <v>0</v>
          </cell>
          <cell r="AY39">
            <v>0</v>
          </cell>
          <cell r="AZ39">
            <v>0</v>
          </cell>
          <cell r="BP39">
            <v>10864</v>
          </cell>
          <cell r="BS39">
            <v>10864</v>
          </cell>
        </row>
        <row r="40">
          <cell r="AP40">
            <v>1142150</v>
          </cell>
          <cell r="AZ40">
            <v>0</v>
          </cell>
          <cell r="BS40">
            <v>0</v>
          </cell>
        </row>
        <row r="41">
          <cell r="AP41">
            <v>0</v>
          </cell>
          <cell r="AZ41">
            <v>0</v>
          </cell>
          <cell r="BS41">
            <v>0</v>
          </cell>
        </row>
        <row r="42">
          <cell r="AP42">
            <v>0</v>
          </cell>
          <cell r="AZ42">
            <v>0</v>
          </cell>
          <cell r="BS42">
            <v>0</v>
          </cell>
        </row>
        <row r="43">
          <cell r="AP43">
            <v>0</v>
          </cell>
          <cell r="AZ43">
            <v>0</v>
          </cell>
          <cell r="BS43">
            <v>0</v>
          </cell>
        </row>
        <row r="44">
          <cell r="AP44">
            <v>0</v>
          </cell>
          <cell r="AZ44">
            <v>0</v>
          </cell>
          <cell r="BS44">
            <v>0</v>
          </cell>
        </row>
        <row r="45">
          <cell r="B45">
            <v>0</v>
          </cell>
          <cell r="C45">
            <v>0</v>
          </cell>
          <cell r="D45">
            <v>0</v>
          </cell>
          <cell r="E45">
            <v>0</v>
          </cell>
          <cell r="F45">
            <v>0</v>
          </cell>
          <cell r="J45">
            <v>0</v>
          </cell>
          <cell r="L45">
            <v>0</v>
          </cell>
          <cell r="M45">
            <v>0</v>
          </cell>
          <cell r="N45">
            <v>0</v>
          </cell>
          <cell r="O45">
            <v>0</v>
          </cell>
          <cell r="P45">
            <v>0</v>
          </cell>
          <cell r="Q45">
            <v>0</v>
          </cell>
          <cell r="R45">
            <v>0</v>
          </cell>
          <cell r="S45">
            <v>0</v>
          </cell>
          <cell r="U45">
            <v>0</v>
          </cell>
          <cell r="V45">
            <v>0</v>
          </cell>
          <cell r="Y45">
            <v>0</v>
          </cell>
          <cell r="AA45">
            <v>0</v>
          </cell>
          <cell r="AC45">
            <v>0</v>
          </cell>
          <cell r="AE45">
            <v>0</v>
          </cell>
          <cell r="AF45">
            <v>0</v>
          </cell>
          <cell r="AH45">
            <v>0</v>
          </cell>
          <cell r="AI45">
            <v>0</v>
          </cell>
          <cell r="AJ45">
            <v>0</v>
          </cell>
          <cell r="AK45">
            <v>0</v>
          </cell>
          <cell r="AL45">
            <v>0</v>
          </cell>
          <cell r="AM45">
            <v>0</v>
          </cell>
          <cell r="AN45">
            <v>0</v>
          </cell>
          <cell r="AO45">
            <v>0</v>
          </cell>
          <cell r="AP45">
            <v>0</v>
          </cell>
          <cell r="AT45">
            <v>0</v>
          </cell>
          <cell r="AV45">
            <v>0</v>
          </cell>
          <cell r="AX45">
            <v>0</v>
          </cell>
          <cell r="AY45">
            <v>0</v>
          </cell>
          <cell r="AZ45">
            <v>0</v>
          </cell>
          <cell r="BS45">
            <v>0</v>
          </cell>
        </row>
        <row r="46">
          <cell r="B46">
            <v>0</v>
          </cell>
          <cell r="C46">
            <v>0</v>
          </cell>
          <cell r="D46">
            <v>0</v>
          </cell>
          <cell r="E46">
            <v>0</v>
          </cell>
          <cell r="F46">
            <v>0</v>
          </cell>
          <cell r="J46">
            <v>0</v>
          </cell>
          <cell r="L46">
            <v>0</v>
          </cell>
          <cell r="M46">
            <v>0</v>
          </cell>
          <cell r="N46">
            <v>0</v>
          </cell>
          <cell r="O46">
            <v>0</v>
          </cell>
          <cell r="P46">
            <v>0</v>
          </cell>
          <cell r="Q46">
            <v>0</v>
          </cell>
          <cell r="R46">
            <v>0</v>
          </cell>
          <cell r="S46">
            <v>0</v>
          </cell>
          <cell r="U46">
            <v>0</v>
          </cell>
          <cell r="V46">
            <v>0</v>
          </cell>
          <cell r="X46">
            <v>0</v>
          </cell>
          <cell r="Y46">
            <v>0</v>
          </cell>
          <cell r="AA46">
            <v>0</v>
          </cell>
          <cell r="AC46">
            <v>791850</v>
          </cell>
          <cell r="AE46">
            <v>0</v>
          </cell>
          <cell r="AH46">
            <v>0</v>
          </cell>
          <cell r="AI46">
            <v>0</v>
          </cell>
          <cell r="AJ46">
            <v>0</v>
          </cell>
          <cell r="AK46">
            <v>0</v>
          </cell>
          <cell r="AL46">
            <v>0</v>
          </cell>
          <cell r="AM46">
            <v>0</v>
          </cell>
          <cell r="AN46">
            <v>0</v>
          </cell>
          <cell r="AO46">
            <v>0</v>
          </cell>
          <cell r="AP46">
            <v>791850</v>
          </cell>
          <cell r="AT46">
            <v>0</v>
          </cell>
          <cell r="AV46">
            <v>0</v>
          </cell>
          <cell r="AX46">
            <v>0</v>
          </cell>
          <cell r="AY46">
            <v>0</v>
          </cell>
          <cell r="AZ46">
            <v>0</v>
          </cell>
          <cell r="BS46">
            <v>0</v>
          </cell>
        </row>
        <row r="47">
          <cell r="B47">
            <v>0</v>
          </cell>
          <cell r="C47">
            <v>0</v>
          </cell>
          <cell r="D47">
            <v>0</v>
          </cell>
          <cell r="E47">
            <v>0</v>
          </cell>
          <cell r="F47">
            <v>0</v>
          </cell>
          <cell r="J47">
            <v>0</v>
          </cell>
          <cell r="L47">
            <v>0</v>
          </cell>
          <cell r="M47">
            <v>0</v>
          </cell>
          <cell r="N47">
            <v>0</v>
          </cell>
          <cell r="O47">
            <v>0</v>
          </cell>
          <cell r="P47">
            <v>0</v>
          </cell>
          <cell r="Q47">
            <v>0</v>
          </cell>
          <cell r="R47">
            <v>0</v>
          </cell>
          <cell r="S47">
            <v>0</v>
          </cell>
          <cell r="U47">
            <v>0</v>
          </cell>
          <cell r="V47">
            <v>0</v>
          </cell>
          <cell r="Y47">
            <v>0</v>
          </cell>
          <cell r="AA47">
            <v>0</v>
          </cell>
          <cell r="AH47">
            <v>0</v>
          </cell>
          <cell r="AI47">
            <v>0</v>
          </cell>
          <cell r="AJ47">
            <v>0</v>
          </cell>
          <cell r="AK47">
            <v>0</v>
          </cell>
          <cell r="AL47">
            <v>0</v>
          </cell>
          <cell r="AM47">
            <v>0</v>
          </cell>
          <cell r="AN47">
            <v>0</v>
          </cell>
          <cell r="AO47">
            <v>0</v>
          </cell>
          <cell r="AP47">
            <v>0</v>
          </cell>
          <cell r="AT47">
            <v>0</v>
          </cell>
          <cell r="AV47">
            <v>0</v>
          </cell>
          <cell r="AX47">
            <v>0</v>
          </cell>
          <cell r="AY47">
            <v>0</v>
          </cell>
          <cell r="AZ47">
            <v>0</v>
          </cell>
          <cell r="BS47">
            <v>0</v>
          </cell>
        </row>
        <row r="48">
          <cell r="AP48">
            <v>0</v>
          </cell>
          <cell r="AZ48">
            <v>0</v>
          </cell>
          <cell r="BS48">
            <v>0</v>
          </cell>
        </row>
        <row r="49">
          <cell r="AP49">
            <v>350300</v>
          </cell>
          <cell r="AZ49">
            <v>0</v>
          </cell>
          <cell r="BS49">
            <v>0</v>
          </cell>
        </row>
        <row r="50">
          <cell r="E50">
            <v>300</v>
          </cell>
          <cell r="AK50">
            <v>350000</v>
          </cell>
          <cell r="AP50">
            <v>350300</v>
          </cell>
          <cell r="AZ50">
            <v>0</v>
          </cell>
          <cell r="BS50">
            <v>0</v>
          </cell>
        </row>
        <row r="51">
          <cell r="B51">
            <v>0</v>
          </cell>
          <cell r="C51">
            <v>0</v>
          </cell>
          <cell r="D51">
            <v>0</v>
          </cell>
          <cell r="E51">
            <v>0</v>
          </cell>
          <cell r="F51">
            <v>0</v>
          </cell>
          <cell r="J51">
            <v>0</v>
          </cell>
          <cell r="L51">
            <v>0</v>
          </cell>
          <cell r="M51">
            <v>0</v>
          </cell>
          <cell r="N51">
            <v>0</v>
          </cell>
          <cell r="O51">
            <v>0</v>
          </cell>
          <cell r="P51">
            <v>0</v>
          </cell>
          <cell r="Q51">
            <v>0</v>
          </cell>
          <cell r="R51">
            <v>0</v>
          </cell>
          <cell r="S51">
            <v>0</v>
          </cell>
          <cell r="U51">
            <v>0</v>
          </cell>
          <cell r="V51">
            <v>0</v>
          </cell>
          <cell r="Y51">
            <v>0</v>
          </cell>
          <cell r="AA51">
            <v>0</v>
          </cell>
          <cell r="AH51">
            <v>0</v>
          </cell>
          <cell r="AI51">
            <v>0</v>
          </cell>
          <cell r="AJ51">
            <v>0</v>
          </cell>
          <cell r="AK51">
            <v>0</v>
          </cell>
          <cell r="AL51">
            <v>0</v>
          </cell>
          <cell r="AM51">
            <v>0</v>
          </cell>
          <cell r="AN51">
            <v>0</v>
          </cell>
          <cell r="AO51">
            <v>0</v>
          </cell>
          <cell r="AP51">
            <v>0</v>
          </cell>
          <cell r="AT51">
            <v>0</v>
          </cell>
          <cell r="AV51">
            <v>0</v>
          </cell>
          <cell r="AX51">
            <v>0</v>
          </cell>
          <cell r="AY51">
            <v>0</v>
          </cell>
          <cell r="AZ51">
            <v>0</v>
          </cell>
          <cell r="BS51">
            <v>0</v>
          </cell>
        </row>
        <row r="52">
          <cell r="AP52">
            <v>1712258</v>
          </cell>
          <cell r="AZ52">
            <v>0</v>
          </cell>
          <cell r="BS52">
            <v>55282</v>
          </cell>
        </row>
        <row r="53">
          <cell r="AP53">
            <v>712623</v>
          </cell>
          <cell r="AZ53">
            <v>0</v>
          </cell>
          <cell r="BS53">
            <v>0</v>
          </cell>
        </row>
        <row r="54">
          <cell r="AP54">
            <v>710749</v>
          </cell>
          <cell r="AZ54">
            <v>0</v>
          </cell>
          <cell r="BS54">
            <v>0</v>
          </cell>
        </row>
        <row r="55">
          <cell r="AP55">
            <v>0</v>
          </cell>
          <cell r="AZ55">
            <v>0</v>
          </cell>
          <cell r="BS55">
            <v>0</v>
          </cell>
        </row>
        <row r="56">
          <cell r="AP56">
            <v>0</v>
          </cell>
          <cell r="AZ56">
            <v>0</v>
          </cell>
          <cell r="BS56">
            <v>0</v>
          </cell>
        </row>
        <row r="57">
          <cell r="J57">
            <v>710749</v>
          </cell>
          <cell r="AP57">
            <v>710749</v>
          </cell>
          <cell r="AZ57">
            <v>0</v>
          </cell>
          <cell r="BS57">
            <v>0</v>
          </cell>
        </row>
        <row r="58">
          <cell r="AP58">
            <v>1874</v>
          </cell>
          <cell r="AZ58">
            <v>0</v>
          </cell>
          <cell r="BS58">
            <v>0</v>
          </cell>
        </row>
        <row r="59">
          <cell r="J59">
            <v>1874</v>
          </cell>
          <cell r="AP59">
            <v>1874</v>
          </cell>
          <cell r="AZ59">
            <v>0</v>
          </cell>
          <cell r="BS59">
            <v>0</v>
          </cell>
        </row>
        <row r="60">
          <cell r="AP60">
            <v>0</v>
          </cell>
          <cell r="AZ60">
            <v>0</v>
          </cell>
          <cell r="BS60">
            <v>0</v>
          </cell>
        </row>
        <row r="61">
          <cell r="AP61">
            <v>4566684</v>
          </cell>
          <cell r="AZ61">
            <v>94555</v>
          </cell>
          <cell r="BS61">
            <v>967335</v>
          </cell>
        </row>
        <row r="62">
          <cell r="AP62">
            <v>167891</v>
          </cell>
          <cell r="AZ62">
            <v>94555</v>
          </cell>
          <cell r="BS62">
            <v>915461</v>
          </cell>
        </row>
        <row r="63">
          <cell r="AP63">
            <v>0</v>
          </cell>
          <cell r="AT63">
            <v>11823</v>
          </cell>
          <cell r="AV63">
            <v>20293</v>
          </cell>
          <cell r="AX63">
            <v>33954</v>
          </cell>
          <cell r="AY63">
            <v>28485</v>
          </cell>
          <cell r="AZ63">
            <v>94555</v>
          </cell>
          <cell r="BA63">
            <v>66834</v>
          </cell>
          <cell r="BB63">
            <v>13294</v>
          </cell>
          <cell r="BC63">
            <v>8438</v>
          </cell>
          <cell r="BD63">
            <v>101218</v>
          </cell>
          <cell r="BE63">
            <v>6675</v>
          </cell>
          <cell r="BF63">
            <v>16498</v>
          </cell>
          <cell r="BG63">
            <v>22600</v>
          </cell>
          <cell r="BH63">
            <v>22698</v>
          </cell>
          <cell r="BI63">
            <v>19750</v>
          </cell>
          <cell r="BJ63">
            <v>10705</v>
          </cell>
          <cell r="BK63">
            <v>20176</v>
          </cell>
          <cell r="BL63">
            <v>4802</v>
          </cell>
          <cell r="BM63">
            <v>5343</v>
          </cell>
          <cell r="BN63">
            <v>13755</v>
          </cell>
          <cell r="BP63">
            <v>109903</v>
          </cell>
          <cell r="BQ63">
            <v>46070</v>
          </cell>
          <cell r="BR63">
            <v>127435</v>
          </cell>
          <cell r="BS63">
            <v>616194</v>
          </cell>
        </row>
        <row r="64">
          <cell r="AP64">
            <v>0</v>
          </cell>
          <cell r="AZ64">
            <v>0</v>
          </cell>
          <cell r="BS64">
            <v>0</v>
          </cell>
        </row>
        <row r="65">
          <cell r="AP65">
            <v>0</v>
          </cell>
          <cell r="AZ65">
            <v>0</v>
          </cell>
          <cell r="BS65">
            <v>0</v>
          </cell>
        </row>
        <row r="66">
          <cell r="K66">
            <v>167891</v>
          </cell>
          <cell r="AP66">
            <v>167891</v>
          </cell>
          <cell r="AZ66">
            <v>0</v>
          </cell>
          <cell r="BD66">
            <v>299267</v>
          </cell>
          <cell r="BS66">
            <v>299267</v>
          </cell>
        </row>
        <row r="67">
          <cell r="AP67">
            <v>4398793</v>
          </cell>
          <cell r="AZ67">
            <v>0</v>
          </cell>
          <cell r="BS67">
            <v>51874</v>
          </cell>
        </row>
        <row r="68">
          <cell r="AP68">
            <v>0</v>
          </cell>
          <cell r="AT68">
            <v>0</v>
          </cell>
          <cell r="AV68">
            <v>0</v>
          </cell>
          <cell r="AX68">
            <v>0</v>
          </cell>
          <cell r="AY68">
            <v>0</v>
          </cell>
          <cell r="AZ68">
            <v>0</v>
          </cell>
          <cell r="BA68">
            <v>300</v>
          </cell>
          <cell r="BK68">
            <v>100</v>
          </cell>
          <cell r="BP68">
            <v>1474</v>
          </cell>
          <cell r="BS68">
            <v>1874</v>
          </cell>
        </row>
        <row r="69">
          <cell r="AP69">
            <v>0</v>
          </cell>
        </row>
        <row r="70">
          <cell r="K70">
            <v>4398793</v>
          </cell>
          <cell r="AP70">
            <v>4398793</v>
          </cell>
          <cell r="AZ70">
            <v>0</v>
          </cell>
          <cell r="BD70">
            <v>50000</v>
          </cell>
          <cell r="BS70">
            <v>50000</v>
          </cell>
        </row>
      </sheetData>
      <sheetData sheetId="24">
        <row r="6">
          <cell r="AP6">
            <v>266242</v>
          </cell>
          <cell r="AZ6">
            <v>270142</v>
          </cell>
          <cell r="BS6">
            <v>0</v>
          </cell>
        </row>
        <row r="7">
          <cell r="AP7">
            <v>0</v>
          </cell>
          <cell r="AZ7">
            <v>270142</v>
          </cell>
          <cell r="BS7">
            <v>0</v>
          </cell>
        </row>
        <row r="8">
          <cell r="AP8">
            <v>0</v>
          </cell>
          <cell r="AQ8">
            <v>900</v>
          </cell>
          <cell r="AR8">
            <v>1200</v>
          </cell>
          <cell r="AS8">
            <v>0</v>
          </cell>
          <cell r="AT8">
            <v>0</v>
          </cell>
          <cell r="AU8">
            <v>0</v>
          </cell>
          <cell r="AX8">
            <v>205449</v>
          </cell>
          <cell r="AZ8">
            <v>207549</v>
          </cell>
          <cell r="BS8">
            <v>0</v>
          </cell>
        </row>
        <row r="9">
          <cell r="AP9">
            <v>0</v>
          </cell>
          <cell r="AQ9">
            <v>143</v>
          </cell>
          <cell r="AR9">
            <v>189</v>
          </cell>
          <cell r="AS9">
            <v>0</v>
          </cell>
          <cell r="AT9">
            <v>0</v>
          </cell>
          <cell r="AU9">
            <v>0</v>
          </cell>
          <cell r="AX9">
            <v>36927</v>
          </cell>
          <cell r="AZ9">
            <v>37259</v>
          </cell>
          <cell r="BS9">
            <v>0</v>
          </cell>
        </row>
        <row r="10">
          <cell r="AP10">
            <v>0</v>
          </cell>
          <cell r="AQ10">
            <v>11260</v>
          </cell>
          <cell r="AR10">
            <v>4400</v>
          </cell>
          <cell r="AS10">
            <v>5440</v>
          </cell>
          <cell r="AT10">
            <v>1500</v>
          </cell>
          <cell r="AU10">
            <v>500</v>
          </cell>
          <cell r="AX10">
            <v>2234</v>
          </cell>
          <cell r="AZ10">
            <v>25334</v>
          </cell>
          <cell r="BS10">
            <v>0</v>
          </cell>
        </row>
        <row r="11">
          <cell r="AP11">
            <v>0</v>
          </cell>
          <cell r="AQ11">
            <v>0</v>
          </cell>
          <cell r="AR11">
            <v>0</v>
          </cell>
          <cell r="AS11">
            <v>0</v>
          </cell>
          <cell r="AT11">
            <v>0</v>
          </cell>
          <cell r="AU11">
            <v>0</v>
          </cell>
          <cell r="AX11">
            <v>0</v>
          </cell>
          <cell r="AZ11">
            <v>0</v>
          </cell>
          <cell r="BS11">
            <v>0</v>
          </cell>
        </row>
        <row r="12">
          <cell r="AP12">
            <v>0</v>
          </cell>
          <cell r="AZ12">
            <v>0</v>
          </cell>
          <cell r="BS12">
            <v>0</v>
          </cell>
        </row>
        <row r="13">
          <cell r="AP13">
            <v>0</v>
          </cell>
          <cell r="AZ13">
            <v>0</v>
          </cell>
          <cell r="BS13">
            <v>0</v>
          </cell>
        </row>
        <row r="14">
          <cell r="AP14">
            <v>0</v>
          </cell>
          <cell r="AZ14">
            <v>0</v>
          </cell>
          <cell r="BS14">
            <v>0</v>
          </cell>
        </row>
        <row r="15">
          <cell r="AP15">
            <v>0</v>
          </cell>
          <cell r="AQ15">
            <v>0</v>
          </cell>
          <cell r="AR15">
            <v>0</v>
          </cell>
          <cell r="AS15">
            <v>0</v>
          </cell>
          <cell r="AT15">
            <v>0</v>
          </cell>
          <cell r="AU15">
            <v>0</v>
          </cell>
          <cell r="AX15">
            <v>0</v>
          </cell>
          <cell r="AZ15">
            <v>0</v>
          </cell>
          <cell r="BS15">
            <v>0</v>
          </cell>
        </row>
        <row r="16">
          <cell r="AP16">
            <v>0</v>
          </cell>
          <cell r="AQ16">
            <v>0</v>
          </cell>
          <cell r="AR16">
            <v>0</v>
          </cell>
          <cell r="AS16">
            <v>0</v>
          </cell>
          <cell r="AT16">
            <v>0</v>
          </cell>
          <cell r="AU16">
            <v>0</v>
          </cell>
          <cell r="AX16">
            <v>0</v>
          </cell>
          <cell r="AZ16">
            <v>0</v>
          </cell>
          <cell r="BS16">
            <v>0</v>
          </cell>
        </row>
        <row r="17">
          <cell r="AP17">
            <v>0</v>
          </cell>
          <cell r="AZ17">
            <v>0</v>
          </cell>
          <cell r="BS17">
            <v>0</v>
          </cell>
        </row>
        <row r="18">
          <cell r="AP18">
            <v>0</v>
          </cell>
          <cell r="AZ18">
            <v>0</v>
          </cell>
          <cell r="BS18">
            <v>0</v>
          </cell>
        </row>
        <row r="19">
          <cell r="AP19">
            <v>0</v>
          </cell>
          <cell r="AQ19">
            <v>0</v>
          </cell>
          <cell r="AR19">
            <v>0</v>
          </cell>
          <cell r="AS19">
            <v>0</v>
          </cell>
          <cell r="AT19">
            <v>0</v>
          </cell>
          <cell r="AU19">
            <v>0</v>
          </cell>
          <cell r="AX19">
            <v>0</v>
          </cell>
          <cell r="AZ19">
            <v>0</v>
          </cell>
          <cell r="BS19">
            <v>0</v>
          </cell>
        </row>
        <row r="20">
          <cell r="AP20">
            <v>0</v>
          </cell>
          <cell r="AQ20">
            <v>0</v>
          </cell>
          <cell r="AR20">
            <v>0</v>
          </cell>
          <cell r="AS20">
            <v>0</v>
          </cell>
          <cell r="AT20">
            <v>0</v>
          </cell>
          <cell r="AU20">
            <v>0</v>
          </cell>
          <cell r="AX20">
            <v>0</v>
          </cell>
          <cell r="AZ20">
            <v>0</v>
          </cell>
          <cell r="BS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Z21">
            <v>0</v>
          </cell>
          <cell r="BS21">
            <v>0</v>
          </cell>
        </row>
        <row r="22">
          <cell r="AP22">
            <v>0</v>
          </cell>
          <cell r="AZ22">
            <v>0</v>
          </cell>
          <cell r="BS22">
            <v>0</v>
          </cell>
        </row>
        <row r="23">
          <cell r="AP23">
            <v>0</v>
          </cell>
          <cell r="AQ23">
            <v>0</v>
          </cell>
          <cell r="AR23">
            <v>0</v>
          </cell>
          <cell r="AS23">
            <v>0</v>
          </cell>
          <cell r="AT23">
            <v>0</v>
          </cell>
          <cell r="AU23">
            <v>0</v>
          </cell>
          <cell r="AX23">
            <v>0</v>
          </cell>
          <cell r="AZ23">
            <v>0</v>
          </cell>
          <cell r="BS23">
            <v>0</v>
          </cell>
        </row>
        <row r="24">
          <cell r="AP24">
            <v>0</v>
          </cell>
          <cell r="AQ24">
            <v>0</v>
          </cell>
          <cell r="AR24">
            <v>0</v>
          </cell>
          <cell r="AS24">
            <v>0</v>
          </cell>
          <cell r="AT24">
            <v>0</v>
          </cell>
          <cell r="AU24">
            <v>0</v>
          </cell>
          <cell r="AX24">
            <v>0</v>
          </cell>
          <cell r="AZ24">
            <v>0</v>
          </cell>
          <cell r="BS24">
            <v>0</v>
          </cell>
        </row>
        <row r="25">
          <cell r="AP25">
            <v>0</v>
          </cell>
          <cell r="AZ25">
            <v>0</v>
          </cell>
          <cell r="BS25">
            <v>0</v>
          </cell>
        </row>
        <row r="26">
          <cell r="AP26">
            <v>0</v>
          </cell>
          <cell r="AZ26">
            <v>270142</v>
          </cell>
          <cell r="BS26">
            <v>0</v>
          </cell>
        </row>
        <row r="27">
          <cell r="AP27">
            <v>0</v>
          </cell>
          <cell r="AZ27">
            <v>270142</v>
          </cell>
          <cell r="BS27">
            <v>0</v>
          </cell>
        </row>
        <row r="28">
          <cell r="AP28">
            <v>0</v>
          </cell>
          <cell r="AZ28">
            <v>3900</v>
          </cell>
          <cell r="BS28">
            <v>0</v>
          </cell>
        </row>
        <row r="29">
          <cell r="AP29">
            <v>0</v>
          </cell>
          <cell r="AZ29">
            <v>0</v>
          </cell>
          <cell r="BS29">
            <v>0</v>
          </cell>
        </row>
        <row r="30">
          <cell r="AP30">
            <v>0</v>
          </cell>
          <cell r="AZ30">
            <v>0</v>
          </cell>
          <cell r="BS30">
            <v>0</v>
          </cell>
        </row>
        <row r="31">
          <cell r="AP31">
            <v>0</v>
          </cell>
          <cell r="AZ31">
            <v>0</v>
          </cell>
          <cell r="BS31">
            <v>0</v>
          </cell>
        </row>
        <row r="32">
          <cell r="AP32">
            <v>0</v>
          </cell>
          <cell r="AZ32">
            <v>0</v>
          </cell>
          <cell r="BS32">
            <v>0</v>
          </cell>
        </row>
        <row r="33">
          <cell r="AP33">
            <v>0</v>
          </cell>
          <cell r="AZ33">
            <v>0</v>
          </cell>
          <cell r="BS33">
            <v>0</v>
          </cell>
        </row>
        <row r="34">
          <cell r="AP34">
            <v>0</v>
          </cell>
          <cell r="AQ34">
            <v>0</v>
          </cell>
          <cell r="AR34">
            <v>0</v>
          </cell>
          <cell r="AS34">
            <v>0</v>
          </cell>
          <cell r="AT34">
            <v>0</v>
          </cell>
          <cell r="AU34">
            <v>0</v>
          </cell>
          <cell r="AX34">
            <v>0</v>
          </cell>
          <cell r="AZ34">
            <v>0</v>
          </cell>
          <cell r="BS34">
            <v>0</v>
          </cell>
        </row>
        <row r="35">
          <cell r="AP35">
            <v>0</v>
          </cell>
          <cell r="AQ35">
            <v>1000</v>
          </cell>
          <cell r="AR35">
            <v>1300</v>
          </cell>
          <cell r="AS35">
            <v>0</v>
          </cell>
          <cell r="AT35">
            <v>0</v>
          </cell>
          <cell r="AU35">
            <v>0</v>
          </cell>
          <cell r="AX35">
            <v>0</v>
          </cell>
          <cell r="AZ35">
            <v>2300</v>
          </cell>
          <cell r="BS35">
            <v>0</v>
          </cell>
        </row>
        <row r="36">
          <cell r="AP36">
            <v>0</v>
          </cell>
          <cell r="AQ36">
            <v>0</v>
          </cell>
          <cell r="AR36">
            <v>0</v>
          </cell>
          <cell r="AS36">
            <v>1600</v>
          </cell>
          <cell r="AT36">
            <v>0</v>
          </cell>
          <cell r="AU36">
            <v>0</v>
          </cell>
          <cell r="AX36">
            <v>0</v>
          </cell>
          <cell r="AZ36">
            <v>1600</v>
          </cell>
          <cell r="BS36">
            <v>0</v>
          </cell>
        </row>
        <row r="37">
          <cell r="AP37">
            <v>0</v>
          </cell>
          <cell r="AZ37">
            <v>0</v>
          </cell>
          <cell r="BS37">
            <v>0</v>
          </cell>
        </row>
        <row r="38">
          <cell r="AP38">
            <v>0</v>
          </cell>
          <cell r="AZ38">
            <v>0</v>
          </cell>
          <cell r="BS38">
            <v>0</v>
          </cell>
        </row>
        <row r="39">
          <cell r="AP39">
            <v>0</v>
          </cell>
          <cell r="AQ39">
            <v>0</v>
          </cell>
          <cell r="AR39">
            <v>0</v>
          </cell>
          <cell r="AS39">
            <v>0</v>
          </cell>
          <cell r="AT39">
            <v>0</v>
          </cell>
          <cell r="AU39">
            <v>0</v>
          </cell>
          <cell r="AX39">
            <v>0</v>
          </cell>
          <cell r="AZ39">
            <v>0</v>
          </cell>
          <cell r="BS39">
            <v>0</v>
          </cell>
        </row>
        <row r="40">
          <cell r="AP40">
            <v>0</v>
          </cell>
          <cell r="AZ40">
            <v>0</v>
          </cell>
          <cell r="BS40">
            <v>0</v>
          </cell>
        </row>
        <row r="41">
          <cell r="AP41">
            <v>0</v>
          </cell>
          <cell r="AZ41">
            <v>0</v>
          </cell>
          <cell r="BS41">
            <v>0</v>
          </cell>
        </row>
        <row r="42">
          <cell r="AP42">
            <v>0</v>
          </cell>
          <cell r="AZ42">
            <v>0</v>
          </cell>
          <cell r="BS42">
            <v>0</v>
          </cell>
        </row>
        <row r="43">
          <cell r="AP43">
            <v>0</v>
          </cell>
          <cell r="AZ43">
            <v>0</v>
          </cell>
          <cell r="BS43">
            <v>0</v>
          </cell>
        </row>
        <row r="44">
          <cell r="AP44">
            <v>0</v>
          </cell>
          <cell r="AZ44">
            <v>0</v>
          </cell>
          <cell r="BS44">
            <v>0</v>
          </cell>
        </row>
        <row r="45">
          <cell r="AP45">
            <v>0</v>
          </cell>
          <cell r="AQ45">
            <v>0</v>
          </cell>
          <cell r="AR45">
            <v>0</v>
          </cell>
          <cell r="AS45">
            <v>0</v>
          </cell>
          <cell r="AT45">
            <v>0</v>
          </cell>
          <cell r="AU45">
            <v>0</v>
          </cell>
          <cell r="AX45">
            <v>0</v>
          </cell>
          <cell r="AZ45">
            <v>0</v>
          </cell>
          <cell r="BS45">
            <v>0</v>
          </cell>
        </row>
        <row r="46">
          <cell r="AP46">
            <v>0</v>
          </cell>
          <cell r="AQ46">
            <v>0</v>
          </cell>
          <cell r="AR46">
            <v>0</v>
          </cell>
          <cell r="AS46">
            <v>0</v>
          </cell>
          <cell r="AT46">
            <v>0</v>
          </cell>
          <cell r="AU46">
            <v>0</v>
          </cell>
          <cell r="AX46">
            <v>0</v>
          </cell>
          <cell r="AZ46">
            <v>0</v>
          </cell>
          <cell r="BS46">
            <v>0</v>
          </cell>
        </row>
        <row r="47">
          <cell r="AP47">
            <v>0</v>
          </cell>
          <cell r="AQ47">
            <v>0</v>
          </cell>
          <cell r="AR47">
            <v>0</v>
          </cell>
          <cell r="AS47">
            <v>0</v>
          </cell>
          <cell r="AT47">
            <v>0</v>
          </cell>
          <cell r="AU47">
            <v>0</v>
          </cell>
          <cell r="AX47">
            <v>0</v>
          </cell>
          <cell r="AZ47">
            <v>0</v>
          </cell>
          <cell r="BS47">
            <v>0</v>
          </cell>
        </row>
        <row r="48">
          <cell r="AP48">
            <v>0</v>
          </cell>
          <cell r="AZ48">
            <v>0</v>
          </cell>
          <cell r="BS48">
            <v>0</v>
          </cell>
        </row>
        <row r="49">
          <cell r="AP49">
            <v>0</v>
          </cell>
          <cell r="AZ49">
            <v>0</v>
          </cell>
          <cell r="BS49">
            <v>0</v>
          </cell>
        </row>
        <row r="50">
          <cell r="AP50">
            <v>0</v>
          </cell>
          <cell r="AZ50">
            <v>0</v>
          </cell>
          <cell r="BS50">
            <v>0</v>
          </cell>
        </row>
        <row r="51">
          <cell r="AP51">
            <v>0</v>
          </cell>
          <cell r="AQ51">
            <v>0</v>
          </cell>
          <cell r="AR51">
            <v>0</v>
          </cell>
          <cell r="AS51">
            <v>0</v>
          </cell>
          <cell r="AT51">
            <v>0</v>
          </cell>
          <cell r="AU51">
            <v>0</v>
          </cell>
          <cell r="AX51">
            <v>0</v>
          </cell>
          <cell r="AZ51">
            <v>0</v>
          </cell>
          <cell r="BS51">
            <v>0</v>
          </cell>
        </row>
        <row r="52">
          <cell r="AP52">
            <v>0</v>
          </cell>
          <cell r="AZ52">
            <v>3900</v>
          </cell>
          <cell r="BS52">
            <v>0</v>
          </cell>
        </row>
        <row r="53">
          <cell r="AP53">
            <v>266242</v>
          </cell>
          <cell r="AZ53">
            <v>0</v>
          </cell>
          <cell r="BS53">
            <v>0</v>
          </cell>
        </row>
        <row r="54">
          <cell r="AP54">
            <v>266242</v>
          </cell>
          <cell r="AZ54">
            <v>0</v>
          </cell>
          <cell r="BS54">
            <v>0</v>
          </cell>
        </row>
        <row r="55">
          <cell r="AP55">
            <v>0</v>
          </cell>
          <cell r="AZ55">
            <v>0</v>
          </cell>
          <cell r="BS55">
            <v>0</v>
          </cell>
        </row>
        <row r="56">
          <cell r="AP56">
            <v>0</v>
          </cell>
          <cell r="AZ56">
            <v>0</v>
          </cell>
          <cell r="BS56">
            <v>0</v>
          </cell>
        </row>
        <row r="57">
          <cell r="J57">
            <v>266242</v>
          </cell>
          <cell r="AP57">
            <v>266242</v>
          </cell>
          <cell r="AZ57">
            <v>0</v>
          </cell>
          <cell r="BS57">
            <v>0</v>
          </cell>
        </row>
        <row r="58">
          <cell r="AP58">
            <v>0</v>
          </cell>
          <cell r="AZ58">
            <v>0</v>
          </cell>
          <cell r="BS58">
            <v>0</v>
          </cell>
        </row>
        <row r="59">
          <cell r="AP59">
            <v>0</v>
          </cell>
          <cell r="AZ59">
            <v>0</v>
          </cell>
          <cell r="BS59">
            <v>0</v>
          </cell>
        </row>
        <row r="60">
          <cell r="AP60">
            <v>0</v>
          </cell>
          <cell r="AZ60">
            <v>0</v>
          </cell>
          <cell r="BS60">
            <v>0</v>
          </cell>
        </row>
        <row r="61">
          <cell r="AP61">
            <v>0</v>
          </cell>
          <cell r="AZ61">
            <v>266242</v>
          </cell>
          <cell r="BS61">
            <v>0</v>
          </cell>
        </row>
        <row r="62">
          <cell r="AP62">
            <v>0</v>
          </cell>
          <cell r="AZ62">
            <v>266242</v>
          </cell>
          <cell r="BS62">
            <v>0</v>
          </cell>
        </row>
        <row r="63">
          <cell r="J63">
            <v>0</v>
          </cell>
          <cell r="AP63">
            <v>0</v>
          </cell>
          <cell r="AQ63">
            <v>11303</v>
          </cell>
          <cell r="AR63">
            <v>4489</v>
          </cell>
          <cell r="AS63">
            <v>3840</v>
          </cell>
          <cell r="AT63">
            <v>1500</v>
          </cell>
          <cell r="AU63">
            <v>500</v>
          </cell>
          <cell r="AX63">
            <v>244610</v>
          </cell>
          <cell r="AZ63">
            <v>266242</v>
          </cell>
          <cell r="BS63">
            <v>0</v>
          </cell>
        </row>
        <row r="64">
          <cell r="AP64">
            <v>0</v>
          </cell>
          <cell r="AZ64">
            <v>0</v>
          </cell>
          <cell r="BS64">
            <v>0</v>
          </cell>
        </row>
        <row r="65">
          <cell r="AP65">
            <v>0</v>
          </cell>
          <cell r="AZ65">
            <v>0</v>
          </cell>
          <cell r="BS65">
            <v>0</v>
          </cell>
        </row>
        <row r="66">
          <cell r="AP66">
            <v>0</v>
          </cell>
          <cell r="AZ66">
            <v>0</v>
          </cell>
          <cell r="BS66">
            <v>0</v>
          </cell>
        </row>
        <row r="67">
          <cell r="AP67">
            <v>0</v>
          </cell>
          <cell r="AZ67">
            <v>0</v>
          </cell>
          <cell r="BS67">
            <v>0</v>
          </cell>
        </row>
        <row r="68">
          <cell r="AP68">
            <v>0</v>
          </cell>
          <cell r="AQ68">
            <v>0</v>
          </cell>
          <cell r="AR68">
            <v>0</v>
          </cell>
          <cell r="AS68">
            <v>0</v>
          </cell>
          <cell r="AT68">
            <v>0</v>
          </cell>
          <cell r="AU68">
            <v>0</v>
          </cell>
          <cell r="AX68">
            <v>0</v>
          </cell>
          <cell r="AZ68">
            <v>0</v>
          </cell>
          <cell r="BS68">
            <v>0</v>
          </cell>
        </row>
        <row r="70">
          <cell r="AP70">
            <v>0</v>
          </cell>
          <cell r="AZ70">
            <v>0</v>
          </cell>
          <cell r="BS70">
            <v>0</v>
          </cell>
        </row>
      </sheetData>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177"/>
  <sheetViews>
    <sheetView zoomScaleNormal="100" workbookViewId="0">
      <pane ySplit="1" topLeftCell="A86" activePane="bottomLeft" state="frozen"/>
      <selection pane="bottomLeft" activeCell="B36" sqref="B36"/>
    </sheetView>
  </sheetViews>
  <sheetFormatPr defaultColWidth="9.140625" defaultRowHeight="15" x14ac:dyDescent="0.25"/>
  <cols>
    <col min="1" max="1" width="9.85546875" style="51" customWidth="1"/>
    <col min="2" max="2" width="29.85546875" style="51" customWidth="1"/>
    <col min="3" max="3" width="27.85546875" style="51" customWidth="1"/>
    <col min="4" max="4" width="22.42578125" style="51" customWidth="1"/>
    <col min="5" max="5" width="30.28515625" style="51" customWidth="1"/>
    <col min="6" max="6" width="17.7109375" style="51" customWidth="1"/>
    <col min="7" max="7" width="18.42578125" style="3" customWidth="1"/>
    <col min="8" max="16384" width="9.140625" style="3"/>
  </cols>
  <sheetData>
    <row r="1" spans="1:18" ht="55.5" customHeight="1" x14ac:dyDescent="0.25">
      <c r="A1" s="1" t="s">
        <v>0</v>
      </c>
      <c r="B1" s="2" t="s">
        <v>1</v>
      </c>
      <c r="C1" s="2" t="s">
        <v>2</v>
      </c>
      <c r="D1" s="2" t="s">
        <v>3</v>
      </c>
      <c r="E1" s="1" t="s">
        <v>4</v>
      </c>
      <c r="F1" s="2" t="s">
        <v>5</v>
      </c>
      <c r="R1" s="4"/>
    </row>
    <row r="2" spans="1:18" ht="15" customHeight="1" x14ac:dyDescent="0.25">
      <c r="A2" s="5">
        <v>10000</v>
      </c>
      <c r="B2" s="5" t="s">
        <v>6</v>
      </c>
      <c r="C2" s="6"/>
      <c r="D2" s="6"/>
      <c r="E2" s="7"/>
      <c r="F2" s="6"/>
    </row>
    <row r="3" spans="1:18" s="11" customFormat="1" ht="30" customHeight="1" x14ac:dyDescent="0.2">
      <c r="A3" s="8">
        <v>11000</v>
      </c>
      <c r="B3" s="8" t="s">
        <v>7</v>
      </c>
      <c r="C3" s="8" t="s">
        <v>8</v>
      </c>
      <c r="D3" s="9"/>
      <c r="E3" s="10"/>
      <c r="F3" s="9"/>
    </row>
    <row r="4" spans="1:18" ht="135" customHeight="1" x14ac:dyDescent="0.25">
      <c r="A4" s="12">
        <v>11101</v>
      </c>
      <c r="B4" s="13" t="s">
        <v>9</v>
      </c>
      <c r="C4" s="14" t="s">
        <v>10</v>
      </c>
      <c r="D4" s="13" t="s">
        <v>11</v>
      </c>
      <c r="E4" s="15" t="s">
        <v>12</v>
      </c>
      <c r="F4" s="13"/>
    </row>
    <row r="5" spans="1:18" ht="30" customHeight="1" x14ac:dyDescent="0.25">
      <c r="A5" s="12">
        <v>11102</v>
      </c>
      <c r="B5" s="13" t="s">
        <v>13</v>
      </c>
      <c r="C5" s="13" t="s">
        <v>14</v>
      </c>
      <c r="D5" s="13"/>
      <c r="E5" s="15" t="s">
        <v>15</v>
      </c>
      <c r="F5" s="13"/>
    </row>
    <row r="6" spans="1:18" ht="30" customHeight="1" x14ac:dyDescent="0.25">
      <c r="A6" s="12">
        <v>11103</v>
      </c>
      <c r="B6" s="13" t="s">
        <v>16</v>
      </c>
      <c r="C6" s="13" t="s">
        <v>17</v>
      </c>
      <c r="D6" s="13"/>
      <c r="E6" s="15" t="s">
        <v>18</v>
      </c>
      <c r="F6" s="13"/>
    </row>
    <row r="7" spans="1:18" ht="142.5" customHeight="1" x14ac:dyDescent="0.25">
      <c r="A7" s="12">
        <v>11104</v>
      </c>
      <c r="B7" s="13" t="s">
        <v>19</v>
      </c>
      <c r="C7" s="13" t="s">
        <v>20</v>
      </c>
      <c r="D7" s="13"/>
      <c r="E7" s="15" t="s">
        <v>21</v>
      </c>
      <c r="F7" s="13"/>
    </row>
    <row r="8" spans="1:18" ht="192.75" customHeight="1" x14ac:dyDescent="0.25">
      <c r="A8" s="12">
        <v>11105</v>
      </c>
      <c r="B8" s="13" t="s">
        <v>22</v>
      </c>
      <c r="C8" s="13" t="s">
        <v>23</v>
      </c>
      <c r="D8" s="13"/>
      <c r="E8" s="15" t="s">
        <v>24</v>
      </c>
      <c r="F8" s="13"/>
    </row>
    <row r="9" spans="1:18" s="19" customFormat="1" ht="15" customHeight="1" x14ac:dyDescent="0.25">
      <c r="A9" s="16">
        <v>11106</v>
      </c>
      <c r="B9" s="14" t="s">
        <v>25</v>
      </c>
      <c r="C9" s="14"/>
      <c r="D9" s="17"/>
      <c r="E9" s="18"/>
      <c r="F9" s="17"/>
    </row>
    <row r="10" spans="1:18" s="19" customFormat="1" ht="15" customHeight="1" x14ac:dyDescent="0.25">
      <c r="A10" s="20">
        <v>11107</v>
      </c>
      <c r="B10" s="21" t="s">
        <v>26</v>
      </c>
      <c r="C10" s="22"/>
      <c r="D10" s="21"/>
      <c r="E10" s="23"/>
      <c r="F10" s="21"/>
    </row>
    <row r="11" spans="1:18" s="19" customFormat="1" ht="45" customHeight="1" x14ac:dyDescent="0.25">
      <c r="A11" s="12" t="s">
        <v>27</v>
      </c>
      <c r="B11" s="13" t="s">
        <v>28</v>
      </c>
      <c r="C11" s="13" t="s">
        <v>29</v>
      </c>
      <c r="D11" s="24"/>
      <c r="E11" s="25"/>
      <c r="F11" s="24"/>
    </row>
    <row r="12" spans="1:18" s="19" customFormat="1" ht="45" customHeight="1" x14ac:dyDescent="0.25">
      <c r="A12" s="12" t="s">
        <v>30</v>
      </c>
      <c r="B12" s="13" t="s">
        <v>31</v>
      </c>
      <c r="C12" s="13" t="s">
        <v>29</v>
      </c>
      <c r="D12" s="24"/>
      <c r="E12" s="25"/>
      <c r="F12" s="24"/>
    </row>
    <row r="13" spans="1:18" s="19" customFormat="1" ht="45" customHeight="1" x14ac:dyDescent="0.25">
      <c r="A13" s="20">
        <v>11108</v>
      </c>
      <c r="B13" s="21" t="s">
        <v>32</v>
      </c>
      <c r="C13" s="22"/>
      <c r="D13" s="21"/>
      <c r="E13" s="23"/>
      <c r="F13" s="21"/>
    </row>
    <row r="14" spans="1:18" s="19" customFormat="1" ht="90" customHeight="1" x14ac:dyDescent="0.25">
      <c r="A14" s="12" t="s">
        <v>33</v>
      </c>
      <c r="B14" s="13" t="s">
        <v>34</v>
      </c>
      <c r="C14" s="13" t="s">
        <v>35</v>
      </c>
      <c r="D14" s="13" t="s">
        <v>36</v>
      </c>
      <c r="E14" s="25"/>
      <c r="F14" s="24"/>
    </row>
    <row r="15" spans="1:18" s="19" customFormat="1" ht="90" customHeight="1" x14ac:dyDescent="0.25">
      <c r="A15" s="12" t="s">
        <v>37</v>
      </c>
      <c r="B15" s="13" t="s">
        <v>38</v>
      </c>
      <c r="C15" s="13" t="s">
        <v>39</v>
      </c>
      <c r="D15" s="13" t="s">
        <v>40</v>
      </c>
      <c r="E15" s="13" t="s">
        <v>40</v>
      </c>
      <c r="F15" s="24"/>
    </row>
    <row r="16" spans="1:18" s="19" customFormat="1" ht="15" customHeight="1" x14ac:dyDescent="0.25">
      <c r="A16" s="12" t="s">
        <v>41</v>
      </c>
      <c r="B16" s="14" t="s">
        <v>25</v>
      </c>
      <c r="C16" s="13"/>
      <c r="D16" s="13"/>
      <c r="E16" s="25"/>
      <c r="F16" s="24"/>
    </row>
    <row r="17" spans="1:7" s="19" customFormat="1" ht="75" customHeight="1" x14ac:dyDescent="0.25">
      <c r="A17" s="12" t="s">
        <v>42</v>
      </c>
      <c r="B17" s="13" t="s">
        <v>43</v>
      </c>
      <c r="C17" s="13" t="s">
        <v>44</v>
      </c>
      <c r="D17" s="13" t="s">
        <v>45</v>
      </c>
      <c r="E17" s="13" t="s">
        <v>46</v>
      </c>
      <c r="F17" s="24"/>
    </row>
    <row r="18" spans="1:7" s="19" customFormat="1" ht="30" customHeight="1" x14ac:dyDescent="0.25">
      <c r="A18" s="20">
        <v>11200</v>
      </c>
      <c r="B18" s="21" t="s">
        <v>47</v>
      </c>
      <c r="C18" s="21"/>
      <c r="D18" s="21"/>
      <c r="E18" s="23"/>
      <c r="F18" s="21"/>
    </row>
    <row r="19" spans="1:7" s="19" customFormat="1" ht="75" customHeight="1" x14ac:dyDescent="0.25">
      <c r="A19" s="12">
        <v>11201</v>
      </c>
      <c r="B19" s="13" t="s">
        <v>48</v>
      </c>
      <c r="C19" s="13" t="s">
        <v>49</v>
      </c>
      <c r="D19" s="26" t="s">
        <v>50</v>
      </c>
      <c r="E19" s="15" t="s">
        <v>51</v>
      </c>
      <c r="F19" s="24"/>
    </row>
    <row r="20" spans="1:7" ht="15" customHeight="1" x14ac:dyDescent="0.25">
      <c r="A20" s="20">
        <v>11300</v>
      </c>
      <c r="B20" s="21" t="s">
        <v>52</v>
      </c>
      <c r="C20" s="21"/>
      <c r="D20" s="27"/>
      <c r="E20" s="28"/>
      <c r="F20" s="27"/>
    </row>
    <row r="21" spans="1:7" ht="105" customHeight="1" x14ac:dyDescent="0.25">
      <c r="A21" s="12">
        <v>11301</v>
      </c>
      <c r="B21" s="13" t="s">
        <v>53</v>
      </c>
      <c r="C21" s="13" t="s">
        <v>54</v>
      </c>
      <c r="D21" s="13" t="s">
        <v>55</v>
      </c>
      <c r="E21" s="15" t="s">
        <v>56</v>
      </c>
      <c r="F21" s="13"/>
      <c r="G21" s="19"/>
    </row>
    <row r="22" spans="1:7" ht="15" customHeight="1" x14ac:dyDescent="0.25">
      <c r="A22" s="12">
        <v>11302</v>
      </c>
      <c r="B22" s="14" t="s">
        <v>25</v>
      </c>
      <c r="C22" s="13"/>
      <c r="D22" s="13"/>
      <c r="E22" s="15"/>
      <c r="F22" s="13"/>
    </row>
    <row r="23" spans="1:7" ht="120" customHeight="1" x14ac:dyDescent="0.25">
      <c r="A23" s="12">
        <v>11303</v>
      </c>
      <c r="B23" s="13" t="s">
        <v>57</v>
      </c>
      <c r="C23" s="13" t="s">
        <v>58</v>
      </c>
      <c r="D23" s="14" t="s">
        <v>59</v>
      </c>
      <c r="E23" s="29" t="s">
        <v>60</v>
      </c>
      <c r="F23" s="13"/>
    </row>
    <row r="24" spans="1:7" ht="30" customHeight="1" x14ac:dyDescent="0.25">
      <c r="A24" s="20">
        <v>11400</v>
      </c>
      <c r="B24" s="21" t="s">
        <v>61</v>
      </c>
      <c r="C24" s="21"/>
      <c r="D24" s="27"/>
      <c r="E24" s="28"/>
      <c r="F24" s="27"/>
    </row>
    <row r="25" spans="1:7" s="19" customFormat="1" ht="175.5" customHeight="1" x14ac:dyDescent="0.25">
      <c r="A25" s="12">
        <v>11401</v>
      </c>
      <c r="B25" s="13" t="s">
        <v>62</v>
      </c>
      <c r="C25" s="13" t="s">
        <v>63</v>
      </c>
      <c r="D25" s="13" t="s">
        <v>64</v>
      </c>
      <c r="E25" s="30" t="s">
        <v>65</v>
      </c>
      <c r="F25" s="24"/>
    </row>
    <row r="26" spans="1:7" ht="30" customHeight="1" x14ac:dyDescent="0.25">
      <c r="A26" s="12">
        <v>11402</v>
      </c>
      <c r="B26" s="14" t="s">
        <v>66</v>
      </c>
      <c r="C26" s="13" t="s">
        <v>67</v>
      </c>
      <c r="D26" s="31"/>
      <c r="E26" s="13" t="s">
        <v>68</v>
      </c>
      <c r="F26" s="13"/>
    </row>
    <row r="27" spans="1:7" ht="15" customHeight="1" x14ac:dyDescent="0.25">
      <c r="A27" s="12">
        <v>11403</v>
      </c>
      <c r="B27" s="14" t="s">
        <v>25</v>
      </c>
      <c r="C27" s="13"/>
      <c r="D27" s="13"/>
      <c r="E27" s="15"/>
      <c r="F27" s="13"/>
    </row>
    <row r="28" spans="1:7" ht="75" customHeight="1" x14ac:dyDescent="0.25">
      <c r="A28" s="12" t="s">
        <v>69</v>
      </c>
      <c r="B28" s="13" t="s">
        <v>70</v>
      </c>
      <c r="C28" s="13" t="s">
        <v>71</v>
      </c>
      <c r="D28" s="13" t="s">
        <v>72</v>
      </c>
      <c r="E28" s="15" t="s">
        <v>73</v>
      </c>
      <c r="F28" s="13"/>
    </row>
    <row r="29" spans="1:7" s="19" customFormat="1" ht="90" customHeight="1" x14ac:dyDescent="0.25">
      <c r="A29" s="12" t="s">
        <v>74</v>
      </c>
      <c r="B29" s="13" t="s">
        <v>75</v>
      </c>
      <c r="C29" s="13" t="s">
        <v>67</v>
      </c>
      <c r="D29" s="13" t="s">
        <v>76</v>
      </c>
      <c r="E29" s="15" t="s">
        <v>77</v>
      </c>
      <c r="F29" s="24"/>
    </row>
    <row r="30" spans="1:7" ht="30" customHeight="1" x14ac:dyDescent="0.25">
      <c r="A30" s="12">
        <v>11405</v>
      </c>
      <c r="B30" s="13" t="s">
        <v>78</v>
      </c>
      <c r="C30" s="13" t="s">
        <v>67</v>
      </c>
      <c r="D30" s="13"/>
      <c r="E30" s="15" t="s">
        <v>79</v>
      </c>
      <c r="F30" s="13"/>
    </row>
    <row r="31" spans="1:7" ht="60" customHeight="1" x14ac:dyDescent="0.25">
      <c r="A31" s="12">
        <v>11406</v>
      </c>
      <c r="B31" s="13" t="s">
        <v>80</v>
      </c>
      <c r="C31" s="13" t="s">
        <v>63</v>
      </c>
      <c r="D31" s="13" t="s">
        <v>81</v>
      </c>
      <c r="E31" s="15"/>
      <c r="F31" s="13"/>
    </row>
    <row r="32" spans="1:7" ht="120" customHeight="1" x14ac:dyDescent="0.25">
      <c r="A32" s="12">
        <v>11407</v>
      </c>
      <c r="B32" s="13" t="s">
        <v>82</v>
      </c>
      <c r="C32" s="13" t="s">
        <v>63</v>
      </c>
      <c r="D32" s="13" t="s">
        <v>83</v>
      </c>
      <c r="E32" s="15" t="s">
        <v>84</v>
      </c>
      <c r="F32" s="13"/>
    </row>
    <row r="33" spans="1:7" ht="15" customHeight="1" x14ac:dyDescent="0.25">
      <c r="A33" s="20">
        <v>11500</v>
      </c>
      <c r="B33" s="21" t="s">
        <v>85</v>
      </c>
      <c r="C33" s="27"/>
      <c r="D33" s="27"/>
      <c r="E33" s="28"/>
      <c r="F33" s="27"/>
    </row>
    <row r="34" spans="1:7" ht="30" customHeight="1" x14ac:dyDescent="0.25">
      <c r="A34" s="12">
        <v>11501</v>
      </c>
      <c r="B34" s="13" t="s">
        <v>86</v>
      </c>
      <c r="C34" s="13" t="s">
        <v>67</v>
      </c>
      <c r="D34" s="32"/>
      <c r="E34" s="15" t="s">
        <v>87</v>
      </c>
      <c r="F34" s="13"/>
    </row>
    <row r="35" spans="1:7" ht="45" customHeight="1" x14ac:dyDescent="0.25">
      <c r="A35" s="13">
        <v>11502</v>
      </c>
      <c r="B35" s="13" t="s">
        <v>88</v>
      </c>
      <c r="C35" s="13" t="s">
        <v>67</v>
      </c>
      <c r="D35" s="13" t="s">
        <v>89</v>
      </c>
      <c r="E35" s="15" t="s">
        <v>90</v>
      </c>
      <c r="F35" s="13"/>
    </row>
    <row r="36" spans="1:7" ht="105" customHeight="1" x14ac:dyDescent="0.25">
      <c r="A36" s="20">
        <v>11600</v>
      </c>
      <c r="B36" s="33" t="s">
        <v>91</v>
      </c>
      <c r="C36" s="21"/>
      <c r="D36" s="27"/>
      <c r="E36" s="28"/>
      <c r="F36" s="27"/>
    </row>
    <row r="37" spans="1:7" s="19" customFormat="1" ht="60" customHeight="1" x14ac:dyDescent="0.25">
      <c r="A37" s="12">
        <v>11601</v>
      </c>
      <c r="B37" s="13" t="s">
        <v>92</v>
      </c>
      <c r="C37" s="13" t="s">
        <v>93</v>
      </c>
      <c r="D37" s="13" t="s">
        <v>94</v>
      </c>
      <c r="E37" s="15" t="s">
        <v>95</v>
      </c>
      <c r="F37" s="24"/>
    </row>
    <row r="38" spans="1:7" s="19" customFormat="1" ht="90" customHeight="1" x14ac:dyDescent="0.25">
      <c r="A38" s="12" t="s">
        <v>96</v>
      </c>
      <c r="B38" s="13" t="s">
        <v>97</v>
      </c>
      <c r="C38" s="13" t="s">
        <v>98</v>
      </c>
      <c r="D38" s="13" t="s">
        <v>99</v>
      </c>
      <c r="E38" s="29" t="s">
        <v>100</v>
      </c>
      <c r="F38" s="24"/>
    </row>
    <row r="39" spans="1:7" s="19" customFormat="1" ht="15" customHeight="1" x14ac:dyDescent="0.25">
      <c r="A39" s="12" t="s">
        <v>101</v>
      </c>
      <c r="B39" s="14" t="s">
        <v>25</v>
      </c>
      <c r="C39" s="13"/>
      <c r="D39" s="13"/>
      <c r="E39" s="15"/>
      <c r="F39" s="24"/>
    </row>
    <row r="40" spans="1:7" s="19" customFormat="1" ht="146.25" customHeight="1" x14ac:dyDescent="0.25">
      <c r="A40" s="12" t="s">
        <v>102</v>
      </c>
      <c r="B40" s="13" t="s">
        <v>103</v>
      </c>
      <c r="C40" s="13" t="s">
        <v>93</v>
      </c>
      <c r="D40" s="13" t="s">
        <v>104</v>
      </c>
      <c r="E40" s="15" t="s">
        <v>105</v>
      </c>
      <c r="F40" s="24"/>
    </row>
    <row r="41" spans="1:7" s="19" customFormat="1" ht="15" customHeight="1" x14ac:dyDescent="0.25">
      <c r="A41" s="12" t="s">
        <v>106</v>
      </c>
      <c r="B41" s="14" t="s">
        <v>25</v>
      </c>
      <c r="C41" s="13"/>
      <c r="D41" s="13"/>
      <c r="E41" s="15"/>
      <c r="F41" s="24"/>
    </row>
    <row r="42" spans="1:7" ht="132.75" customHeight="1" x14ac:dyDescent="0.25">
      <c r="A42" s="13">
        <v>11602</v>
      </c>
      <c r="B42" s="13" t="s">
        <v>107</v>
      </c>
      <c r="C42" s="13" t="s">
        <v>108</v>
      </c>
      <c r="D42" s="13" t="s">
        <v>109</v>
      </c>
      <c r="E42" s="15" t="s">
        <v>110</v>
      </c>
      <c r="F42" s="13"/>
      <c r="G42" s="19"/>
    </row>
    <row r="43" spans="1:7" ht="60" customHeight="1" x14ac:dyDescent="0.25">
      <c r="A43" s="12">
        <v>11603</v>
      </c>
      <c r="B43" s="13" t="s">
        <v>111</v>
      </c>
      <c r="C43" s="13" t="s">
        <v>112</v>
      </c>
      <c r="D43" s="13"/>
      <c r="E43" s="15" t="s">
        <v>113</v>
      </c>
      <c r="F43" s="13"/>
    </row>
    <row r="44" spans="1:7" ht="60" customHeight="1" x14ac:dyDescent="0.25">
      <c r="A44" s="12">
        <v>11604</v>
      </c>
      <c r="B44" s="14" t="s">
        <v>114</v>
      </c>
      <c r="C44" s="13" t="s">
        <v>112</v>
      </c>
      <c r="D44" s="13"/>
      <c r="E44" s="15" t="s">
        <v>113</v>
      </c>
      <c r="F44" s="13"/>
    </row>
    <row r="45" spans="1:7" ht="75" customHeight="1" x14ac:dyDescent="0.25">
      <c r="A45" s="12">
        <v>11605</v>
      </c>
      <c r="B45" s="13" t="s">
        <v>115</v>
      </c>
      <c r="C45" s="13" t="s">
        <v>116</v>
      </c>
      <c r="D45" s="13"/>
      <c r="E45" s="15" t="s">
        <v>113</v>
      </c>
      <c r="F45" s="13"/>
    </row>
    <row r="46" spans="1:7" ht="15" customHeight="1" x14ac:dyDescent="0.25">
      <c r="A46" s="20">
        <v>11700</v>
      </c>
      <c r="B46" s="21" t="s">
        <v>117</v>
      </c>
      <c r="C46" s="21"/>
      <c r="D46" s="27"/>
      <c r="E46" s="28"/>
      <c r="F46" s="27"/>
    </row>
    <row r="47" spans="1:7" ht="60" customHeight="1" x14ac:dyDescent="0.25">
      <c r="A47" s="12">
        <v>11701</v>
      </c>
      <c r="B47" s="14" t="s">
        <v>25</v>
      </c>
      <c r="C47" s="13"/>
      <c r="D47" s="13"/>
      <c r="E47" s="15"/>
      <c r="F47" s="13"/>
    </row>
    <row r="48" spans="1:7" ht="30" customHeight="1" x14ac:dyDescent="0.25">
      <c r="A48" s="12">
        <v>11702</v>
      </c>
      <c r="B48" s="13" t="s">
        <v>118</v>
      </c>
      <c r="C48" s="13" t="s">
        <v>119</v>
      </c>
      <c r="D48" s="13"/>
      <c r="E48" s="13" t="s">
        <v>120</v>
      </c>
      <c r="F48" s="13"/>
    </row>
    <row r="49" spans="1:7" ht="75" customHeight="1" x14ac:dyDescent="0.25">
      <c r="A49" s="12">
        <v>11703</v>
      </c>
      <c r="B49" s="13" t="s">
        <v>121</v>
      </c>
      <c r="C49" s="13" t="s">
        <v>122</v>
      </c>
      <c r="D49" s="13" t="s">
        <v>123</v>
      </c>
      <c r="E49" s="15" t="s">
        <v>124</v>
      </c>
      <c r="F49" s="13"/>
    </row>
    <row r="50" spans="1:7" s="19" customFormat="1" ht="105" customHeight="1" x14ac:dyDescent="0.25">
      <c r="A50" s="12">
        <v>11704</v>
      </c>
      <c r="B50" s="13" t="s">
        <v>125</v>
      </c>
      <c r="C50" s="13" t="s">
        <v>126</v>
      </c>
      <c r="D50" s="13" t="s">
        <v>127</v>
      </c>
      <c r="E50" s="15" t="s">
        <v>128</v>
      </c>
      <c r="F50" s="24"/>
    </row>
    <row r="51" spans="1:7" ht="72.75" customHeight="1" x14ac:dyDescent="0.25">
      <c r="A51" s="12">
        <v>11705</v>
      </c>
      <c r="B51" s="13" t="s">
        <v>129</v>
      </c>
      <c r="C51" s="13" t="s">
        <v>130</v>
      </c>
      <c r="D51" s="13"/>
      <c r="E51" s="15" t="s">
        <v>131</v>
      </c>
      <c r="F51" s="13"/>
    </row>
    <row r="52" spans="1:7" ht="90" customHeight="1" x14ac:dyDescent="0.25">
      <c r="A52" s="12" t="s">
        <v>132</v>
      </c>
      <c r="B52" s="13" t="s">
        <v>133</v>
      </c>
      <c r="C52" s="13" t="s">
        <v>134</v>
      </c>
      <c r="D52" s="13" t="s">
        <v>135</v>
      </c>
      <c r="E52" s="15" t="s">
        <v>136</v>
      </c>
      <c r="F52" s="13"/>
    </row>
    <row r="53" spans="1:7" ht="90" customHeight="1" x14ac:dyDescent="0.25">
      <c r="A53" s="12" t="s">
        <v>137</v>
      </c>
      <c r="B53" s="13" t="s">
        <v>138</v>
      </c>
      <c r="C53" s="13" t="s">
        <v>139</v>
      </c>
      <c r="D53" s="13" t="s">
        <v>140</v>
      </c>
      <c r="E53" s="15" t="s">
        <v>141</v>
      </c>
      <c r="F53" s="13"/>
    </row>
    <row r="54" spans="1:7" s="19" customFormat="1" ht="45" customHeight="1" x14ac:dyDescent="0.25">
      <c r="A54" s="21">
        <v>11800</v>
      </c>
      <c r="B54" s="21" t="s">
        <v>142</v>
      </c>
      <c r="C54" s="21"/>
      <c r="D54" s="21"/>
      <c r="E54" s="23"/>
      <c r="F54" s="21"/>
    </row>
    <row r="55" spans="1:7" ht="15" customHeight="1" x14ac:dyDescent="0.25">
      <c r="A55" s="13">
        <v>11801</v>
      </c>
      <c r="B55" s="14" t="s">
        <v>25</v>
      </c>
      <c r="C55" s="13"/>
      <c r="D55" s="13"/>
      <c r="E55" s="15"/>
      <c r="F55" s="13"/>
    </row>
    <row r="56" spans="1:7" ht="15" customHeight="1" x14ac:dyDescent="0.25">
      <c r="A56" s="12">
        <v>11802</v>
      </c>
      <c r="B56" s="14" t="s">
        <v>25</v>
      </c>
      <c r="C56" s="13"/>
      <c r="D56" s="13"/>
      <c r="E56" s="15"/>
      <c r="F56" s="13"/>
    </row>
    <row r="57" spans="1:7" ht="45" customHeight="1" x14ac:dyDescent="0.25">
      <c r="A57" s="13">
        <v>11803</v>
      </c>
      <c r="B57" s="14" t="s">
        <v>143</v>
      </c>
      <c r="C57" s="13" t="s">
        <v>144</v>
      </c>
      <c r="D57" s="13"/>
      <c r="E57" s="15" t="s">
        <v>145</v>
      </c>
      <c r="F57" s="13"/>
    </row>
    <row r="58" spans="1:7" ht="15" customHeight="1" x14ac:dyDescent="0.25">
      <c r="A58" s="13">
        <v>11804</v>
      </c>
      <c r="B58" s="14" t="s">
        <v>25</v>
      </c>
      <c r="C58" s="13"/>
      <c r="D58" s="13"/>
      <c r="E58" s="15"/>
      <c r="F58" s="13"/>
    </row>
    <row r="59" spans="1:7" ht="244.9" customHeight="1" x14ac:dyDescent="0.25">
      <c r="A59" s="13">
        <v>11805</v>
      </c>
      <c r="B59" s="13" t="s">
        <v>146</v>
      </c>
      <c r="C59" s="13" t="s">
        <v>67</v>
      </c>
      <c r="D59" s="13" t="s">
        <v>147</v>
      </c>
      <c r="E59" s="34" t="s">
        <v>148</v>
      </c>
      <c r="F59" s="13"/>
      <c r="G59" s="19"/>
    </row>
    <row r="60" spans="1:7" ht="15" customHeight="1" x14ac:dyDescent="0.25">
      <c r="A60" s="35"/>
      <c r="B60" s="36" t="s">
        <v>149</v>
      </c>
      <c r="C60" s="35"/>
      <c r="D60" s="35"/>
      <c r="E60" s="37"/>
      <c r="F60" s="35"/>
    </row>
    <row r="61" spans="1:7" s="19" customFormat="1" ht="30" customHeight="1" x14ac:dyDescent="0.25">
      <c r="A61" s="8">
        <v>20000</v>
      </c>
      <c r="B61" s="8" t="s">
        <v>150</v>
      </c>
      <c r="C61" s="8" t="s">
        <v>151</v>
      </c>
      <c r="D61" s="8"/>
      <c r="E61" s="38"/>
      <c r="F61" s="8"/>
    </row>
    <row r="62" spans="1:7" s="19" customFormat="1" ht="15" customHeight="1" x14ac:dyDescent="0.25">
      <c r="A62" s="24">
        <v>20100</v>
      </c>
      <c r="B62" s="24" t="s">
        <v>152</v>
      </c>
      <c r="C62" s="24"/>
      <c r="D62" s="24"/>
      <c r="E62" s="25"/>
      <c r="F62" s="24"/>
    </row>
    <row r="63" spans="1:7" ht="15" customHeight="1" x14ac:dyDescent="0.25">
      <c r="A63" s="13">
        <v>20101</v>
      </c>
      <c r="B63" s="14" t="s">
        <v>25</v>
      </c>
      <c r="C63" s="13"/>
      <c r="D63" s="13"/>
      <c r="E63" s="15"/>
      <c r="F63" s="13"/>
    </row>
    <row r="64" spans="1:7" ht="45" customHeight="1" x14ac:dyDescent="0.25">
      <c r="A64" s="13">
        <v>20102</v>
      </c>
      <c r="B64" s="13" t="s">
        <v>153</v>
      </c>
      <c r="C64" s="13" t="s">
        <v>154</v>
      </c>
      <c r="D64" s="13"/>
      <c r="E64" s="15"/>
      <c r="F64" s="13" t="s">
        <v>155</v>
      </c>
    </row>
    <row r="65" spans="1:6" ht="118.5" customHeight="1" x14ac:dyDescent="0.25">
      <c r="A65" s="13">
        <v>20103</v>
      </c>
      <c r="B65" s="13" t="s">
        <v>156</v>
      </c>
      <c r="C65" s="13" t="s">
        <v>157</v>
      </c>
      <c r="D65" s="13"/>
      <c r="E65" s="15"/>
      <c r="F65" s="13" t="s">
        <v>158</v>
      </c>
    </row>
    <row r="66" spans="1:6" ht="30" customHeight="1" x14ac:dyDescent="0.25">
      <c r="A66" s="13">
        <v>20104</v>
      </c>
      <c r="B66" s="13" t="s">
        <v>159</v>
      </c>
      <c r="C66" s="13" t="s">
        <v>160</v>
      </c>
      <c r="D66" s="13"/>
      <c r="E66" s="15"/>
      <c r="F66" s="13" t="s">
        <v>161</v>
      </c>
    </row>
    <row r="67" spans="1:6" s="19" customFormat="1" ht="15" customHeight="1" x14ac:dyDescent="0.25">
      <c r="A67" s="21">
        <v>20200</v>
      </c>
      <c r="B67" s="21" t="s">
        <v>162</v>
      </c>
      <c r="C67" s="21" t="s">
        <v>151</v>
      </c>
      <c r="D67" s="21"/>
      <c r="E67" s="23"/>
      <c r="F67" s="21"/>
    </row>
    <row r="68" spans="1:6" s="11" customFormat="1" ht="45" customHeight="1" x14ac:dyDescent="0.2">
      <c r="A68" s="13" t="s">
        <v>163</v>
      </c>
      <c r="B68" s="13" t="s">
        <v>164</v>
      </c>
      <c r="C68" s="13" t="s">
        <v>165</v>
      </c>
      <c r="D68" s="13" t="s">
        <v>166</v>
      </c>
      <c r="E68" s="15" t="s">
        <v>167</v>
      </c>
      <c r="F68" s="2"/>
    </row>
    <row r="69" spans="1:6" s="11" customFormat="1" ht="60" customHeight="1" x14ac:dyDescent="0.2">
      <c r="A69" s="13" t="s">
        <v>168</v>
      </c>
      <c r="B69" s="13" t="s">
        <v>169</v>
      </c>
      <c r="C69" s="13" t="s">
        <v>170</v>
      </c>
      <c r="D69" s="13" t="s">
        <v>171</v>
      </c>
      <c r="E69" s="1"/>
      <c r="F69" s="2"/>
    </row>
    <row r="70" spans="1:6" s="11" customFormat="1" ht="75" customHeight="1" x14ac:dyDescent="0.2">
      <c r="A70" s="13" t="s">
        <v>172</v>
      </c>
      <c r="B70" s="13" t="s">
        <v>173</v>
      </c>
      <c r="C70" s="13" t="s">
        <v>174</v>
      </c>
      <c r="D70" s="13" t="s">
        <v>175</v>
      </c>
      <c r="E70" s="15" t="s">
        <v>176</v>
      </c>
      <c r="F70" s="2"/>
    </row>
    <row r="71" spans="1:6" s="11" customFormat="1" ht="60" customHeight="1" x14ac:dyDescent="0.2">
      <c r="A71" s="13" t="s">
        <v>177</v>
      </c>
      <c r="B71" s="13" t="s">
        <v>178</v>
      </c>
      <c r="C71" s="13" t="s">
        <v>179</v>
      </c>
      <c r="D71" s="13" t="s">
        <v>180</v>
      </c>
      <c r="E71" s="1"/>
      <c r="F71" s="2"/>
    </row>
    <row r="72" spans="1:6" s="11" customFormat="1" ht="120" customHeight="1" x14ac:dyDescent="0.2">
      <c r="A72" s="13">
        <v>20202</v>
      </c>
      <c r="B72" s="13" t="s">
        <v>181</v>
      </c>
      <c r="C72" s="13" t="s">
        <v>182</v>
      </c>
      <c r="D72" s="13" t="s">
        <v>183</v>
      </c>
      <c r="E72" s="34" t="s">
        <v>184</v>
      </c>
      <c r="F72" s="2"/>
    </row>
    <row r="73" spans="1:6" s="11" customFormat="1" ht="60" customHeight="1" x14ac:dyDescent="0.2">
      <c r="A73" s="13">
        <v>20203</v>
      </c>
      <c r="B73" s="13" t="s">
        <v>185</v>
      </c>
      <c r="C73" s="13" t="s">
        <v>186</v>
      </c>
      <c r="D73" s="13" t="s">
        <v>187</v>
      </c>
      <c r="E73" s="15" t="s">
        <v>188</v>
      </c>
      <c r="F73" s="2"/>
    </row>
    <row r="74" spans="1:6" s="19" customFormat="1" ht="30" customHeight="1" x14ac:dyDescent="0.25">
      <c r="A74" s="39">
        <v>30000</v>
      </c>
      <c r="B74" s="17" t="s">
        <v>25</v>
      </c>
      <c r="C74" s="39"/>
      <c r="D74" s="39"/>
      <c r="E74" s="40"/>
      <c r="F74" s="39"/>
    </row>
    <row r="75" spans="1:6" s="19" customFormat="1" ht="30" customHeight="1" x14ac:dyDescent="0.25">
      <c r="A75" s="8">
        <v>40000</v>
      </c>
      <c r="B75" s="8" t="s">
        <v>189</v>
      </c>
      <c r="C75" s="8"/>
      <c r="D75" s="8"/>
      <c r="E75" s="38"/>
      <c r="F75" s="8"/>
    </row>
    <row r="76" spans="1:6" s="11" customFormat="1" ht="43.5" customHeight="1" x14ac:dyDescent="0.2">
      <c r="A76" s="2">
        <v>40100</v>
      </c>
      <c r="B76" s="2" t="s">
        <v>190</v>
      </c>
      <c r="C76" s="2"/>
      <c r="D76" s="13"/>
      <c r="E76" s="15"/>
      <c r="F76" s="2"/>
    </row>
    <row r="77" spans="1:6" s="11" customFormat="1" ht="60" customHeight="1" x14ac:dyDescent="0.2">
      <c r="A77" s="13">
        <v>40101</v>
      </c>
      <c r="B77" s="13" t="s">
        <v>191</v>
      </c>
      <c r="C77" s="13"/>
      <c r="D77" s="13"/>
      <c r="E77" s="15" t="s">
        <v>192</v>
      </c>
      <c r="F77" s="2"/>
    </row>
    <row r="78" spans="1:6" s="11" customFormat="1" ht="120" customHeight="1" x14ac:dyDescent="0.2">
      <c r="A78" s="13" t="s">
        <v>193</v>
      </c>
      <c r="B78" s="13" t="s">
        <v>194</v>
      </c>
      <c r="C78" s="13"/>
      <c r="D78" s="13" t="s">
        <v>195</v>
      </c>
      <c r="E78" s="15" t="s">
        <v>196</v>
      </c>
      <c r="F78" s="2"/>
    </row>
    <row r="79" spans="1:6" s="11" customFormat="1" ht="105" customHeight="1" x14ac:dyDescent="0.2">
      <c r="A79" s="13" t="s">
        <v>197</v>
      </c>
      <c r="B79" s="13" t="s">
        <v>198</v>
      </c>
      <c r="C79" s="13"/>
      <c r="D79" s="41" t="s">
        <v>199</v>
      </c>
      <c r="E79" s="15" t="s">
        <v>196</v>
      </c>
      <c r="F79" s="2"/>
    </row>
    <row r="80" spans="1:6" s="11" customFormat="1" ht="205.15" customHeight="1" x14ac:dyDescent="0.2">
      <c r="A80" s="13" t="s">
        <v>200</v>
      </c>
      <c r="B80" s="13" t="s">
        <v>201</v>
      </c>
      <c r="C80" s="13"/>
      <c r="D80" s="13" t="s">
        <v>202</v>
      </c>
      <c r="E80" s="42" t="s">
        <v>203</v>
      </c>
      <c r="F80" s="2"/>
    </row>
    <row r="81" spans="1:7" s="11" customFormat="1" ht="45" customHeight="1" x14ac:dyDescent="0.2">
      <c r="A81" s="14" t="s">
        <v>204</v>
      </c>
      <c r="B81" s="14" t="s">
        <v>205</v>
      </c>
      <c r="C81" s="14"/>
      <c r="D81" s="14" t="s">
        <v>206</v>
      </c>
      <c r="E81" s="29" t="s">
        <v>196</v>
      </c>
      <c r="F81" s="43"/>
    </row>
    <row r="82" spans="1:7" s="11" customFormat="1" ht="105" customHeight="1" x14ac:dyDescent="0.2">
      <c r="A82" s="13">
        <v>40103</v>
      </c>
      <c r="B82" s="13" t="s">
        <v>207</v>
      </c>
      <c r="C82" s="13"/>
      <c r="D82" s="13" t="s">
        <v>208</v>
      </c>
      <c r="E82" s="15" t="s">
        <v>196</v>
      </c>
      <c r="F82" s="2"/>
    </row>
    <row r="83" spans="1:7" s="11" customFormat="1" ht="60" customHeight="1" x14ac:dyDescent="0.2">
      <c r="A83" s="13" t="s">
        <v>209</v>
      </c>
      <c r="B83" s="13" t="s">
        <v>210</v>
      </c>
      <c r="C83" s="13"/>
      <c r="D83" s="13" t="s">
        <v>211</v>
      </c>
      <c r="E83" s="15" t="s">
        <v>212</v>
      </c>
      <c r="F83" s="2"/>
    </row>
    <row r="84" spans="1:7" s="11" customFormat="1" ht="75" customHeight="1" x14ac:dyDescent="0.2">
      <c r="A84" s="13" t="s">
        <v>213</v>
      </c>
      <c r="B84" s="13" t="s">
        <v>214</v>
      </c>
      <c r="C84" s="13"/>
      <c r="D84" s="13" t="s">
        <v>215</v>
      </c>
      <c r="E84" s="15" t="s">
        <v>216</v>
      </c>
      <c r="F84" s="2"/>
    </row>
    <row r="85" spans="1:7" s="11" customFormat="1" ht="105" customHeight="1" x14ac:dyDescent="0.2">
      <c r="A85" s="13">
        <v>40105</v>
      </c>
      <c r="B85" s="13" t="s">
        <v>217</v>
      </c>
      <c r="C85" s="13"/>
      <c r="D85" s="13" t="s">
        <v>218</v>
      </c>
      <c r="E85" s="15" t="s">
        <v>219</v>
      </c>
      <c r="F85" s="2"/>
    </row>
    <row r="86" spans="1:7" s="11" customFormat="1" ht="120" customHeight="1" x14ac:dyDescent="0.2">
      <c r="A86" s="13">
        <v>40106</v>
      </c>
      <c r="B86" s="13" t="s">
        <v>220</v>
      </c>
      <c r="C86" s="2"/>
      <c r="D86" s="13" t="s">
        <v>221</v>
      </c>
      <c r="E86" s="15" t="s">
        <v>222</v>
      </c>
      <c r="F86" s="2"/>
    </row>
    <row r="87" spans="1:7" s="11" customFormat="1" ht="60" customHeight="1" x14ac:dyDescent="0.2">
      <c r="A87" s="13">
        <v>40107</v>
      </c>
      <c r="B87" s="13" t="s">
        <v>223</v>
      </c>
      <c r="C87" s="2"/>
      <c r="D87" s="13"/>
      <c r="E87" s="34" t="s">
        <v>224</v>
      </c>
      <c r="F87" s="2"/>
    </row>
    <row r="88" spans="1:7" s="11" customFormat="1" ht="75" customHeight="1" x14ac:dyDescent="0.2">
      <c r="A88" s="14" t="s">
        <v>225</v>
      </c>
      <c r="B88" s="13" t="s">
        <v>226</v>
      </c>
      <c r="C88" s="2"/>
      <c r="D88" s="13" t="s">
        <v>227</v>
      </c>
      <c r="E88" s="15" t="s">
        <v>196</v>
      </c>
      <c r="F88" s="2"/>
    </row>
    <row r="89" spans="1:7" s="11" customFormat="1" ht="90" customHeight="1" x14ac:dyDescent="0.2">
      <c r="A89" s="14" t="s">
        <v>228</v>
      </c>
      <c r="B89" s="13" t="s">
        <v>229</v>
      </c>
      <c r="C89" s="2"/>
      <c r="D89" s="26" t="s">
        <v>230</v>
      </c>
      <c r="E89" s="15" t="s">
        <v>196</v>
      </c>
      <c r="F89" s="2"/>
    </row>
    <row r="90" spans="1:7" s="11" customFormat="1" ht="90" customHeight="1" x14ac:dyDescent="0.2">
      <c r="A90" s="13">
        <v>40109</v>
      </c>
      <c r="B90" s="13" t="s">
        <v>231</v>
      </c>
      <c r="C90" s="2"/>
      <c r="D90" s="13" t="s">
        <v>232</v>
      </c>
      <c r="E90" s="15" t="s">
        <v>196</v>
      </c>
      <c r="F90" s="2"/>
    </row>
    <row r="91" spans="1:7" s="11" customFormat="1" ht="175.15" customHeight="1" x14ac:dyDescent="0.2">
      <c r="A91" s="2">
        <v>40200</v>
      </c>
      <c r="B91" s="2" t="s">
        <v>233</v>
      </c>
      <c r="C91" s="2"/>
      <c r="D91" s="13" t="s">
        <v>234</v>
      </c>
      <c r="E91" s="44" t="s">
        <v>235</v>
      </c>
      <c r="F91" s="2"/>
    </row>
    <row r="92" spans="1:7" s="11" customFormat="1" ht="15" customHeight="1" x14ac:dyDescent="0.2">
      <c r="A92" s="8">
        <v>50000</v>
      </c>
      <c r="B92" s="8" t="s">
        <v>236</v>
      </c>
      <c r="C92" s="9"/>
      <c r="D92" s="9"/>
      <c r="E92" s="10"/>
      <c r="F92" s="9"/>
    </row>
    <row r="93" spans="1:7" s="11" customFormat="1" ht="105" customHeight="1" x14ac:dyDescent="0.2">
      <c r="A93" s="2">
        <v>50100</v>
      </c>
      <c r="B93" s="2" t="s">
        <v>237</v>
      </c>
      <c r="C93" s="2"/>
      <c r="D93" s="13" t="s">
        <v>238</v>
      </c>
      <c r="E93" s="15" t="s">
        <v>239</v>
      </c>
      <c r="F93" s="2"/>
    </row>
    <row r="94" spans="1:7" s="19" customFormat="1" ht="15" customHeight="1" x14ac:dyDescent="0.25">
      <c r="A94" s="39">
        <v>60000</v>
      </c>
      <c r="B94" s="17" t="s">
        <v>25</v>
      </c>
      <c r="C94" s="39"/>
      <c r="D94" s="39"/>
      <c r="E94" s="40"/>
      <c r="F94" s="39"/>
    </row>
    <row r="95" spans="1:7" s="11" customFormat="1" ht="15" customHeight="1" x14ac:dyDescent="0.2">
      <c r="A95" s="21">
        <v>70000</v>
      </c>
      <c r="B95" s="45" t="s">
        <v>240</v>
      </c>
      <c r="C95" s="45"/>
      <c r="D95" s="45"/>
      <c r="E95" s="46"/>
      <c r="F95" s="45"/>
    </row>
    <row r="96" spans="1:7" s="50" customFormat="1" ht="105" customHeight="1" x14ac:dyDescent="0.2">
      <c r="A96" s="47">
        <v>70100</v>
      </c>
      <c r="B96" s="47" t="s">
        <v>241</v>
      </c>
      <c r="C96" s="2"/>
      <c r="D96" s="48" t="s">
        <v>242</v>
      </c>
      <c r="E96" s="44" t="s">
        <v>243</v>
      </c>
      <c r="F96" s="48"/>
      <c r="G96" s="49"/>
    </row>
    <row r="98" spans="1:6" x14ac:dyDescent="0.25">
      <c r="A98" s="1025"/>
      <c r="B98" s="1025"/>
    </row>
    <row r="99" spans="1:6" x14ac:dyDescent="0.25">
      <c r="A99" s="52"/>
      <c r="B99" s="52"/>
    </row>
    <row r="100" spans="1:6" x14ac:dyDescent="0.25">
      <c r="A100" s="52"/>
      <c r="B100" s="52"/>
    </row>
    <row r="101" spans="1:6" x14ac:dyDescent="0.25">
      <c r="A101" s="53"/>
      <c r="B101" s="53"/>
    </row>
    <row r="102" spans="1:6" x14ac:dyDescent="0.25">
      <c r="A102" s="53"/>
      <c r="B102" s="53"/>
    </row>
    <row r="103" spans="1:6" x14ac:dyDescent="0.25">
      <c r="A103" s="53"/>
      <c r="B103" s="53"/>
    </row>
    <row r="104" spans="1:6" x14ac:dyDescent="0.25">
      <c r="A104" s="53"/>
      <c r="B104" s="53"/>
    </row>
    <row r="105" spans="1:6" x14ac:dyDescent="0.25">
      <c r="A105" s="53"/>
      <c r="B105" s="53"/>
    </row>
    <row r="106" spans="1:6" x14ac:dyDescent="0.25">
      <c r="A106" s="53"/>
      <c r="B106" s="53"/>
    </row>
    <row r="107" spans="1:6" x14ac:dyDescent="0.25">
      <c r="A107" s="53"/>
      <c r="B107" s="53"/>
    </row>
    <row r="108" spans="1:6" x14ac:dyDescent="0.25">
      <c r="A108" s="53"/>
      <c r="B108" s="53"/>
    </row>
    <row r="109" spans="1:6" x14ac:dyDescent="0.25">
      <c r="A109" s="53"/>
      <c r="B109" s="53"/>
    </row>
    <row r="110" spans="1:6" x14ac:dyDescent="0.25">
      <c r="A110" s="53"/>
      <c r="B110" s="53"/>
    </row>
    <row r="111" spans="1:6" s="11" customFormat="1" ht="14.25" x14ac:dyDescent="0.2">
      <c r="A111" s="52"/>
      <c r="B111" s="52"/>
      <c r="C111" s="54"/>
      <c r="D111" s="54"/>
      <c r="E111" s="54"/>
      <c r="F111" s="54"/>
    </row>
    <row r="112" spans="1:6" x14ac:dyDescent="0.25">
      <c r="A112" s="53"/>
      <c r="B112" s="53"/>
    </row>
    <row r="113" spans="1:6" x14ac:dyDescent="0.25">
      <c r="A113" s="53"/>
      <c r="B113" s="53"/>
    </row>
    <row r="114" spans="1:6" x14ac:dyDescent="0.25">
      <c r="A114" s="53"/>
      <c r="B114" s="53"/>
    </row>
    <row r="115" spans="1:6" x14ac:dyDescent="0.25">
      <c r="A115" s="53"/>
      <c r="B115" s="53"/>
    </row>
    <row r="116" spans="1:6" x14ac:dyDescent="0.25">
      <c r="A116" s="53"/>
      <c r="B116" s="53"/>
    </row>
    <row r="117" spans="1:6" x14ac:dyDescent="0.25">
      <c r="A117" s="53"/>
      <c r="B117" s="53"/>
    </row>
    <row r="118" spans="1:6" x14ac:dyDescent="0.25">
      <c r="A118" s="53"/>
      <c r="B118" s="53"/>
    </row>
    <row r="119" spans="1:6" x14ac:dyDescent="0.25">
      <c r="A119" s="53"/>
      <c r="B119" s="53"/>
    </row>
    <row r="120" spans="1:6" x14ac:dyDescent="0.25">
      <c r="A120" s="53"/>
      <c r="B120" s="53"/>
    </row>
    <row r="121" spans="1:6" x14ac:dyDescent="0.25">
      <c r="A121" s="53"/>
      <c r="B121" s="53"/>
    </row>
    <row r="122" spans="1:6" x14ac:dyDescent="0.25">
      <c r="A122" s="53"/>
      <c r="B122" s="52"/>
    </row>
    <row r="123" spans="1:6" s="11" customFormat="1" ht="14.25" x14ac:dyDescent="0.2">
      <c r="A123" s="52"/>
      <c r="B123" s="52"/>
      <c r="C123" s="54"/>
      <c r="D123" s="54"/>
      <c r="E123" s="54"/>
      <c r="F123" s="54"/>
    </row>
    <row r="124" spans="1:6" x14ac:dyDescent="0.25">
      <c r="A124" s="53"/>
      <c r="B124" s="53"/>
    </row>
    <row r="125" spans="1:6" x14ac:dyDescent="0.25">
      <c r="A125" s="53"/>
      <c r="B125" s="53"/>
    </row>
    <row r="126" spans="1:6" x14ac:dyDescent="0.25">
      <c r="A126" s="53"/>
      <c r="B126" s="53"/>
    </row>
    <row r="127" spans="1:6" x14ac:dyDescent="0.25">
      <c r="A127" s="53"/>
      <c r="B127" s="53"/>
    </row>
    <row r="128" spans="1:6" x14ac:dyDescent="0.25">
      <c r="A128" s="53"/>
      <c r="B128" s="53"/>
    </row>
    <row r="129" spans="1:6" x14ac:dyDescent="0.25">
      <c r="A129" s="53"/>
      <c r="B129" s="53"/>
    </row>
    <row r="130" spans="1:6" x14ac:dyDescent="0.25">
      <c r="A130" s="53"/>
      <c r="B130" s="53"/>
    </row>
    <row r="131" spans="1:6" s="11" customFormat="1" ht="14.25" x14ac:dyDescent="0.2">
      <c r="A131" s="52"/>
      <c r="B131" s="52"/>
      <c r="C131" s="54"/>
      <c r="D131" s="54"/>
      <c r="E131" s="54"/>
      <c r="F131" s="54"/>
    </row>
    <row r="132" spans="1:6" x14ac:dyDescent="0.25">
      <c r="A132" s="53"/>
      <c r="B132" s="53"/>
    </row>
    <row r="133" spans="1:6" x14ac:dyDescent="0.25">
      <c r="A133" s="53"/>
      <c r="B133" s="53"/>
    </row>
    <row r="134" spans="1:6" x14ac:dyDescent="0.25">
      <c r="A134" s="53"/>
      <c r="B134" s="53"/>
    </row>
    <row r="135" spans="1:6" x14ac:dyDescent="0.25">
      <c r="A135" s="53"/>
      <c r="B135" s="53"/>
    </row>
    <row r="136" spans="1:6" x14ac:dyDescent="0.25">
      <c r="A136" s="53"/>
      <c r="B136" s="53"/>
    </row>
    <row r="137" spans="1:6" x14ac:dyDescent="0.25">
      <c r="A137" s="53"/>
      <c r="B137" s="53"/>
    </row>
    <row r="138" spans="1:6" x14ac:dyDescent="0.25">
      <c r="A138" s="53"/>
      <c r="B138" s="53"/>
    </row>
    <row r="139" spans="1:6" x14ac:dyDescent="0.25">
      <c r="A139" s="53"/>
      <c r="B139" s="53"/>
    </row>
    <row r="140" spans="1:6" x14ac:dyDescent="0.25">
      <c r="A140" s="53"/>
      <c r="B140" s="53"/>
    </row>
    <row r="141" spans="1:6" x14ac:dyDescent="0.25">
      <c r="A141" s="53"/>
      <c r="B141" s="53"/>
    </row>
    <row r="142" spans="1:6" x14ac:dyDescent="0.25">
      <c r="A142" s="53"/>
      <c r="B142" s="53"/>
    </row>
    <row r="145" spans="1:6" x14ac:dyDescent="0.25">
      <c r="A145" s="3"/>
      <c r="B145" s="3"/>
      <c r="C145" s="3"/>
      <c r="D145" s="3"/>
      <c r="E145" s="3"/>
      <c r="F145" s="3"/>
    </row>
    <row r="146" spans="1:6" x14ac:dyDescent="0.25">
      <c r="A146" s="3"/>
      <c r="B146" s="3"/>
      <c r="C146" s="3"/>
      <c r="D146" s="3"/>
      <c r="E146" s="3"/>
      <c r="F146" s="3"/>
    </row>
    <row r="147" spans="1:6" x14ac:dyDescent="0.25">
      <c r="A147" s="3"/>
      <c r="B147" s="3"/>
      <c r="C147" s="3"/>
      <c r="D147" s="3"/>
      <c r="E147" s="3"/>
      <c r="F147" s="3"/>
    </row>
    <row r="148" spans="1:6" x14ac:dyDescent="0.25">
      <c r="A148" s="3"/>
      <c r="B148" s="3"/>
      <c r="C148" s="3"/>
      <c r="D148" s="3"/>
      <c r="E148" s="3"/>
      <c r="F148" s="3"/>
    </row>
    <row r="149" spans="1:6" x14ac:dyDescent="0.25">
      <c r="A149" s="3"/>
      <c r="B149" s="3"/>
      <c r="C149" s="3"/>
      <c r="D149" s="3"/>
      <c r="E149" s="3"/>
      <c r="F149" s="3"/>
    </row>
    <row r="150" spans="1:6" x14ac:dyDescent="0.25">
      <c r="A150" s="3"/>
      <c r="B150" s="3"/>
      <c r="C150" s="3"/>
      <c r="D150" s="3"/>
      <c r="E150" s="3"/>
      <c r="F150" s="3"/>
    </row>
    <row r="151" spans="1:6" x14ac:dyDescent="0.25">
      <c r="A151" s="3"/>
      <c r="B151" s="3"/>
      <c r="C151" s="3"/>
      <c r="D151" s="3"/>
      <c r="E151" s="3"/>
      <c r="F151" s="3"/>
    </row>
    <row r="152" spans="1:6" x14ac:dyDescent="0.25">
      <c r="A152" s="3"/>
      <c r="B152" s="3"/>
      <c r="C152" s="3"/>
      <c r="D152" s="3"/>
      <c r="E152" s="3"/>
      <c r="F152" s="3"/>
    </row>
    <row r="153" spans="1:6" x14ac:dyDescent="0.25">
      <c r="A153" s="3"/>
      <c r="B153" s="3"/>
      <c r="C153" s="3"/>
      <c r="D153" s="3"/>
      <c r="E153" s="3"/>
      <c r="F153" s="3"/>
    </row>
    <row r="154" spans="1:6" x14ac:dyDescent="0.25">
      <c r="A154" s="3"/>
      <c r="B154" s="3"/>
      <c r="C154" s="3"/>
      <c r="D154" s="3"/>
      <c r="E154" s="3"/>
      <c r="F154" s="3"/>
    </row>
    <row r="155" spans="1:6" x14ac:dyDescent="0.25">
      <c r="A155" s="3"/>
      <c r="B155" s="3"/>
      <c r="C155" s="3"/>
      <c r="D155" s="3"/>
      <c r="E155" s="3"/>
      <c r="F155" s="3"/>
    </row>
    <row r="156" spans="1:6" x14ac:dyDescent="0.25">
      <c r="A156" s="3"/>
      <c r="B156" s="3"/>
      <c r="C156" s="3"/>
      <c r="D156" s="3"/>
      <c r="E156" s="3"/>
      <c r="F156" s="3"/>
    </row>
    <row r="157" spans="1:6" x14ac:dyDescent="0.25">
      <c r="A157" s="3"/>
      <c r="B157" s="3"/>
      <c r="C157" s="3"/>
      <c r="D157" s="3"/>
      <c r="E157" s="3"/>
      <c r="F157" s="3"/>
    </row>
    <row r="158" spans="1:6" x14ac:dyDescent="0.25">
      <c r="A158" s="3"/>
      <c r="B158" s="3"/>
      <c r="C158" s="3"/>
      <c r="D158" s="3"/>
      <c r="E158" s="3"/>
      <c r="F158" s="3"/>
    </row>
    <row r="159" spans="1:6" x14ac:dyDescent="0.25">
      <c r="A159" s="3"/>
      <c r="B159" s="3"/>
      <c r="C159" s="3"/>
      <c r="D159" s="3"/>
      <c r="E159" s="3"/>
      <c r="F159" s="3"/>
    </row>
    <row r="160" spans="1:6" x14ac:dyDescent="0.25">
      <c r="A160" s="3"/>
      <c r="B160" s="3"/>
      <c r="C160" s="3"/>
      <c r="D160" s="3"/>
      <c r="E160" s="3"/>
      <c r="F160" s="3"/>
    </row>
    <row r="161" spans="1:6" x14ac:dyDescent="0.25">
      <c r="A161" s="3"/>
      <c r="B161" s="3"/>
      <c r="C161" s="3"/>
      <c r="D161" s="3"/>
      <c r="E161" s="3"/>
      <c r="F161" s="3"/>
    </row>
    <row r="162" spans="1:6" x14ac:dyDescent="0.25">
      <c r="A162" s="3"/>
      <c r="B162" s="3"/>
      <c r="C162" s="3"/>
      <c r="D162" s="3"/>
      <c r="E162" s="3"/>
      <c r="F162" s="3"/>
    </row>
    <row r="163" spans="1:6" x14ac:dyDescent="0.25">
      <c r="A163" s="3"/>
      <c r="B163" s="3"/>
      <c r="C163" s="3"/>
      <c r="D163" s="3"/>
      <c r="E163" s="3"/>
      <c r="F163" s="3"/>
    </row>
    <row r="164" spans="1:6" x14ac:dyDescent="0.25">
      <c r="A164" s="3"/>
      <c r="B164" s="3"/>
      <c r="C164" s="3"/>
      <c r="D164" s="3"/>
      <c r="E164" s="3"/>
      <c r="F164" s="3"/>
    </row>
    <row r="165" spans="1:6" x14ac:dyDescent="0.25">
      <c r="A165" s="3"/>
      <c r="B165" s="3"/>
      <c r="C165" s="3"/>
      <c r="D165" s="3"/>
      <c r="E165" s="3"/>
      <c r="F165" s="3"/>
    </row>
    <row r="166" spans="1:6" x14ac:dyDescent="0.25">
      <c r="A166" s="3"/>
      <c r="B166" s="3"/>
      <c r="C166" s="3"/>
      <c r="D166" s="3"/>
      <c r="E166" s="3"/>
      <c r="F166" s="3"/>
    </row>
    <row r="167" spans="1:6" x14ac:dyDescent="0.25">
      <c r="A167" s="3"/>
      <c r="B167" s="3"/>
      <c r="C167" s="3"/>
      <c r="D167" s="3"/>
      <c r="E167" s="3"/>
      <c r="F167" s="3"/>
    </row>
    <row r="168" spans="1:6" x14ac:dyDescent="0.25">
      <c r="A168" s="3"/>
      <c r="B168" s="3"/>
      <c r="C168" s="3"/>
      <c r="D168" s="3"/>
      <c r="E168" s="3"/>
      <c r="F168" s="3"/>
    </row>
    <row r="169" spans="1:6" x14ac:dyDescent="0.25">
      <c r="A169" s="3"/>
      <c r="B169" s="3"/>
      <c r="C169" s="3"/>
      <c r="D169" s="3"/>
      <c r="E169" s="3"/>
      <c r="F169" s="3"/>
    </row>
    <row r="170" spans="1:6" x14ac:dyDescent="0.25">
      <c r="A170" s="3"/>
      <c r="B170" s="3"/>
      <c r="C170" s="3"/>
      <c r="D170" s="3"/>
      <c r="E170" s="3"/>
      <c r="F170" s="3"/>
    </row>
    <row r="171" spans="1:6" x14ac:dyDescent="0.25">
      <c r="A171" s="3"/>
      <c r="B171" s="3"/>
      <c r="C171" s="3"/>
      <c r="D171" s="3"/>
      <c r="E171" s="3"/>
      <c r="F171" s="3"/>
    </row>
    <row r="172" spans="1:6" x14ac:dyDescent="0.25">
      <c r="A172" s="3"/>
      <c r="B172" s="3"/>
      <c r="C172" s="3"/>
      <c r="D172" s="3"/>
      <c r="E172" s="3"/>
      <c r="F172" s="3"/>
    </row>
    <row r="173" spans="1:6" x14ac:dyDescent="0.25">
      <c r="A173" s="3"/>
      <c r="B173" s="3"/>
      <c r="C173" s="3"/>
      <c r="D173" s="3"/>
      <c r="E173" s="3"/>
      <c r="F173" s="3"/>
    </row>
    <row r="174" spans="1:6" x14ac:dyDescent="0.25">
      <c r="A174" s="3"/>
      <c r="B174" s="3"/>
      <c r="C174" s="3"/>
      <c r="D174" s="3"/>
      <c r="E174" s="3"/>
      <c r="F174" s="3"/>
    </row>
    <row r="175" spans="1:6" x14ac:dyDescent="0.25">
      <c r="A175" s="3"/>
      <c r="B175" s="3"/>
      <c r="C175" s="3"/>
      <c r="D175" s="3"/>
      <c r="E175" s="3"/>
      <c r="F175" s="3"/>
    </row>
    <row r="176" spans="1:6" x14ac:dyDescent="0.25">
      <c r="A176" s="3"/>
      <c r="B176" s="3"/>
      <c r="C176" s="3"/>
      <c r="D176" s="3"/>
      <c r="E176" s="3"/>
      <c r="F176" s="3"/>
    </row>
    <row r="177" spans="1:6" x14ac:dyDescent="0.25">
      <c r="A177" s="3"/>
      <c r="B177" s="3"/>
      <c r="C177" s="3"/>
      <c r="D177" s="3"/>
      <c r="E177" s="3"/>
      <c r="F177" s="3"/>
    </row>
  </sheetData>
  <mergeCells count="1">
    <mergeCell ref="A98:B98"/>
  </mergeCells>
  <pageMargins left="0.98425196850393704" right="0.59055118110236227" top="0.86614173228346458" bottom="0.43307086614173229" header="0.19685039370078741" footer="0.19685039370078741"/>
  <pageSetup paperSize="9" scale="60" orientation="portrait" r:id="rId1"/>
  <headerFooter alignWithMargins="0">
    <oddHeader>&amp;C&amp;"Times New Roman,Félkövér"
&amp;12Budapest VIII. kerületi Önkormányzat 2020. évi 
költségvetésének címrendje&amp;R&amp;"Times New Roman,Félkövér dőlt"&amp;9
 &amp;12 1. melléklet a /2020. () 
önkormányzati rendelethez</oddHeader>
    <oddFooter>&amp;R
&amp;P</oddFooter>
  </headerFooter>
  <rowBreaks count="6" manualBreakCount="6">
    <brk id="17" max="5" man="1"/>
    <brk id="35" max="5" man="1"/>
    <brk id="52" max="5" man="1"/>
    <brk id="73" max="5" man="1"/>
    <brk id="86" max="5" man="1"/>
    <brk id="99"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85"/>
  <sheetViews>
    <sheetView zoomScaleNormal="100" workbookViewId="0">
      <pane xSplit="1" ySplit="1" topLeftCell="B26" activePane="bottomRight" state="frozen"/>
      <selection pane="topRight" activeCell="B1" sqref="B1"/>
      <selection pane="bottomLeft" activeCell="A2" sqref="A2"/>
      <selection pane="bottomRight" activeCell="B46" sqref="B46"/>
    </sheetView>
  </sheetViews>
  <sheetFormatPr defaultRowHeight="12.75" x14ac:dyDescent="0.2"/>
  <cols>
    <col min="1" max="1" width="40.7109375" customWidth="1"/>
    <col min="2" max="2" width="15.7109375" style="430" customWidth="1"/>
    <col min="3" max="7" width="15.7109375" style="431" customWidth="1"/>
    <col min="8" max="8" width="10.42578125" bestFit="1" customWidth="1"/>
  </cols>
  <sheetData>
    <row r="1" spans="1:7" s="401" customFormat="1" ht="63" customHeight="1" thickBot="1" x14ac:dyDescent="0.25">
      <c r="A1" s="433" t="s">
        <v>710</v>
      </c>
      <c r="B1" s="399" t="s">
        <v>527</v>
      </c>
      <c r="C1" s="333" t="s">
        <v>711</v>
      </c>
      <c r="D1" s="398" t="s">
        <v>754</v>
      </c>
      <c r="E1" s="399" t="s">
        <v>537</v>
      </c>
      <c r="F1" s="333" t="s">
        <v>713</v>
      </c>
      <c r="G1" s="334" t="s">
        <v>714</v>
      </c>
    </row>
    <row r="2" spans="1:7" s="401" customFormat="1" ht="15" customHeight="1" x14ac:dyDescent="0.2">
      <c r="A2" s="463" t="s">
        <v>715</v>
      </c>
      <c r="B2" s="340"/>
      <c r="C2" s="340"/>
      <c r="D2" s="340"/>
      <c r="E2" s="340"/>
      <c r="F2" s="340"/>
      <c r="G2" s="404"/>
    </row>
    <row r="3" spans="1:7" s="464" customFormat="1" ht="15" customHeight="1" x14ac:dyDescent="0.2">
      <c r="A3" s="301" t="s">
        <v>755</v>
      </c>
      <c r="B3" s="232">
        <v>490000</v>
      </c>
      <c r="C3" s="233">
        <f t="shared" ref="C3:C38" si="0">SUM(B3:B3)</f>
        <v>490000</v>
      </c>
      <c r="D3" s="232">
        <v>0</v>
      </c>
      <c r="E3" s="232">
        <v>0</v>
      </c>
      <c r="F3" s="233">
        <f t="shared" ref="F3:F23" si="1">SUM(D3:D3)</f>
        <v>0</v>
      </c>
      <c r="G3" s="407">
        <f t="shared" ref="G3:G38" si="2">F3+C3</f>
        <v>490000</v>
      </c>
    </row>
    <row r="4" spans="1:7" s="464" customFormat="1" ht="15" customHeight="1" x14ac:dyDescent="0.2">
      <c r="A4" s="301" t="s">
        <v>756</v>
      </c>
      <c r="B4" s="232">
        <v>110000</v>
      </c>
      <c r="C4" s="233">
        <f t="shared" si="0"/>
        <v>110000</v>
      </c>
      <c r="D4" s="232">
        <v>0</v>
      </c>
      <c r="E4" s="232">
        <v>0</v>
      </c>
      <c r="F4" s="233">
        <f t="shared" si="1"/>
        <v>0</v>
      </c>
      <c r="G4" s="407">
        <f t="shared" si="2"/>
        <v>110000</v>
      </c>
    </row>
    <row r="5" spans="1:7" s="464" customFormat="1" ht="15" customHeight="1" x14ac:dyDescent="0.2">
      <c r="A5" s="301" t="s">
        <v>757</v>
      </c>
      <c r="B5" s="232">
        <v>104000</v>
      </c>
      <c r="C5" s="233">
        <f t="shared" si="0"/>
        <v>104000</v>
      </c>
      <c r="D5" s="232">
        <v>0</v>
      </c>
      <c r="E5" s="232">
        <v>0</v>
      </c>
      <c r="F5" s="233">
        <f t="shared" si="1"/>
        <v>0</v>
      </c>
      <c r="G5" s="407">
        <f t="shared" si="2"/>
        <v>104000</v>
      </c>
    </row>
    <row r="6" spans="1:7" s="464" customFormat="1" ht="15" customHeight="1" x14ac:dyDescent="0.2">
      <c r="A6" s="301" t="s">
        <v>758</v>
      </c>
      <c r="B6" s="232">
        <v>27000</v>
      </c>
      <c r="C6" s="233">
        <f t="shared" si="0"/>
        <v>27000</v>
      </c>
      <c r="D6" s="232">
        <v>0</v>
      </c>
      <c r="E6" s="232">
        <v>0</v>
      </c>
      <c r="F6" s="233">
        <f t="shared" si="1"/>
        <v>0</v>
      </c>
      <c r="G6" s="407">
        <f t="shared" si="2"/>
        <v>27000</v>
      </c>
    </row>
    <row r="7" spans="1:7" s="464" customFormat="1" ht="15" customHeight="1" x14ac:dyDescent="0.2">
      <c r="A7" s="301" t="s">
        <v>759</v>
      </c>
      <c r="B7" s="232">
        <v>15600</v>
      </c>
      <c r="C7" s="233">
        <f t="shared" si="0"/>
        <v>15600</v>
      </c>
      <c r="D7" s="232">
        <v>0</v>
      </c>
      <c r="E7" s="232">
        <v>0</v>
      </c>
      <c r="F7" s="233">
        <f t="shared" si="1"/>
        <v>0</v>
      </c>
      <c r="G7" s="407">
        <f t="shared" si="2"/>
        <v>15600</v>
      </c>
    </row>
    <row r="8" spans="1:7" s="464" customFormat="1" ht="15" customHeight="1" x14ac:dyDescent="0.2">
      <c r="A8" s="301" t="s">
        <v>760</v>
      </c>
      <c r="B8" s="232">
        <v>14000</v>
      </c>
      <c r="C8" s="233">
        <f t="shared" si="0"/>
        <v>14000</v>
      </c>
      <c r="D8" s="232">
        <v>0</v>
      </c>
      <c r="E8" s="232">
        <v>0</v>
      </c>
      <c r="F8" s="233">
        <f t="shared" si="1"/>
        <v>0</v>
      </c>
      <c r="G8" s="407">
        <f t="shared" si="2"/>
        <v>14000</v>
      </c>
    </row>
    <row r="9" spans="1:7" s="464" customFormat="1" ht="15" customHeight="1" x14ac:dyDescent="0.2">
      <c r="A9" s="301" t="s">
        <v>761</v>
      </c>
      <c r="B9" s="232">
        <v>200000</v>
      </c>
      <c r="C9" s="233">
        <f t="shared" si="0"/>
        <v>200000</v>
      </c>
      <c r="D9" s="232">
        <v>0</v>
      </c>
      <c r="E9" s="232">
        <v>0</v>
      </c>
      <c r="F9" s="233">
        <f>SUM(D9:D9)</f>
        <v>0</v>
      </c>
      <c r="G9" s="407">
        <f>F9+C9</f>
        <v>200000</v>
      </c>
    </row>
    <row r="10" spans="1:7" s="464" customFormat="1" ht="15" customHeight="1" x14ac:dyDescent="0.2">
      <c r="A10" s="301" t="s">
        <v>762</v>
      </c>
      <c r="B10" s="232">
        <f>670000+20000</f>
        <v>690000</v>
      </c>
      <c r="C10" s="233">
        <f t="shared" si="0"/>
        <v>690000</v>
      </c>
      <c r="D10" s="232">
        <v>0</v>
      </c>
      <c r="E10" s="232">
        <v>0</v>
      </c>
      <c r="F10" s="233">
        <f t="shared" si="1"/>
        <v>0</v>
      </c>
      <c r="G10" s="407">
        <f t="shared" si="2"/>
        <v>690000</v>
      </c>
    </row>
    <row r="11" spans="1:7" s="464" customFormat="1" ht="15" customHeight="1" x14ac:dyDescent="0.2">
      <c r="A11" s="301" t="s">
        <v>763</v>
      </c>
      <c r="B11" s="232">
        <v>5000</v>
      </c>
      <c r="C11" s="233">
        <f t="shared" si="0"/>
        <v>5000</v>
      </c>
      <c r="D11" s="232">
        <v>0</v>
      </c>
      <c r="E11" s="232">
        <v>0</v>
      </c>
      <c r="F11" s="233">
        <f t="shared" si="1"/>
        <v>0</v>
      </c>
      <c r="G11" s="407">
        <f t="shared" si="2"/>
        <v>5000</v>
      </c>
    </row>
    <row r="12" spans="1:7" s="464" customFormat="1" ht="15" customHeight="1" x14ac:dyDescent="0.2">
      <c r="A12" s="301" t="s">
        <v>764</v>
      </c>
      <c r="B12" s="232">
        <v>19000</v>
      </c>
      <c r="C12" s="233">
        <f t="shared" si="0"/>
        <v>19000</v>
      </c>
      <c r="D12" s="232">
        <v>0</v>
      </c>
      <c r="E12" s="232">
        <v>0</v>
      </c>
      <c r="F12" s="233">
        <f t="shared" si="1"/>
        <v>0</v>
      </c>
      <c r="G12" s="407">
        <f t="shared" si="2"/>
        <v>19000</v>
      </c>
    </row>
    <row r="13" spans="1:7" s="464" customFormat="1" ht="15" customHeight="1" x14ac:dyDescent="0.2">
      <c r="A13" s="301" t="s">
        <v>765</v>
      </c>
      <c r="B13" s="232">
        <v>13000</v>
      </c>
      <c r="C13" s="233">
        <f t="shared" si="0"/>
        <v>13000</v>
      </c>
      <c r="D13" s="232">
        <v>0</v>
      </c>
      <c r="E13" s="232">
        <v>0</v>
      </c>
      <c r="F13" s="233">
        <f t="shared" si="1"/>
        <v>0</v>
      </c>
      <c r="G13" s="407">
        <f t="shared" si="2"/>
        <v>13000</v>
      </c>
    </row>
    <row r="14" spans="1:7" s="464" customFormat="1" ht="15" customHeight="1" x14ac:dyDescent="0.2">
      <c r="A14" s="301" t="s">
        <v>766</v>
      </c>
      <c r="B14" s="232">
        <v>12000</v>
      </c>
      <c r="C14" s="233">
        <f t="shared" si="0"/>
        <v>12000</v>
      </c>
      <c r="D14" s="232">
        <v>0</v>
      </c>
      <c r="E14" s="232">
        <v>0</v>
      </c>
      <c r="F14" s="233">
        <f t="shared" si="1"/>
        <v>0</v>
      </c>
      <c r="G14" s="407">
        <f t="shared" si="2"/>
        <v>12000</v>
      </c>
    </row>
    <row r="15" spans="1:7" s="464" customFormat="1" ht="15" customHeight="1" x14ac:dyDescent="0.2">
      <c r="A15" s="301" t="s">
        <v>767</v>
      </c>
      <c r="B15" s="232">
        <v>2200</v>
      </c>
      <c r="C15" s="233">
        <f t="shared" si="0"/>
        <v>2200</v>
      </c>
      <c r="D15" s="232">
        <v>0</v>
      </c>
      <c r="E15" s="232">
        <v>0</v>
      </c>
      <c r="F15" s="233">
        <f t="shared" si="1"/>
        <v>0</v>
      </c>
      <c r="G15" s="407">
        <f t="shared" si="2"/>
        <v>2200</v>
      </c>
    </row>
    <row r="16" spans="1:7" s="464" customFormat="1" ht="15" customHeight="1" x14ac:dyDescent="0.2">
      <c r="A16" s="301" t="s">
        <v>768</v>
      </c>
      <c r="B16" s="232">
        <v>1000</v>
      </c>
      <c r="C16" s="233">
        <f t="shared" si="0"/>
        <v>1000</v>
      </c>
      <c r="D16" s="232"/>
      <c r="E16" s="232">
        <v>0</v>
      </c>
      <c r="F16" s="233">
        <f>SUM(D16:D16)</f>
        <v>0</v>
      </c>
      <c r="G16" s="407">
        <f>F16+C16</f>
        <v>1000</v>
      </c>
    </row>
    <row r="17" spans="1:8" s="464" customFormat="1" ht="15" customHeight="1" x14ac:dyDescent="0.2">
      <c r="A17" s="301" t="s">
        <v>769</v>
      </c>
      <c r="B17" s="232">
        <v>1600</v>
      </c>
      <c r="C17" s="233">
        <f t="shared" si="0"/>
        <v>1600</v>
      </c>
      <c r="D17" s="232">
        <v>0</v>
      </c>
      <c r="E17" s="232">
        <v>0</v>
      </c>
      <c r="F17" s="233">
        <f t="shared" si="1"/>
        <v>0</v>
      </c>
      <c r="G17" s="407">
        <f t="shared" si="2"/>
        <v>1600</v>
      </c>
    </row>
    <row r="18" spans="1:8" s="464" customFormat="1" ht="15" customHeight="1" x14ac:dyDescent="0.2">
      <c r="A18" s="465" t="s">
        <v>770</v>
      </c>
      <c r="B18" s="241">
        <v>100000</v>
      </c>
      <c r="C18" s="242">
        <f t="shared" si="0"/>
        <v>100000</v>
      </c>
      <c r="D18" s="241">
        <v>0</v>
      </c>
      <c r="E18" s="232">
        <v>0</v>
      </c>
      <c r="F18" s="242">
        <f t="shared" si="1"/>
        <v>0</v>
      </c>
      <c r="G18" s="410">
        <f t="shared" si="2"/>
        <v>100000</v>
      </c>
    </row>
    <row r="19" spans="1:8" s="464" customFormat="1" ht="15" customHeight="1" x14ac:dyDescent="0.2">
      <c r="A19" s="465" t="s">
        <v>760</v>
      </c>
      <c r="B19" s="241">
        <v>14000</v>
      </c>
      <c r="C19" s="242">
        <f t="shared" si="0"/>
        <v>14000</v>
      </c>
      <c r="D19" s="241"/>
      <c r="E19" s="232"/>
      <c r="F19" s="242">
        <f t="shared" si="1"/>
        <v>0</v>
      </c>
      <c r="G19" s="410">
        <f t="shared" si="2"/>
        <v>14000</v>
      </c>
    </row>
    <row r="20" spans="1:8" s="464" customFormat="1" ht="15" customHeight="1" x14ac:dyDescent="0.2">
      <c r="A20" s="465" t="s">
        <v>771</v>
      </c>
      <c r="B20" s="241">
        <v>2600</v>
      </c>
      <c r="C20" s="242">
        <f t="shared" si="0"/>
        <v>2600</v>
      </c>
      <c r="D20" s="241">
        <v>0</v>
      </c>
      <c r="E20" s="232">
        <v>0</v>
      </c>
      <c r="F20" s="242">
        <f t="shared" si="1"/>
        <v>0</v>
      </c>
      <c r="G20" s="410">
        <f t="shared" si="2"/>
        <v>2600</v>
      </c>
    </row>
    <row r="21" spans="1:8" s="464" customFormat="1" ht="15" customHeight="1" x14ac:dyDescent="0.2">
      <c r="A21" s="301" t="s">
        <v>772</v>
      </c>
      <c r="B21" s="232">
        <v>5000</v>
      </c>
      <c r="C21" s="242">
        <f t="shared" si="0"/>
        <v>5000</v>
      </c>
      <c r="D21" s="232"/>
      <c r="E21" s="232">
        <v>0</v>
      </c>
      <c r="F21" s="242">
        <f t="shared" si="1"/>
        <v>0</v>
      </c>
      <c r="G21" s="410">
        <f t="shared" si="2"/>
        <v>5000</v>
      </c>
    </row>
    <row r="22" spans="1:8" s="464" customFormat="1" ht="30" customHeight="1" x14ac:dyDescent="0.2">
      <c r="A22" s="301" t="s">
        <v>773</v>
      </c>
      <c r="B22" s="232">
        <v>13000</v>
      </c>
      <c r="C22" s="242">
        <f t="shared" si="0"/>
        <v>13000</v>
      </c>
      <c r="D22" s="232">
        <v>0</v>
      </c>
      <c r="E22" s="232">
        <v>0</v>
      </c>
      <c r="F22" s="242">
        <f t="shared" si="1"/>
        <v>0</v>
      </c>
      <c r="G22" s="410">
        <f t="shared" si="2"/>
        <v>13000</v>
      </c>
    </row>
    <row r="23" spans="1:8" s="464" customFormat="1" ht="15" customHeight="1" thickBot="1" x14ac:dyDescent="0.25">
      <c r="A23" s="301" t="s">
        <v>774</v>
      </c>
      <c r="B23" s="232">
        <v>101600</v>
      </c>
      <c r="C23" s="242">
        <f t="shared" si="0"/>
        <v>101600</v>
      </c>
      <c r="D23" s="232"/>
      <c r="E23" s="232">
        <v>0</v>
      </c>
      <c r="F23" s="242">
        <f t="shared" si="1"/>
        <v>0</v>
      </c>
      <c r="G23" s="410">
        <f t="shared" si="2"/>
        <v>101600</v>
      </c>
    </row>
    <row r="24" spans="1:8" s="401" customFormat="1" ht="15" customHeight="1" thickBot="1" x14ac:dyDescent="0.25">
      <c r="A24" s="466" t="s">
        <v>722</v>
      </c>
      <c r="B24" s="413">
        <f t="shared" ref="B24:G24" si="3">SUM(B3:B23)</f>
        <v>1940600</v>
      </c>
      <c r="C24" s="412">
        <f t="shared" si="3"/>
        <v>1940600</v>
      </c>
      <c r="D24" s="413">
        <f t="shared" si="3"/>
        <v>0</v>
      </c>
      <c r="E24" s="413">
        <f t="shared" si="3"/>
        <v>0</v>
      </c>
      <c r="F24" s="413">
        <f t="shared" si="3"/>
        <v>0</v>
      </c>
      <c r="G24" s="414">
        <f t="shared" si="3"/>
        <v>1940600</v>
      </c>
      <c r="H24" s="467"/>
    </row>
    <row r="25" spans="1:8" s="464" customFormat="1" ht="15" customHeight="1" x14ac:dyDescent="0.2">
      <c r="A25" s="468" t="s">
        <v>723</v>
      </c>
      <c r="B25" s="417"/>
      <c r="C25" s="340"/>
      <c r="D25" s="417"/>
      <c r="E25" s="417"/>
      <c r="F25" s="340"/>
      <c r="G25" s="404"/>
    </row>
    <row r="26" spans="1:8" s="464" customFormat="1" ht="15" customHeight="1" x14ac:dyDescent="0.2">
      <c r="A26" s="301" t="s">
        <v>775</v>
      </c>
      <c r="B26" s="232"/>
      <c r="C26" s="233">
        <f t="shared" si="0"/>
        <v>0</v>
      </c>
      <c r="D26" s="232"/>
      <c r="E26" s="232">
        <v>40000</v>
      </c>
      <c r="F26" s="233">
        <f>D26+E26</f>
        <v>40000</v>
      </c>
      <c r="G26" s="407">
        <f>F26+C26</f>
        <v>40000</v>
      </c>
    </row>
    <row r="27" spans="1:8" s="464" customFormat="1" ht="15" customHeight="1" x14ac:dyDescent="0.2">
      <c r="A27" s="301" t="s">
        <v>776</v>
      </c>
      <c r="B27" s="232"/>
      <c r="C27" s="233">
        <f t="shared" si="0"/>
        <v>0</v>
      </c>
      <c r="D27" s="232"/>
      <c r="E27" s="232">
        <v>70000</v>
      </c>
      <c r="F27" s="233">
        <f t="shared" ref="F27:F38" si="4">D27+E27</f>
        <v>70000</v>
      </c>
      <c r="G27" s="407">
        <f t="shared" si="2"/>
        <v>70000</v>
      </c>
    </row>
    <row r="28" spans="1:8" s="464" customFormat="1" ht="15" customHeight="1" x14ac:dyDescent="0.2">
      <c r="A28" s="301" t="s">
        <v>777</v>
      </c>
      <c r="B28" s="232">
        <v>11000</v>
      </c>
      <c r="C28" s="233">
        <f t="shared" si="0"/>
        <v>11000</v>
      </c>
      <c r="D28" s="232"/>
      <c r="E28" s="232"/>
      <c r="F28" s="233">
        <f t="shared" si="4"/>
        <v>0</v>
      </c>
      <c r="G28" s="407">
        <f t="shared" si="2"/>
        <v>11000</v>
      </c>
    </row>
    <row r="29" spans="1:8" s="464" customFormat="1" ht="15" customHeight="1" x14ac:dyDescent="0.2">
      <c r="A29" s="301" t="s">
        <v>778</v>
      </c>
      <c r="B29" s="232"/>
      <c r="C29" s="233">
        <f t="shared" si="0"/>
        <v>0</v>
      </c>
      <c r="D29" s="232"/>
      <c r="E29" s="232">
        <f>110000+90000</f>
        <v>200000</v>
      </c>
      <c r="F29" s="233">
        <f t="shared" si="4"/>
        <v>200000</v>
      </c>
      <c r="G29" s="407">
        <f t="shared" si="2"/>
        <v>200000</v>
      </c>
    </row>
    <row r="30" spans="1:8" s="464" customFormat="1" ht="15" customHeight="1" x14ac:dyDescent="0.2">
      <c r="A30" s="301" t="s">
        <v>779</v>
      </c>
      <c r="B30" s="232"/>
      <c r="C30" s="233">
        <f t="shared" si="0"/>
        <v>0</v>
      </c>
      <c r="D30" s="232"/>
      <c r="E30" s="232">
        <f>100000+50000</f>
        <v>150000</v>
      </c>
      <c r="F30" s="233">
        <f t="shared" si="4"/>
        <v>150000</v>
      </c>
      <c r="G30" s="407">
        <f t="shared" si="2"/>
        <v>150000</v>
      </c>
    </row>
    <row r="31" spans="1:8" s="464" customFormat="1" ht="15" customHeight="1" x14ac:dyDescent="0.2">
      <c r="A31" s="301" t="s">
        <v>780</v>
      </c>
      <c r="B31" s="232"/>
      <c r="C31" s="233">
        <f t="shared" si="0"/>
        <v>0</v>
      </c>
      <c r="D31" s="232"/>
      <c r="E31" s="232">
        <v>15000</v>
      </c>
      <c r="F31" s="233">
        <f t="shared" si="4"/>
        <v>15000</v>
      </c>
      <c r="G31" s="407">
        <f t="shared" si="2"/>
        <v>15000</v>
      </c>
    </row>
    <row r="32" spans="1:8" s="464" customFormat="1" ht="15" customHeight="1" x14ac:dyDescent="0.2">
      <c r="A32" s="301" t="s">
        <v>781</v>
      </c>
      <c r="B32" s="232">
        <v>500</v>
      </c>
      <c r="C32" s="233">
        <f t="shared" si="0"/>
        <v>500</v>
      </c>
      <c r="D32" s="232"/>
      <c r="E32" s="232"/>
      <c r="F32" s="233">
        <f t="shared" si="4"/>
        <v>0</v>
      </c>
      <c r="G32" s="407">
        <f t="shared" si="2"/>
        <v>500</v>
      </c>
    </row>
    <row r="33" spans="1:8" s="464" customFormat="1" ht="15" customHeight="1" x14ac:dyDescent="0.2">
      <c r="A33" s="301" t="s">
        <v>782</v>
      </c>
      <c r="B33" s="232"/>
      <c r="C33" s="233">
        <f t="shared" si="0"/>
        <v>0</v>
      </c>
      <c r="D33" s="232"/>
      <c r="E33" s="232">
        <v>120000</v>
      </c>
      <c r="F33" s="233">
        <f t="shared" si="4"/>
        <v>120000</v>
      </c>
      <c r="G33" s="407">
        <f t="shared" si="2"/>
        <v>120000</v>
      </c>
    </row>
    <row r="34" spans="1:8" s="464" customFormat="1" ht="15" customHeight="1" x14ac:dyDescent="0.2">
      <c r="A34" s="301" t="s">
        <v>783</v>
      </c>
      <c r="B34" s="232">
        <v>1200</v>
      </c>
      <c r="C34" s="233">
        <f t="shared" si="0"/>
        <v>1200</v>
      </c>
      <c r="D34" s="232"/>
      <c r="E34" s="232"/>
      <c r="F34" s="233">
        <f t="shared" si="4"/>
        <v>0</v>
      </c>
      <c r="G34" s="407">
        <f t="shared" si="2"/>
        <v>1200</v>
      </c>
    </row>
    <row r="35" spans="1:8" s="464" customFormat="1" ht="15" customHeight="1" x14ac:dyDescent="0.2">
      <c r="A35" s="301" t="s">
        <v>784</v>
      </c>
      <c r="B35" s="232">
        <v>1000</v>
      </c>
      <c r="C35" s="233">
        <f t="shared" si="0"/>
        <v>1000</v>
      </c>
      <c r="D35" s="232"/>
      <c r="E35" s="232"/>
      <c r="F35" s="233">
        <f t="shared" si="4"/>
        <v>0</v>
      </c>
      <c r="G35" s="407">
        <f t="shared" si="2"/>
        <v>1000</v>
      </c>
    </row>
    <row r="36" spans="1:8" s="464" customFormat="1" ht="15" customHeight="1" x14ac:dyDescent="0.2">
      <c r="A36" s="465" t="s">
        <v>785</v>
      </c>
      <c r="B36" s="241">
        <v>10630</v>
      </c>
      <c r="C36" s="233">
        <f t="shared" si="0"/>
        <v>10630</v>
      </c>
      <c r="D36" s="241"/>
      <c r="E36" s="232">
        <v>39370</v>
      </c>
      <c r="F36" s="233">
        <f t="shared" si="4"/>
        <v>39370</v>
      </c>
      <c r="G36" s="407">
        <f t="shared" si="2"/>
        <v>50000</v>
      </c>
    </row>
    <row r="37" spans="1:8" s="464" customFormat="1" ht="15" customHeight="1" x14ac:dyDescent="0.2">
      <c r="A37" s="465" t="s">
        <v>786</v>
      </c>
      <c r="B37" s="241">
        <v>21260</v>
      </c>
      <c r="C37" s="233">
        <f t="shared" si="0"/>
        <v>21260</v>
      </c>
      <c r="D37" s="241"/>
      <c r="E37" s="232">
        <v>78740</v>
      </c>
      <c r="F37" s="233">
        <f t="shared" si="4"/>
        <v>78740</v>
      </c>
      <c r="G37" s="407">
        <f t="shared" si="2"/>
        <v>100000</v>
      </c>
    </row>
    <row r="38" spans="1:8" s="464" customFormat="1" ht="15" customHeight="1" thickBot="1" x14ac:dyDescent="0.25">
      <c r="A38" s="465" t="s">
        <v>787</v>
      </c>
      <c r="B38" s="241">
        <v>21260</v>
      </c>
      <c r="C38" s="233">
        <f t="shared" si="0"/>
        <v>21260</v>
      </c>
      <c r="D38" s="241"/>
      <c r="E38" s="232">
        <v>78740</v>
      </c>
      <c r="F38" s="233">
        <f t="shared" si="4"/>
        <v>78740</v>
      </c>
      <c r="G38" s="407">
        <f t="shared" si="2"/>
        <v>100000</v>
      </c>
    </row>
    <row r="39" spans="1:8" s="401" customFormat="1" ht="15" customHeight="1" thickBot="1" x14ac:dyDescent="0.25">
      <c r="A39" s="466" t="s">
        <v>728</v>
      </c>
      <c r="B39" s="413">
        <f t="shared" ref="B39:G39" si="5">SUM(B26:B38)</f>
        <v>66850</v>
      </c>
      <c r="C39" s="412">
        <f t="shared" si="5"/>
        <v>66850</v>
      </c>
      <c r="D39" s="412">
        <f t="shared" si="5"/>
        <v>0</v>
      </c>
      <c r="E39" s="412">
        <f t="shared" si="5"/>
        <v>791850</v>
      </c>
      <c r="F39" s="412">
        <f t="shared" si="5"/>
        <v>791850</v>
      </c>
      <c r="G39" s="414">
        <f t="shared" si="5"/>
        <v>858700</v>
      </c>
      <c r="H39" s="467"/>
    </row>
    <row r="40" spans="1:8" s="474" customFormat="1" ht="15" customHeight="1" thickBot="1" x14ac:dyDescent="0.25">
      <c r="A40" s="469" t="s">
        <v>729</v>
      </c>
      <c r="B40" s="470">
        <f t="shared" ref="B40:G40" si="6">B39+B24</f>
        <v>2007450</v>
      </c>
      <c r="C40" s="471">
        <f t="shared" si="6"/>
        <v>2007450</v>
      </c>
      <c r="D40" s="471">
        <f t="shared" si="6"/>
        <v>0</v>
      </c>
      <c r="E40" s="471">
        <f t="shared" si="6"/>
        <v>791850</v>
      </c>
      <c r="F40" s="471">
        <f t="shared" si="6"/>
        <v>791850</v>
      </c>
      <c r="G40" s="472">
        <f t="shared" si="6"/>
        <v>2799300</v>
      </c>
      <c r="H40" s="473"/>
    </row>
    <row r="41" spans="1:8" x14ac:dyDescent="0.2">
      <c r="A41" s="424"/>
      <c r="B41" s="273"/>
    </row>
    <row r="42" spans="1:8" x14ac:dyDescent="0.2">
      <c r="A42" s="424"/>
      <c r="B42" s="273"/>
    </row>
    <row r="43" spans="1:8" x14ac:dyDescent="0.2">
      <c r="A43" s="125"/>
      <c r="B43" s="273"/>
      <c r="C43"/>
      <c r="D43"/>
      <c r="E43"/>
      <c r="F43"/>
      <c r="G43"/>
    </row>
    <row r="44" spans="1:8" x14ac:dyDescent="0.2">
      <c r="A44" s="125"/>
      <c r="B44" s="273"/>
      <c r="C44"/>
      <c r="D44"/>
      <c r="E44"/>
      <c r="F44"/>
      <c r="G44"/>
    </row>
    <row r="45" spans="1:8" x14ac:dyDescent="0.2">
      <c r="A45" s="125"/>
      <c r="B45" s="273"/>
      <c r="C45"/>
      <c r="D45"/>
      <c r="E45"/>
      <c r="F45"/>
      <c r="G45"/>
    </row>
    <row r="46" spans="1:8" x14ac:dyDescent="0.2">
      <c r="A46" s="125"/>
      <c r="B46" s="273"/>
      <c r="C46"/>
      <c r="D46"/>
      <c r="E46"/>
      <c r="F46"/>
      <c r="G46"/>
    </row>
    <row r="47" spans="1:8" x14ac:dyDescent="0.2">
      <c r="A47" s="125"/>
      <c r="B47" s="273"/>
      <c r="C47"/>
      <c r="D47"/>
      <c r="E47"/>
      <c r="F47"/>
      <c r="G47"/>
    </row>
    <row r="48" spans="1:8" x14ac:dyDescent="0.2">
      <c r="A48" s="425"/>
      <c r="B48" s="273"/>
      <c r="C48"/>
      <c r="D48"/>
      <c r="E48"/>
      <c r="F48"/>
      <c r="G48"/>
    </row>
    <row r="49" spans="1:7" x14ac:dyDescent="0.2">
      <c r="A49" s="425"/>
      <c r="B49" s="273"/>
      <c r="C49"/>
      <c r="D49"/>
      <c r="E49"/>
      <c r="F49"/>
      <c r="G49"/>
    </row>
    <row r="50" spans="1:7" x14ac:dyDescent="0.2">
      <c r="A50" s="425"/>
      <c r="B50" s="273"/>
      <c r="C50"/>
      <c r="D50"/>
      <c r="E50"/>
      <c r="F50"/>
      <c r="G50"/>
    </row>
    <row r="51" spans="1:7" x14ac:dyDescent="0.2">
      <c r="A51" s="425"/>
      <c r="B51" s="273"/>
      <c r="C51"/>
      <c r="D51"/>
      <c r="E51"/>
      <c r="F51"/>
      <c r="G51"/>
    </row>
    <row r="52" spans="1:7" x14ac:dyDescent="0.2">
      <c r="A52" s="426"/>
      <c r="B52" s="427"/>
      <c r="C52"/>
      <c r="D52"/>
      <c r="E52"/>
      <c r="F52"/>
      <c r="G52"/>
    </row>
    <row r="53" spans="1:7" x14ac:dyDescent="0.2">
      <c r="A53" s="426"/>
      <c r="B53" s="427"/>
      <c r="C53"/>
      <c r="D53"/>
      <c r="E53"/>
      <c r="F53"/>
      <c r="G53"/>
    </row>
    <row r="54" spans="1:7" x14ac:dyDescent="0.2">
      <c r="A54" s="426"/>
      <c r="B54" s="427"/>
      <c r="C54"/>
      <c r="D54"/>
      <c r="E54"/>
      <c r="F54"/>
      <c r="G54"/>
    </row>
    <row r="55" spans="1:7" x14ac:dyDescent="0.2">
      <c r="A55" s="426"/>
      <c r="B55" s="427"/>
      <c r="C55"/>
      <c r="D55"/>
      <c r="E55"/>
      <c r="F55"/>
      <c r="G55"/>
    </row>
    <row r="56" spans="1:7" x14ac:dyDescent="0.2">
      <c r="A56" s="426"/>
      <c r="B56" s="427"/>
      <c r="C56"/>
      <c r="D56"/>
      <c r="E56"/>
      <c r="F56"/>
      <c r="G56"/>
    </row>
    <row r="57" spans="1:7" x14ac:dyDescent="0.2">
      <c r="A57" s="426"/>
      <c r="B57" s="427"/>
      <c r="C57"/>
      <c r="D57"/>
      <c r="E57"/>
      <c r="F57"/>
      <c r="G57"/>
    </row>
    <row r="58" spans="1:7" x14ac:dyDescent="0.2">
      <c r="A58" s="426"/>
      <c r="B58" s="427"/>
      <c r="C58"/>
      <c r="D58"/>
      <c r="E58"/>
      <c r="F58"/>
      <c r="G58"/>
    </row>
    <row r="59" spans="1:7" x14ac:dyDescent="0.2">
      <c r="A59" s="426"/>
      <c r="B59" s="427"/>
      <c r="C59"/>
      <c r="D59"/>
      <c r="E59"/>
      <c r="F59"/>
      <c r="G59"/>
    </row>
    <row r="60" spans="1:7" x14ac:dyDescent="0.2">
      <c r="A60" s="426"/>
      <c r="B60" s="427"/>
      <c r="C60"/>
      <c r="D60"/>
      <c r="E60"/>
      <c r="F60"/>
      <c r="G60"/>
    </row>
    <row r="61" spans="1:7" x14ac:dyDescent="0.2">
      <c r="A61" s="426"/>
      <c r="B61" s="427"/>
      <c r="C61"/>
      <c r="D61"/>
      <c r="E61"/>
      <c r="F61"/>
      <c r="G61"/>
    </row>
    <row r="62" spans="1:7" x14ac:dyDescent="0.2">
      <c r="A62" s="426"/>
      <c r="B62" s="427"/>
      <c r="C62"/>
      <c r="D62"/>
      <c r="E62"/>
      <c r="F62"/>
      <c r="G62"/>
    </row>
    <row r="63" spans="1:7" x14ac:dyDescent="0.2">
      <c r="A63" s="426"/>
      <c r="B63" s="427"/>
      <c r="C63"/>
      <c r="D63"/>
      <c r="E63"/>
      <c r="F63"/>
      <c r="G63"/>
    </row>
    <row r="64" spans="1:7" x14ac:dyDescent="0.2">
      <c r="A64" s="426"/>
      <c r="B64" s="427"/>
      <c r="C64"/>
      <c r="D64"/>
      <c r="E64"/>
      <c r="F64"/>
      <c r="G64"/>
    </row>
    <row r="65" spans="1:7" x14ac:dyDescent="0.2">
      <c r="A65" s="426"/>
      <c r="B65" s="427"/>
      <c r="C65"/>
      <c r="D65"/>
      <c r="E65"/>
      <c r="F65"/>
      <c r="G65"/>
    </row>
    <row r="66" spans="1:7" x14ac:dyDescent="0.2">
      <c r="A66" s="426"/>
      <c r="B66" s="427"/>
      <c r="C66"/>
      <c r="D66"/>
      <c r="E66"/>
      <c r="F66"/>
      <c r="G66"/>
    </row>
    <row r="67" spans="1:7" x14ac:dyDescent="0.2">
      <c r="A67" s="426"/>
      <c r="B67" s="427"/>
      <c r="C67"/>
      <c r="D67"/>
      <c r="E67"/>
      <c r="F67"/>
      <c r="G67"/>
    </row>
    <row r="68" spans="1:7" x14ac:dyDescent="0.2">
      <c r="A68" s="426"/>
      <c r="B68" s="427"/>
      <c r="C68"/>
      <c r="D68"/>
      <c r="E68"/>
      <c r="F68"/>
      <c r="G68"/>
    </row>
    <row r="69" spans="1:7" x14ac:dyDescent="0.2">
      <c r="A69" s="426"/>
      <c r="B69" s="427"/>
      <c r="C69"/>
      <c r="D69"/>
      <c r="E69"/>
      <c r="F69"/>
      <c r="G69"/>
    </row>
    <row r="70" spans="1:7" x14ac:dyDescent="0.2">
      <c r="A70" s="426"/>
      <c r="B70" s="427"/>
      <c r="C70"/>
      <c r="D70"/>
      <c r="E70"/>
      <c r="F70"/>
      <c r="G70"/>
    </row>
    <row r="71" spans="1:7" x14ac:dyDescent="0.2">
      <c r="A71" s="426"/>
      <c r="B71" s="427"/>
      <c r="C71"/>
      <c r="D71"/>
      <c r="E71"/>
      <c r="F71"/>
      <c r="G71"/>
    </row>
    <row r="72" spans="1:7" x14ac:dyDescent="0.2">
      <c r="A72" s="426"/>
      <c r="B72" s="427"/>
      <c r="C72"/>
      <c r="D72"/>
      <c r="E72"/>
      <c r="F72"/>
      <c r="G72"/>
    </row>
    <row r="73" spans="1:7" x14ac:dyDescent="0.2">
      <c r="A73" s="426"/>
      <c r="B73" s="427"/>
      <c r="C73"/>
      <c r="D73"/>
      <c r="E73"/>
      <c r="F73"/>
      <c r="G73"/>
    </row>
    <row r="74" spans="1:7" x14ac:dyDescent="0.2">
      <c r="A74" s="426"/>
      <c r="B74" s="427"/>
      <c r="C74"/>
      <c r="D74"/>
      <c r="E74"/>
      <c r="F74"/>
      <c r="G74"/>
    </row>
    <row r="75" spans="1:7" x14ac:dyDescent="0.2">
      <c r="A75" s="426"/>
      <c r="B75" s="427"/>
      <c r="C75"/>
      <c r="D75"/>
      <c r="E75"/>
      <c r="F75"/>
      <c r="G75"/>
    </row>
    <row r="76" spans="1:7" x14ac:dyDescent="0.2">
      <c r="A76" s="426"/>
      <c r="B76" s="427"/>
      <c r="C76"/>
      <c r="D76"/>
      <c r="E76"/>
      <c r="F76"/>
      <c r="G76"/>
    </row>
    <row r="77" spans="1:7" x14ac:dyDescent="0.2">
      <c r="A77" s="426"/>
      <c r="B77" s="427"/>
      <c r="C77"/>
      <c r="D77"/>
      <c r="E77"/>
      <c r="F77"/>
      <c r="G77"/>
    </row>
    <row r="78" spans="1:7" x14ac:dyDescent="0.2">
      <c r="A78" s="426"/>
      <c r="B78" s="427"/>
      <c r="C78"/>
      <c r="D78"/>
      <c r="E78"/>
      <c r="F78"/>
      <c r="G78"/>
    </row>
    <row r="79" spans="1:7" x14ac:dyDescent="0.2">
      <c r="A79" s="1107"/>
      <c r="B79" s="1107"/>
      <c r="C79"/>
      <c r="D79"/>
      <c r="E79"/>
      <c r="F79"/>
      <c r="G79"/>
    </row>
    <row r="80" spans="1:7" x14ac:dyDescent="0.2">
      <c r="A80" s="58"/>
      <c r="B80" s="427"/>
      <c r="C80"/>
      <c r="D80"/>
      <c r="E80"/>
      <c r="F80"/>
      <c r="G80"/>
    </row>
    <row r="81" spans="1:7" x14ac:dyDescent="0.2">
      <c r="A81" s="125"/>
      <c r="B81" s="273"/>
      <c r="C81"/>
      <c r="D81"/>
      <c r="E81"/>
      <c r="F81"/>
      <c r="G81"/>
    </row>
    <row r="82" spans="1:7" x14ac:dyDescent="0.2">
      <c r="A82" s="125"/>
      <c r="B82" s="273"/>
      <c r="C82"/>
      <c r="D82"/>
      <c r="E82"/>
      <c r="F82"/>
      <c r="G82"/>
    </row>
    <row r="83" spans="1:7" x14ac:dyDescent="0.2">
      <c r="A83" s="125"/>
      <c r="B83" s="273"/>
      <c r="C83"/>
      <c r="D83"/>
      <c r="E83"/>
      <c r="F83"/>
      <c r="G83"/>
    </row>
    <row r="84" spans="1:7" x14ac:dyDescent="0.2">
      <c r="A84" s="125"/>
      <c r="B84" s="273"/>
      <c r="C84"/>
      <c r="D84"/>
      <c r="E84"/>
      <c r="F84"/>
      <c r="G84"/>
    </row>
    <row r="85" spans="1:7" x14ac:dyDescent="0.2">
      <c r="A85" s="130"/>
      <c r="B85" s="273"/>
      <c r="C85"/>
      <c r="D85"/>
      <c r="E85"/>
      <c r="F85"/>
      <c r="G85"/>
    </row>
    <row r="86" spans="1:7" ht="56.25" customHeight="1" x14ac:dyDescent="0.2">
      <c r="A86" s="125"/>
      <c r="B86" s="273"/>
      <c r="C86"/>
      <c r="D86"/>
      <c r="E86"/>
      <c r="F86"/>
      <c r="G86"/>
    </row>
    <row r="87" spans="1:7" x14ac:dyDescent="0.2">
      <c r="A87" s="125"/>
      <c r="B87" s="273"/>
      <c r="C87"/>
      <c r="D87"/>
      <c r="E87"/>
      <c r="F87"/>
      <c r="G87"/>
    </row>
    <row r="88" spans="1:7" x14ac:dyDescent="0.2">
      <c r="A88" s="125"/>
      <c r="B88" s="273"/>
      <c r="C88"/>
      <c r="D88"/>
      <c r="E88"/>
      <c r="F88"/>
      <c r="G88"/>
    </row>
    <row r="89" spans="1:7" x14ac:dyDescent="0.2">
      <c r="A89" s="125"/>
      <c r="B89" s="273"/>
      <c r="C89"/>
      <c r="D89"/>
      <c r="E89"/>
      <c r="F89"/>
      <c r="G89"/>
    </row>
    <row r="90" spans="1:7" x14ac:dyDescent="0.2">
      <c r="A90" s="125"/>
      <c r="B90" s="273"/>
      <c r="C90"/>
      <c r="D90"/>
      <c r="E90"/>
      <c r="F90"/>
      <c r="G90"/>
    </row>
    <row r="91" spans="1:7" x14ac:dyDescent="0.2">
      <c r="A91" s="125"/>
      <c r="B91" s="273"/>
      <c r="C91"/>
      <c r="D91"/>
      <c r="E91"/>
      <c r="F91"/>
      <c r="G91"/>
    </row>
    <row r="92" spans="1:7" x14ac:dyDescent="0.2">
      <c r="A92" s="125"/>
      <c r="B92" s="273"/>
      <c r="C92"/>
      <c r="D92"/>
      <c r="E92"/>
      <c r="F92"/>
      <c r="G92"/>
    </row>
    <row r="93" spans="1:7" x14ac:dyDescent="0.2">
      <c r="A93" s="125"/>
      <c r="B93" s="273"/>
      <c r="C93"/>
      <c r="D93"/>
      <c r="E93"/>
      <c r="F93"/>
      <c r="G93"/>
    </row>
    <row r="94" spans="1:7" x14ac:dyDescent="0.2">
      <c r="A94" s="130"/>
      <c r="B94" s="273"/>
      <c r="C94"/>
      <c r="D94"/>
      <c r="E94"/>
      <c r="F94"/>
      <c r="G94"/>
    </row>
    <row r="95" spans="1:7" x14ac:dyDescent="0.2">
      <c r="A95" s="125"/>
      <c r="B95" s="273"/>
      <c r="C95"/>
      <c r="D95"/>
      <c r="E95"/>
      <c r="F95"/>
      <c r="G95"/>
    </row>
    <row r="96" spans="1:7" x14ac:dyDescent="0.2">
      <c r="A96" s="125"/>
      <c r="B96" s="273"/>
      <c r="C96"/>
      <c r="D96"/>
      <c r="E96"/>
      <c r="F96"/>
      <c r="G96"/>
    </row>
    <row r="97" spans="1:7" x14ac:dyDescent="0.2">
      <c r="A97" s="125"/>
      <c r="B97" s="273"/>
      <c r="C97"/>
      <c r="D97"/>
      <c r="E97"/>
      <c r="F97"/>
      <c r="G97"/>
    </row>
    <row r="98" spans="1:7" x14ac:dyDescent="0.2">
      <c r="A98" s="125"/>
      <c r="B98" s="273"/>
      <c r="C98"/>
      <c r="D98"/>
      <c r="E98"/>
      <c r="F98"/>
      <c r="G98"/>
    </row>
    <row r="99" spans="1:7" x14ac:dyDescent="0.2">
      <c r="A99" s="125"/>
      <c r="B99" s="273"/>
      <c r="C99"/>
      <c r="D99"/>
      <c r="E99"/>
      <c r="F99"/>
      <c r="G99"/>
    </row>
    <row r="100" spans="1:7" x14ac:dyDescent="0.2">
      <c r="A100" s="125"/>
      <c r="B100" s="273"/>
      <c r="C100"/>
      <c r="D100"/>
      <c r="E100"/>
      <c r="F100"/>
      <c r="G100"/>
    </row>
    <row r="101" spans="1:7" x14ac:dyDescent="0.2">
      <c r="A101" s="125"/>
      <c r="B101" s="273"/>
      <c r="C101"/>
      <c r="D101"/>
      <c r="E101"/>
      <c r="F101"/>
      <c r="G101"/>
    </row>
    <row r="102" spans="1:7" x14ac:dyDescent="0.2">
      <c r="A102" s="125"/>
      <c r="B102" s="273"/>
      <c r="C102"/>
      <c r="D102"/>
      <c r="E102"/>
      <c r="F102"/>
      <c r="G102"/>
    </row>
    <row r="103" spans="1:7" x14ac:dyDescent="0.2">
      <c r="A103" s="424"/>
      <c r="B103" s="273"/>
      <c r="C103"/>
      <c r="D103"/>
      <c r="E103"/>
      <c r="F103"/>
      <c r="G103"/>
    </row>
    <row r="104" spans="1:7" x14ac:dyDescent="0.2">
      <c r="A104" s="424"/>
      <c r="B104" s="273"/>
      <c r="C104"/>
      <c r="D104"/>
      <c r="E104"/>
      <c r="F104"/>
      <c r="G104"/>
    </row>
    <row r="105" spans="1:7" x14ac:dyDescent="0.2">
      <c r="A105" s="424"/>
      <c r="B105" s="273"/>
      <c r="C105"/>
      <c r="D105"/>
      <c r="E105"/>
      <c r="F105"/>
      <c r="G105"/>
    </row>
    <row r="106" spans="1:7" x14ac:dyDescent="0.2">
      <c r="A106" s="424"/>
      <c r="B106" s="273"/>
      <c r="C106"/>
      <c r="D106"/>
      <c r="E106"/>
      <c r="F106"/>
      <c r="G106"/>
    </row>
    <row r="107" spans="1:7" x14ac:dyDescent="0.2">
      <c r="A107" s="424"/>
      <c r="B107" s="273"/>
      <c r="C107"/>
      <c r="D107"/>
      <c r="E107"/>
      <c r="F107"/>
      <c r="G107"/>
    </row>
    <row r="108" spans="1:7" x14ac:dyDescent="0.2">
      <c r="A108" s="424"/>
      <c r="B108" s="273"/>
      <c r="C108"/>
      <c r="D108"/>
      <c r="E108"/>
      <c r="F108"/>
      <c r="G108"/>
    </row>
    <row r="109" spans="1:7" x14ac:dyDescent="0.2">
      <c r="A109" s="424"/>
      <c r="B109" s="273"/>
      <c r="C109"/>
      <c r="D109"/>
      <c r="E109"/>
      <c r="F109"/>
      <c r="G109"/>
    </row>
    <row r="110" spans="1:7" x14ac:dyDescent="0.2">
      <c r="A110" s="424"/>
      <c r="B110" s="273"/>
      <c r="C110"/>
      <c r="D110"/>
      <c r="E110"/>
      <c r="F110"/>
      <c r="G110"/>
    </row>
    <row r="111" spans="1:7" x14ac:dyDescent="0.2">
      <c r="A111" s="424"/>
      <c r="B111" s="273"/>
      <c r="C111"/>
      <c r="D111"/>
      <c r="E111"/>
      <c r="F111"/>
      <c r="G111"/>
    </row>
    <row r="112" spans="1:7" x14ac:dyDescent="0.2">
      <c r="A112" s="424"/>
      <c r="B112" s="273"/>
      <c r="C112"/>
      <c r="D112"/>
      <c r="E112"/>
      <c r="F112"/>
      <c r="G112"/>
    </row>
    <row r="113" spans="1:7" x14ac:dyDescent="0.2">
      <c r="A113" s="424"/>
      <c r="B113" s="273"/>
      <c r="C113"/>
      <c r="D113"/>
      <c r="E113"/>
      <c r="F113"/>
      <c r="G113"/>
    </row>
    <row r="114" spans="1:7" x14ac:dyDescent="0.2">
      <c r="A114" s="424"/>
      <c r="B114" s="273"/>
      <c r="C114"/>
      <c r="D114"/>
      <c r="E114"/>
      <c r="F114"/>
      <c r="G114"/>
    </row>
    <row r="115" spans="1:7" x14ac:dyDescent="0.2">
      <c r="A115" s="424"/>
      <c r="B115" s="273"/>
      <c r="C115"/>
      <c r="D115"/>
      <c r="E115"/>
      <c r="F115"/>
      <c r="G115"/>
    </row>
    <row r="116" spans="1:7" x14ac:dyDescent="0.2">
      <c r="A116" s="424"/>
      <c r="B116" s="273"/>
      <c r="C116"/>
      <c r="D116"/>
      <c r="E116"/>
      <c r="F116"/>
      <c r="G116"/>
    </row>
    <row r="117" spans="1:7" x14ac:dyDescent="0.2">
      <c r="A117" s="424"/>
      <c r="B117" s="273"/>
      <c r="C117"/>
      <c r="D117"/>
      <c r="E117"/>
      <c r="F117"/>
      <c r="G117"/>
    </row>
    <row r="118" spans="1:7" x14ac:dyDescent="0.2">
      <c r="A118" s="424"/>
      <c r="B118" s="273"/>
      <c r="C118"/>
      <c r="D118"/>
      <c r="E118"/>
      <c r="F118"/>
      <c r="G118"/>
    </row>
    <row r="119" spans="1:7" x14ac:dyDescent="0.2">
      <c r="A119" s="424"/>
      <c r="B119" s="273"/>
      <c r="C119"/>
      <c r="D119"/>
      <c r="E119"/>
      <c r="F119"/>
      <c r="G119"/>
    </row>
    <row r="120" spans="1:7" x14ac:dyDescent="0.2">
      <c r="A120" s="424"/>
      <c r="B120" s="273"/>
      <c r="C120"/>
      <c r="D120"/>
      <c r="E120"/>
      <c r="F120"/>
      <c r="G120"/>
    </row>
    <row r="121" spans="1:7" x14ac:dyDescent="0.2">
      <c r="A121" s="424"/>
      <c r="B121" s="273"/>
      <c r="C121"/>
      <c r="D121"/>
      <c r="E121"/>
      <c r="F121"/>
      <c r="G121"/>
    </row>
    <row r="122" spans="1:7" x14ac:dyDescent="0.2">
      <c r="A122" s="424"/>
      <c r="B122" s="273"/>
      <c r="C122"/>
      <c r="D122"/>
      <c r="E122"/>
      <c r="F122"/>
      <c r="G122"/>
    </row>
    <row r="123" spans="1:7" x14ac:dyDescent="0.2">
      <c r="A123" s="424"/>
      <c r="B123" s="273"/>
      <c r="C123"/>
      <c r="D123"/>
      <c r="E123"/>
      <c r="F123"/>
      <c r="G123"/>
    </row>
    <row r="124" spans="1:7" x14ac:dyDescent="0.2">
      <c r="A124" s="424"/>
      <c r="B124" s="273"/>
      <c r="C124"/>
      <c r="D124"/>
      <c r="E124"/>
      <c r="F124"/>
      <c r="G124"/>
    </row>
    <row r="125" spans="1:7" x14ac:dyDescent="0.2">
      <c r="A125" s="424"/>
      <c r="B125" s="273"/>
      <c r="C125"/>
      <c r="D125"/>
      <c r="E125"/>
      <c r="F125"/>
      <c r="G125"/>
    </row>
    <row r="126" spans="1:7" x14ac:dyDescent="0.2">
      <c r="A126" s="424"/>
      <c r="B126" s="273"/>
      <c r="C126"/>
      <c r="D126"/>
      <c r="E126"/>
      <c r="F126"/>
      <c r="G126"/>
    </row>
    <row r="127" spans="1:7" x14ac:dyDescent="0.2">
      <c r="A127" s="424"/>
      <c r="B127" s="273"/>
      <c r="C127"/>
      <c r="D127"/>
      <c r="E127"/>
      <c r="F127"/>
      <c r="G127"/>
    </row>
    <row r="128" spans="1:7" x14ac:dyDescent="0.2">
      <c r="A128" s="424"/>
      <c r="B128" s="273"/>
      <c r="C128"/>
      <c r="D128"/>
      <c r="E128"/>
      <c r="F128"/>
      <c r="G128"/>
    </row>
    <row r="129" spans="1:7" x14ac:dyDescent="0.2">
      <c r="A129" s="424"/>
      <c r="B129" s="273"/>
      <c r="C129"/>
      <c r="D129"/>
      <c r="E129"/>
      <c r="F129"/>
      <c r="G129"/>
    </row>
    <row r="130" spans="1:7" x14ac:dyDescent="0.2">
      <c r="A130" s="424"/>
      <c r="B130" s="273"/>
      <c r="C130"/>
      <c r="D130"/>
      <c r="E130"/>
      <c r="F130"/>
      <c r="G130"/>
    </row>
    <row r="131" spans="1:7" x14ac:dyDescent="0.2">
      <c r="A131" s="424"/>
      <c r="B131" s="273"/>
      <c r="C131"/>
      <c r="D131"/>
      <c r="E131"/>
      <c r="F131"/>
      <c r="G131"/>
    </row>
    <row r="132" spans="1:7" x14ac:dyDescent="0.2">
      <c r="A132" s="424"/>
      <c r="B132" s="273"/>
      <c r="C132"/>
      <c r="D132"/>
      <c r="E132"/>
      <c r="F132"/>
      <c r="G132"/>
    </row>
    <row r="133" spans="1:7" x14ac:dyDescent="0.2">
      <c r="A133" s="424"/>
      <c r="B133" s="273"/>
      <c r="C133"/>
      <c r="D133"/>
      <c r="E133"/>
      <c r="F133"/>
      <c r="G133"/>
    </row>
    <row r="134" spans="1:7" x14ac:dyDescent="0.2">
      <c r="A134" s="125"/>
      <c r="B134" s="273"/>
      <c r="C134"/>
      <c r="D134"/>
      <c r="E134"/>
      <c r="F134"/>
      <c r="G134"/>
    </row>
    <row r="135" spans="1:7" x14ac:dyDescent="0.2">
      <c r="A135" s="125"/>
      <c r="B135" s="273"/>
      <c r="C135"/>
      <c r="D135"/>
      <c r="E135"/>
      <c r="F135"/>
      <c r="G135"/>
    </row>
    <row r="136" spans="1:7" x14ac:dyDescent="0.2">
      <c r="A136" s="125"/>
      <c r="B136" s="273"/>
      <c r="C136"/>
      <c r="D136"/>
      <c r="E136"/>
      <c r="F136"/>
      <c r="G136"/>
    </row>
    <row r="137" spans="1:7" x14ac:dyDescent="0.2">
      <c r="A137" s="125"/>
      <c r="B137" s="273"/>
      <c r="C137"/>
      <c r="D137"/>
      <c r="E137"/>
      <c r="F137"/>
      <c r="G137"/>
    </row>
    <row r="138" spans="1:7" x14ac:dyDescent="0.2">
      <c r="A138" s="125"/>
      <c r="B138" s="273"/>
      <c r="C138"/>
      <c r="D138"/>
      <c r="E138"/>
      <c r="F138"/>
      <c r="G138"/>
    </row>
    <row r="139" spans="1:7" x14ac:dyDescent="0.2">
      <c r="A139" s="125"/>
      <c r="B139" s="273"/>
      <c r="C139"/>
      <c r="D139"/>
      <c r="E139"/>
      <c r="F139"/>
      <c r="G139"/>
    </row>
    <row r="140" spans="1:7" x14ac:dyDescent="0.2">
      <c r="A140" s="125"/>
      <c r="B140" s="273"/>
      <c r="C140"/>
      <c r="D140"/>
      <c r="E140"/>
      <c r="F140"/>
      <c r="G140"/>
    </row>
    <row r="141" spans="1:7" x14ac:dyDescent="0.2">
      <c r="A141" s="125"/>
      <c r="B141" s="273"/>
      <c r="C141"/>
      <c r="D141"/>
      <c r="E141"/>
      <c r="F141"/>
      <c r="G141"/>
    </row>
    <row r="142" spans="1:7" x14ac:dyDescent="0.2">
      <c r="A142" s="125"/>
      <c r="B142" s="273"/>
      <c r="C142"/>
      <c r="D142"/>
      <c r="E142"/>
      <c r="F142"/>
      <c r="G142"/>
    </row>
    <row r="143" spans="1:7" x14ac:dyDescent="0.2">
      <c r="A143" s="125"/>
      <c r="B143" s="273"/>
      <c r="C143"/>
      <c r="D143"/>
      <c r="E143"/>
      <c r="F143"/>
      <c r="G143"/>
    </row>
    <row r="144" spans="1:7" x14ac:dyDescent="0.2">
      <c r="A144" s="125"/>
      <c r="B144" s="273"/>
      <c r="C144"/>
      <c r="D144"/>
      <c r="E144"/>
      <c r="F144"/>
      <c r="G144"/>
    </row>
    <row r="145" spans="1:7" x14ac:dyDescent="0.2">
      <c r="A145" s="125"/>
      <c r="B145" s="273"/>
      <c r="C145"/>
      <c r="D145"/>
      <c r="E145"/>
      <c r="F145"/>
      <c r="G145"/>
    </row>
    <row r="146" spans="1:7" x14ac:dyDescent="0.2">
      <c r="A146" s="125"/>
      <c r="B146" s="273"/>
      <c r="C146"/>
      <c r="D146"/>
      <c r="E146"/>
      <c r="F146"/>
      <c r="G146"/>
    </row>
    <row r="147" spans="1:7" x14ac:dyDescent="0.2">
      <c r="A147" s="125"/>
      <c r="B147" s="273"/>
      <c r="C147"/>
      <c r="D147"/>
      <c r="E147"/>
      <c r="F147"/>
      <c r="G147"/>
    </row>
    <row r="148" spans="1:7" x14ac:dyDescent="0.2">
      <c r="A148" s="125"/>
      <c r="B148" s="273"/>
      <c r="C148"/>
      <c r="D148"/>
      <c r="E148"/>
      <c r="F148"/>
      <c r="G148"/>
    </row>
    <row r="149" spans="1:7" x14ac:dyDescent="0.2">
      <c r="A149" s="125"/>
      <c r="B149" s="273"/>
      <c r="C149"/>
      <c r="D149"/>
      <c r="E149"/>
      <c r="F149"/>
      <c r="G149"/>
    </row>
    <row r="150" spans="1:7" x14ac:dyDescent="0.2">
      <c r="A150" s="125"/>
      <c r="B150" s="273"/>
      <c r="C150"/>
      <c r="D150"/>
      <c r="E150"/>
      <c r="F150"/>
      <c r="G150"/>
    </row>
    <row r="151" spans="1:7" x14ac:dyDescent="0.2">
      <c r="A151" s="125"/>
      <c r="B151" s="273"/>
      <c r="C151"/>
      <c r="D151"/>
      <c r="E151"/>
      <c r="F151"/>
      <c r="G151"/>
    </row>
    <row r="152" spans="1:7" x14ac:dyDescent="0.2">
      <c r="A152" s="125"/>
      <c r="B152" s="273"/>
      <c r="C152"/>
      <c r="D152"/>
      <c r="E152"/>
      <c r="F152"/>
      <c r="G152"/>
    </row>
    <row r="153" spans="1:7" x14ac:dyDescent="0.2">
      <c r="A153" s="125"/>
      <c r="B153" s="273"/>
      <c r="C153"/>
      <c r="D153"/>
      <c r="E153"/>
      <c r="F153"/>
      <c r="G153"/>
    </row>
    <row r="154" spans="1:7" x14ac:dyDescent="0.2">
      <c r="A154" s="125"/>
      <c r="B154" s="273"/>
      <c r="C154"/>
      <c r="D154"/>
      <c r="E154"/>
      <c r="F154"/>
      <c r="G154"/>
    </row>
    <row r="155" spans="1:7" x14ac:dyDescent="0.2">
      <c r="A155" s="125"/>
      <c r="B155" s="273"/>
      <c r="C155"/>
      <c r="D155"/>
      <c r="E155"/>
      <c r="F155"/>
      <c r="G155"/>
    </row>
    <row r="156" spans="1:7" x14ac:dyDescent="0.2">
      <c r="A156" s="125"/>
      <c r="B156" s="273"/>
      <c r="C156"/>
      <c r="D156"/>
      <c r="E156"/>
      <c r="F156"/>
      <c r="G156"/>
    </row>
    <row r="157" spans="1:7" x14ac:dyDescent="0.2">
      <c r="A157" s="125"/>
      <c r="B157" s="273"/>
      <c r="C157"/>
      <c r="D157"/>
      <c r="E157"/>
      <c r="F157"/>
      <c r="G157"/>
    </row>
    <row r="158" spans="1:7" x14ac:dyDescent="0.2">
      <c r="A158" s="125"/>
      <c r="B158" s="273"/>
      <c r="C158"/>
      <c r="D158"/>
      <c r="E158"/>
      <c r="F158"/>
      <c r="G158"/>
    </row>
    <row r="159" spans="1:7" x14ac:dyDescent="0.2">
      <c r="A159" s="125"/>
      <c r="B159" s="273"/>
      <c r="C159"/>
      <c r="D159"/>
      <c r="E159"/>
      <c r="F159"/>
      <c r="G159"/>
    </row>
    <row r="160" spans="1:7" x14ac:dyDescent="0.2">
      <c r="A160" s="125"/>
      <c r="B160" s="273"/>
      <c r="C160"/>
      <c r="D160"/>
      <c r="E160"/>
      <c r="F160"/>
      <c r="G160"/>
    </row>
    <row r="161" spans="1:7" x14ac:dyDescent="0.2">
      <c r="A161" s="125"/>
      <c r="B161" s="273"/>
      <c r="C161"/>
      <c r="D161"/>
      <c r="E161"/>
      <c r="F161"/>
      <c r="G161"/>
    </row>
    <row r="162" spans="1:7" x14ac:dyDescent="0.2">
      <c r="A162" s="125"/>
      <c r="B162" s="273"/>
      <c r="C162"/>
      <c r="D162"/>
      <c r="E162"/>
      <c r="F162"/>
      <c r="G162"/>
    </row>
    <row r="163" spans="1:7" x14ac:dyDescent="0.2">
      <c r="A163" s="125"/>
      <c r="B163" s="273"/>
      <c r="C163"/>
      <c r="D163"/>
      <c r="E163"/>
      <c r="F163"/>
      <c r="G163"/>
    </row>
    <row r="164" spans="1:7" x14ac:dyDescent="0.2">
      <c r="A164" s="125"/>
      <c r="B164" s="273"/>
      <c r="C164"/>
      <c r="D164"/>
      <c r="E164"/>
      <c r="F164"/>
      <c r="G164"/>
    </row>
    <row r="165" spans="1:7" x14ac:dyDescent="0.2">
      <c r="A165" s="125"/>
      <c r="B165" s="273"/>
      <c r="C165"/>
      <c r="D165"/>
      <c r="E165"/>
      <c r="F165"/>
      <c r="G165"/>
    </row>
    <row r="166" spans="1:7" x14ac:dyDescent="0.2">
      <c r="A166" s="125"/>
      <c r="B166" s="273"/>
      <c r="C166"/>
      <c r="D166"/>
      <c r="E166"/>
      <c r="F166"/>
      <c r="G166"/>
    </row>
    <row r="167" spans="1:7" x14ac:dyDescent="0.2">
      <c r="A167" s="125"/>
      <c r="B167" s="273"/>
      <c r="C167"/>
      <c r="D167"/>
      <c r="E167"/>
      <c r="F167"/>
      <c r="G167"/>
    </row>
    <row r="168" spans="1:7" x14ac:dyDescent="0.2">
      <c r="A168" s="125"/>
      <c r="B168" s="273"/>
      <c r="C168"/>
      <c r="D168"/>
      <c r="E168"/>
      <c r="F168"/>
      <c r="G168"/>
    </row>
    <row r="169" spans="1:7" x14ac:dyDescent="0.2">
      <c r="A169" s="425"/>
      <c r="B169" s="427"/>
      <c r="C169"/>
      <c r="D169"/>
      <c r="E169"/>
      <c r="F169"/>
      <c r="G169"/>
    </row>
    <row r="170" spans="1:7" x14ac:dyDescent="0.2">
      <c r="A170" s="425"/>
      <c r="B170" s="428"/>
      <c r="C170"/>
      <c r="D170"/>
      <c r="E170"/>
      <c r="F170"/>
      <c r="G170"/>
    </row>
    <row r="171" spans="1:7" x14ac:dyDescent="0.2">
      <c r="A171" s="425"/>
      <c r="B171" s="428"/>
      <c r="C171"/>
      <c r="D171"/>
      <c r="E171"/>
      <c r="F171"/>
      <c r="G171"/>
    </row>
    <row r="172" spans="1:7" x14ac:dyDescent="0.2">
      <c r="A172" s="425"/>
      <c r="B172" s="428"/>
      <c r="C172"/>
      <c r="D172"/>
      <c r="E172"/>
      <c r="F172"/>
      <c r="G172"/>
    </row>
    <row r="173" spans="1:7" x14ac:dyDescent="0.2">
      <c r="A173" s="429"/>
      <c r="B173" s="428"/>
      <c r="C173"/>
      <c r="D173"/>
      <c r="E173"/>
      <c r="F173"/>
      <c r="G173"/>
    </row>
    <row r="174" spans="1:7" x14ac:dyDescent="0.2">
      <c r="A174" s="429"/>
      <c r="B174" s="428"/>
      <c r="C174"/>
      <c r="D174"/>
      <c r="E174"/>
      <c r="F174"/>
      <c r="G174"/>
    </row>
    <row r="175" spans="1:7" x14ac:dyDescent="0.2">
      <c r="A175" s="429"/>
      <c r="B175" s="428"/>
      <c r="C175"/>
      <c r="D175"/>
      <c r="E175"/>
      <c r="F175"/>
      <c r="G175"/>
    </row>
    <row r="176" spans="1:7" x14ac:dyDescent="0.2">
      <c r="A176" s="429"/>
      <c r="B176" s="428"/>
      <c r="C176"/>
      <c r="D176"/>
      <c r="E176"/>
      <c r="F176"/>
      <c r="G176"/>
    </row>
    <row r="177" spans="1:7" x14ac:dyDescent="0.2">
      <c r="A177" s="429"/>
      <c r="B177" s="428"/>
      <c r="C177"/>
      <c r="D177"/>
      <c r="E177"/>
      <c r="F177"/>
      <c r="G177"/>
    </row>
    <row r="178" spans="1:7" x14ac:dyDescent="0.2">
      <c r="A178" s="429"/>
      <c r="B178" s="428"/>
      <c r="C178"/>
      <c r="D178"/>
      <c r="E178"/>
      <c r="F178"/>
      <c r="G178"/>
    </row>
    <row r="179" spans="1:7" x14ac:dyDescent="0.2">
      <c r="A179" s="429"/>
      <c r="B179" s="428"/>
      <c r="C179"/>
      <c r="D179"/>
      <c r="E179"/>
      <c r="F179"/>
      <c r="G179"/>
    </row>
    <row r="180" spans="1:7" x14ac:dyDescent="0.2">
      <c r="A180" s="429"/>
      <c r="B180" s="428"/>
      <c r="C180"/>
      <c r="D180"/>
      <c r="E180"/>
      <c r="F180"/>
      <c r="G180"/>
    </row>
    <row r="181" spans="1:7" x14ac:dyDescent="0.2">
      <c r="A181" s="429"/>
      <c r="B181" s="428"/>
      <c r="C181"/>
      <c r="D181"/>
      <c r="E181"/>
      <c r="F181"/>
      <c r="G181"/>
    </row>
    <row r="182" spans="1:7" x14ac:dyDescent="0.2">
      <c r="A182" s="429"/>
      <c r="B182" s="428"/>
      <c r="C182"/>
      <c r="D182"/>
      <c r="E182"/>
      <c r="F182"/>
      <c r="G182"/>
    </row>
    <row r="183" spans="1:7" x14ac:dyDescent="0.2">
      <c r="A183" s="429"/>
      <c r="B183" s="428"/>
      <c r="C183"/>
      <c r="D183"/>
      <c r="E183"/>
      <c r="F183"/>
      <c r="G183"/>
    </row>
    <row r="184" spans="1:7" x14ac:dyDescent="0.2">
      <c r="A184" s="429"/>
      <c r="B184" s="428"/>
      <c r="C184"/>
      <c r="D184"/>
      <c r="E184"/>
      <c r="F184"/>
      <c r="G184"/>
    </row>
    <row r="185" spans="1:7" x14ac:dyDescent="0.2">
      <c r="A185" s="429"/>
      <c r="B185" s="428"/>
      <c r="C185"/>
      <c r="D185"/>
      <c r="E185"/>
      <c r="F185"/>
      <c r="G185"/>
    </row>
  </sheetData>
  <mergeCells count="1">
    <mergeCell ref="A79:B79"/>
  </mergeCells>
  <printOptions horizontalCentered="1"/>
  <pageMargins left="0.39370078740157483" right="0" top="1.1417322834645669" bottom="0.39370078740157483" header="0.39370078740157483" footer="0.15748031496062992"/>
  <pageSetup paperSize="9" scale="95" orientation="landscape" r:id="rId1"/>
  <headerFooter alignWithMargins="0">
    <oddHeader>&amp;C&amp;"Times New Roman,Félkövér"&amp;8
&amp;10 2020. évi költségvetés JGK Zrt. üzleti vagyonnal kapcsolatos feladatai
11602 cím bevételi előirányzat&amp;R&amp;"Times New Roman,Félkövér dőlt"9. melléklet a /2020. ()
 önkormányzati rendelethez
ezer Ft-ban</oddHeader>
    <oddFooter xml:space="preserve">&amp;C
&amp;R
&amp;P
</oddFooter>
  </headerFooter>
  <rowBreaks count="1" manualBreakCount="1">
    <brk id="24"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62"/>
  <sheetViews>
    <sheetView zoomScaleNormal="100" workbookViewId="0">
      <pane xSplit="1" ySplit="1" topLeftCell="B32" activePane="bottomRight" state="frozen"/>
      <selection pane="topRight" activeCell="B1" sqref="B1"/>
      <selection pane="bottomLeft" activeCell="A3" sqref="A3"/>
      <selection pane="bottomRight" activeCell="K27" sqref="K27"/>
    </sheetView>
  </sheetViews>
  <sheetFormatPr defaultColWidth="9.140625" defaultRowHeight="12.75" x14ac:dyDescent="0.2"/>
  <cols>
    <col min="1" max="1" width="34.7109375" style="245" customWidth="1"/>
    <col min="2" max="2" width="15.7109375" style="489" customWidth="1"/>
    <col min="3" max="3" width="15.7109375" style="270" customWidth="1"/>
    <col min="4" max="4" width="15.7109375" style="275" customWidth="1"/>
    <col min="5" max="5" width="14.42578125" style="270" customWidth="1"/>
    <col min="6" max="8" width="15.7109375" style="270" customWidth="1"/>
    <col min="9" max="10" width="15.7109375" style="275" customWidth="1"/>
    <col min="11" max="11" width="10.140625" style="200" bestFit="1" customWidth="1"/>
    <col min="12" max="16384" width="9.140625" style="200"/>
  </cols>
  <sheetData>
    <row r="1" spans="1:10" s="228" customFormat="1" ht="64.5" thickBot="1" x14ac:dyDescent="0.25">
      <c r="A1" s="433" t="s">
        <v>710</v>
      </c>
      <c r="B1" s="333" t="s">
        <v>788</v>
      </c>
      <c r="C1" s="333" t="s">
        <v>499</v>
      </c>
      <c r="D1" s="333" t="s">
        <v>730</v>
      </c>
      <c r="E1" s="333" t="s">
        <v>511</v>
      </c>
      <c r="F1" s="333" t="s">
        <v>512</v>
      </c>
      <c r="G1" s="333" t="s">
        <v>515</v>
      </c>
      <c r="H1" s="333" t="s">
        <v>516</v>
      </c>
      <c r="I1" s="333" t="s">
        <v>731</v>
      </c>
      <c r="J1" s="334" t="s">
        <v>732</v>
      </c>
    </row>
    <row r="2" spans="1:10" ht="15" customHeight="1" x14ac:dyDescent="0.2">
      <c r="A2" s="434" t="s">
        <v>484</v>
      </c>
      <c r="B2" s="475"/>
      <c r="C2" s="446"/>
      <c r="D2" s="439"/>
      <c r="E2" s="446"/>
      <c r="F2" s="446"/>
      <c r="G2" s="446"/>
      <c r="H2" s="446"/>
      <c r="I2" s="439"/>
      <c r="J2" s="447"/>
    </row>
    <row r="3" spans="1:10" ht="20.25" customHeight="1" x14ac:dyDescent="0.2">
      <c r="A3" s="301" t="s">
        <v>789</v>
      </c>
      <c r="B3" s="476"/>
      <c r="C3" s="177">
        <f>14000+14000</f>
        <v>28000</v>
      </c>
      <c r="D3" s="174">
        <f>SUM(B3:C3)</f>
        <v>28000</v>
      </c>
      <c r="E3" s="177"/>
      <c r="F3" s="177"/>
      <c r="G3" s="177"/>
      <c r="H3" s="177"/>
      <c r="I3" s="174">
        <f t="shared" ref="I3:I23" si="0">SUM(E3:H3)</f>
        <v>0</v>
      </c>
      <c r="J3" s="440">
        <f t="shared" ref="J3:J23" si="1">I3+D3</f>
        <v>28000</v>
      </c>
    </row>
    <row r="4" spans="1:10" ht="15" customHeight="1" x14ac:dyDescent="0.2">
      <c r="A4" s="301" t="s">
        <v>760</v>
      </c>
      <c r="B4" s="476"/>
      <c r="C4" s="177">
        <v>13000</v>
      </c>
      <c r="D4" s="174">
        <f>SUM(B4:C4)</f>
        <v>13000</v>
      </c>
      <c r="E4" s="177"/>
      <c r="F4" s="177"/>
      <c r="G4" s="177"/>
      <c r="H4" s="177"/>
      <c r="I4" s="174">
        <f t="shared" si="0"/>
        <v>0</v>
      </c>
      <c r="J4" s="440">
        <f t="shared" si="1"/>
        <v>13000</v>
      </c>
    </row>
    <row r="5" spans="1:10" ht="30" customHeight="1" x14ac:dyDescent="0.2">
      <c r="A5" s="301" t="s">
        <v>790</v>
      </c>
      <c r="B5" s="476"/>
      <c r="C5" s="177"/>
      <c r="D5" s="174">
        <f t="shared" ref="D5:D38" si="2">SUM(B5:C5)</f>
        <v>0</v>
      </c>
      <c r="E5" s="177"/>
      <c r="F5" s="177"/>
      <c r="G5" s="177">
        <v>15300</v>
      </c>
      <c r="H5" s="177"/>
      <c r="I5" s="174">
        <f t="shared" si="0"/>
        <v>15300</v>
      </c>
      <c r="J5" s="440">
        <f t="shared" si="1"/>
        <v>15300</v>
      </c>
    </row>
    <row r="6" spans="1:10" ht="15" customHeight="1" x14ac:dyDescent="0.2">
      <c r="A6" s="301" t="s">
        <v>791</v>
      </c>
      <c r="B6" s="476"/>
      <c r="C6" s="177">
        <v>580000</v>
      </c>
      <c r="D6" s="174">
        <f t="shared" si="2"/>
        <v>580000</v>
      </c>
      <c r="E6" s="177"/>
      <c r="F6" s="177"/>
      <c r="G6" s="177"/>
      <c r="H6" s="177">
        <v>90000</v>
      </c>
      <c r="I6" s="174">
        <f t="shared" si="0"/>
        <v>90000</v>
      </c>
      <c r="J6" s="440">
        <f t="shared" si="1"/>
        <v>670000</v>
      </c>
    </row>
    <row r="7" spans="1:10" ht="15" customHeight="1" x14ac:dyDescent="0.2">
      <c r="A7" s="301" t="s">
        <v>792</v>
      </c>
      <c r="B7" s="476"/>
      <c r="C7" s="177">
        <v>22000</v>
      </c>
      <c r="D7" s="174">
        <f t="shared" si="2"/>
        <v>22000</v>
      </c>
      <c r="E7" s="177"/>
      <c r="F7" s="177"/>
      <c r="G7" s="477"/>
      <c r="H7" s="477"/>
      <c r="I7" s="174">
        <f t="shared" si="0"/>
        <v>0</v>
      </c>
      <c r="J7" s="440">
        <f t="shared" si="1"/>
        <v>22000</v>
      </c>
    </row>
    <row r="8" spans="1:10" ht="15" customHeight="1" x14ac:dyDescent="0.2">
      <c r="A8" s="301" t="s">
        <v>793</v>
      </c>
      <c r="B8" s="476"/>
      <c r="C8" s="177">
        <f>500000-80000</f>
        <v>420000</v>
      </c>
      <c r="D8" s="174">
        <f t="shared" si="2"/>
        <v>420000</v>
      </c>
      <c r="E8" s="177"/>
      <c r="F8" s="177"/>
      <c r="G8" s="477"/>
      <c r="H8" s="477"/>
      <c r="I8" s="174">
        <f t="shared" si="0"/>
        <v>0</v>
      </c>
      <c r="J8" s="440">
        <f t="shared" si="1"/>
        <v>420000</v>
      </c>
    </row>
    <row r="9" spans="1:10" ht="15" customHeight="1" x14ac:dyDescent="0.2">
      <c r="A9" s="301" t="s">
        <v>794</v>
      </c>
      <c r="B9" s="476"/>
      <c r="C9" s="177">
        <v>200000</v>
      </c>
      <c r="D9" s="174">
        <f t="shared" si="2"/>
        <v>200000</v>
      </c>
      <c r="E9" s="177"/>
      <c r="F9" s="177"/>
      <c r="G9" s="477"/>
      <c r="H9" s="477"/>
      <c r="I9" s="174">
        <f t="shared" si="0"/>
        <v>0</v>
      </c>
      <c r="J9" s="440">
        <f t="shared" si="1"/>
        <v>200000</v>
      </c>
    </row>
    <row r="10" spans="1:10" ht="15" customHeight="1" x14ac:dyDescent="0.2">
      <c r="A10" s="301" t="s">
        <v>795</v>
      </c>
      <c r="B10" s="476"/>
      <c r="C10" s="177">
        <v>100000</v>
      </c>
      <c r="D10" s="174">
        <f>SUM(B10:C10)</f>
        <v>100000</v>
      </c>
      <c r="E10" s="177"/>
      <c r="F10" s="177"/>
      <c r="G10" s="477"/>
      <c r="H10" s="477"/>
      <c r="I10" s="174">
        <f t="shared" si="0"/>
        <v>0</v>
      </c>
      <c r="J10" s="440">
        <f t="shared" si="1"/>
        <v>100000</v>
      </c>
    </row>
    <row r="11" spans="1:10" ht="15" customHeight="1" x14ac:dyDescent="0.2">
      <c r="A11" s="301" t="s">
        <v>796</v>
      </c>
      <c r="B11" s="476"/>
      <c r="C11" s="177">
        <v>30000</v>
      </c>
      <c r="D11" s="174">
        <f t="shared" si="2"/>
        <v>30000</v>
      </c>
      <c r="E11" s="177"/>
      <c r="F11" s="177"/>
      <c r="G11" s="477"/>
      <c r="H11" s="477"/>
      <c r="I11" s="174">
        <f t="shared" si="0"/>
        <v>0</v>
      </c>
      <c r="J11" s="440">
        <f t="shared" si="1"/>
        <v>30000</v>
      </c>
    </row>
    <row r="12" spans="1:10" ht="15" customHeight="1" x14ac:dyDescent="0.2">
      <c r="A12" s="301" t="s">
        <v>797</v>
      </c>
      <c r="B12" s="476"/>
      <c r="C12" s="177">
        <v>145000</v>
      </c>
      <c r="D12" s="174">
        <f t="shared" si="2"/>
        <v>145000</v>
      </c>
      <c r="E12" s="177"/>
      <c r="F12" s="177"/>
      <c r="G12" s="477"/>
      <c r="H12" s="477"/>
      <c r="I12" s="174">
        <f t="shared" si="0"/>
        <v>0</v>
      </c>
      <c r="J12" s="440">
        <f t="shared" si="1"/>
        <v>145000</v>
      </c>
    </row>
    <row r="13" spans="1:10" ht="15" customHeight="1" x14ac:dyDescent="0.2">
      <c r="A13" s="301" t="s">
        <v>798</v>
      </c>
      <c r="B13" s="476"/>
      <c r="C13" s="177">
        <v>110000</v>
      </c>
      <c r="D13" s="174">
        <f t="shared" si="2"/>
        <v>110000</v>
      </c>
      <c r="E13" s="177"/>
      <c r="F13" s="177"/>
      <c r="G13" s="477"/>
      <c r="H13" s="477"/>
      <c r="I13" s="174">
        <f t="shared" si="0"/>
        <v>0</v>
      </c>
      <c r="J13" s="440">
        <f t="shared" si="1"/>
        <v>110000</v>
      </c>
    </row>
    <row r="14" spans="1:10" ht="15" customHeight="1" x14ac:dyDescent="0.2">
      <c r="A14" s="301" t="s">
        <v>799</v>
      </c>
      <c r="B14" s="476"/>
      <c r="C14" s="177">
        <v>45000</v>
      </c>
      <c r="D14" s="174">
        <f t="shared" si="2"/>
        <v>45000</v>
      </c>
      <c r="E14" s="177"/>
      <c r="F14" s="177"/>
      <c r="G14" s="477"/>
      <c r="H14" s="477"/>
      <c r="I14" s="174">
        <f t="shared" si="0"/>
        <v>0</v>
      </c>
      <c r="J14" s="440">
        <f t="shared" si="1"/>
        <v>45000</v>
      </c>
    </row>
    <row r="15" spans="1:10" ht="15" customHeight="1" x14ac:dyDescent="0.2">
      <c r="A15" s="301" t="s">
        <v>800</v>
      </c>
      <c r="B15" s="476"/>
      <c r="C15" s="177">
        <v>30000</v>
      </c>
      <c r="D15" s="174">
        <f t="shared" si="2"/>
        <v>30000</v>
      </c>
      <c r="E15" s="177"/>
      <c r="F15" s="177"/>
      <c r="G15" s="477"/>
      <c r="H15" s="477"/>
      <c r="I15" s="174">
        <f t="shared" si="0"/>
        <v>0</v>
      </c>
      <c r="J15" s="440">
        <f t="shared" si="1"/>
        <v>30000</v>
      </c>
    </row>
    <row r="16" spans="1:10" ht="15" customHeight="1" x14ac:dyDescent="0.2">
      <c r="A16" s="301" t="s">
        <v>801</v>
      </c>
      <c r="B16" s="476"/>
      <c r="C16" s="177">
        <v>600</v>
      </c>
      <c r="D16" s="174">
        <f t="shared" si="2"/>
        <v>600</v>
      </c>
      <c r="E16" s="177"/>
      <c r="F16" s="177"/>
      <c r="G16" s="477"/>
      <c r="H16" s="477"/>
      <c r="I16" s="174">
        <f t="shared" si="0"/>
        <v>0</v>
      </c>
      <c r="J16" s="440">
        <f t="shared" si="1"/>
        <v>600</v>
      </c>
    </row>
    <row r="17" spans="1:11" ht="15" customHeight="1" x14ac:dyDescent="0.2">
      <c r="A17" s="301" t="s">
        <v>802</v>
      </c>
      <c r="B17" s="476"/>
      <c r="C17" s="177">
        <v>12000</v>
      </c>
      <c r="D17" s="174">
        <f t="shared" si="2"/>
        <v>12000</v>
      </c>
      <c r="E17" s="177"/>
      <c r="F17" s="177"/>
      <c r="G17" s="477"/>
      <c r="H17" s="477"/>
      <c r="I17" s="174">
        <f t="shared" si="0"/>
        <v>0</v>
      </c>
      <c r="J17" s="440">
        <f t="shared" si="1"/>
        <v>12000</v>
      </c>
    </row>
    <row r="18" spans="1:11" ht="15" customHeight="1" x14ac:dyDescent="0.2">
      <c r="A18" s="478" t="s">
        <v>803</v>
      </c>
      <c r="B18" s="476"/>
      <c r="C18" s="177"/>
      <c r="D18" s="174">
        <f t="shared" si="2"/>
        <v>0</v>
      </c>
      <c r="E18" s="177"/>
      <c r="F18" s="177"/>
      <c r="G18" s="477"/>
      <c r="H18" s="177">
        <f>100000-60000</f>
        <v>40000</v>
      </c>
      <c r="I18" s="174">
        <f t="shared" si="0"/>
        <v>40000</v>
      </c>
      <c r="J18" s="440">
        <f t="shared" si="1"/>
        <v>40000</v>
      </c>
    </row>
    <row r="19" spans="1:11" ht="30" customHeight="1" x14ac:dyDescent="0.2">
      <c r="A19" s="478" t="s">
        <v>804</v>
      </c>
      <c r="B19" s="479"/>
      <c r="C19" s="177">
        <v>25000</v>
      </c>
      <c r="D19" s="174">
        <f t="shared" si="2"/>
        <v>25000</v>
      </c>
      <c r="E19" s="177"/>
      <c r="F19" s="177"/>
      <c r="G19" s="177"/>
      <c r="H19" s="177"/>
      <c r="I19" s="174">
        <f t="shared" si="0"/>
        <v>0</v>
      </c>
      <c r="J19" s="440">
        <f t="shared" si="1"/>
        <v>25000</v>
      </c>
    </row>
    <row r="20" spans="1:11" ht="30" customHeight="1" x14ac:dyDescent="0.2">
      <c r="A20" s="478" t="s">
        <v>805</v>
      </c>
      <c r="B20" s="479"/>
      <c r="C20" s="177">
        <v>21600</v>
      </c>
      <c r="D20" s="174">
        <f t="shared" si="2"/>
        <v>21600</v>
      </c>
      <c r="E20" s="177"/>
      <c r="F20" s="177"/>
      <c r="G20" s="177"/>
      <c r="H20" s="177"/>
      <c r="I20" s="174">
        <f t="shared" si="0"/>
        <v>0</v>
      </c>
      <c r="J20" s="440">
        <f t="shared" si="1"/>
        <v>21600</v>
      </c>
    </row>
    <row r="21" spans="1:11" ht="15" customHeight="1" x14ac:dyDescent="0.2">
      <c r="A21" s="438" t="s">
        <v>806</v>
      </c>
      <c r="B21" s="480"/>
      <c r="C21" s="481">
        <v>122674</v>
      </c>
      <c r="D21" s="174">
        <f t="shared" si="2"/>
        <v>122674</v>
      </c>
      <c r="E21" s="177"/>
      <c r="F21" s="177"/>
      <c r="G21" s="177"/>
      <c r="H21" s="177"/>
      <c r="I21" s="174">
        <f t="shared" si="0"/>
        <v>0</v>
      </c>
      <c r="J21" s="440">
        <f t="shared" si="1"/>
        <v>122674</v>
      </c>
    </row>
    <row r="22" spans="1:11" ht="15" customHeight="1" x14ac:dyDescent="0.2">
      <c r="A22" s="438" t="s">
        <v>807</v>
      </c>
      <c r="B22" s="480"/>
      <c r="C22" s="481">
        <v>50000</v>
      </c>
      <c r="D22" s="174">
        <f t="shared" si="2"/>
        <v>50000</v>
      </c>
      <c r="E22" s="177"/>
      <c r="F22" s="177"/>
      <c r="G22" s="177"/>
      <c r="H22" s="177"/>
      <c r="I22" s="174">
        <f t="shared" si="0"/>
        <v>0</v>
      </c>
      <c r="J22" s="440">
        <f t="shared" si="1"/>
        <v>50000</v>
      </c>
    </row>
    <row r="23" spans="1:11" ht="45" customHeight="1" thickBot="1" x14ac:dyDescent="0.25">
      <c r="A23" s="465" t="s">
        <v>808</v>
      </c>
      <c r="B23" s="476"/>
      <c r="C23" s="450">
        <v>974917</v>
      </c>
      <c r="D23" s="482">
        <f t="shared" si="2"/>
        <v>974917</v>
      </c>
      <c r="E23" s="450"/>
      <c r="F23" s="450"/>
      <c r="G23" s="177">
        <v>0</v>
      </c>
      <c r="H23" s="177">
        <v>0</v>
      </c>
      <c r="I23" s="482">
        <f t="shared" si="0"/>
        <v>0</v>
      </c>
      <c r="J23" s="483">
        <f t="shared" si="1"/>
        <v>974917</v>
      </c>
    </row>
    <row r="24" spans="1:11" s="228" customFormat="1" ht="15" customHeight="1" thickBot="1" x14ac:dyDescent="0.25">
      <c r="A24" s="443" t="s">
        <v>738</v>
      </c>
      <c r="B24" s="484">
        <f t="shared" ref="B24:J24" si="3">SUM(B3:B23)</f>
        <v>0</v>
      </c>
      <c r="C24" s="484">
        <f t="shared" si="3"/>
        <v>2929791</v>
      </c>
      <c r="D24" s="484">
        <f t="shared" si="3"/>
        <v>2929791</v>
      </c>
      <c r="E24" s="484">
        <f t="shared" si="3"/>
        <v>0</v>
      </c>
      <c r="F24" s="484">
        <f t="shared" si="3"/>
        <v>0</v>
      </c>
      <c r="G24" s="484">
        <f t="shared" si="3"/>
        <v>15300</v>
      </c>
      <c r="H24" s="484">
        <f t="shared" si="3"/>
        <v>130000</v>
      </c>
      <c r="I24" s="484">
        <f t="shared" si="3"/>
        <v>145300</v>
      </c>
      <c r="J24" s="485">
        <f t="shared" si="3"/>
        <v>3075091</v>
      </c>
      <c r="K24" s="275"/>
    </row>
    <row r="25" spans="1:11" ht="15" customHeight="1" x14ac:dyDescent="0.2">
      <c r="A25" s="434" t="s">
        <v>723</v>
      </c>
      <c r="B25" s="475"/>
      <c r="C25" s="446"/>
      <c r="D25" s="439"/>
      <c r="E25" s="446"/>
      <c r="F25" s="446"/>
      <c r="G25" s="446"/>
      <c r="H25" s="446"/>
      <c r="I25" s="439"/>
      <c r="J25" s="447"/>
    </row>
    <row r="26" spans="1:11" ht="45" customHeight="1" x14ac:dyDescent="0.2">
      <c r="A26" s="465" t="s">
        <v>809</v>
      </c>
      <c r="B26" s="476"/>
      <c r="C26" s="177">
        <v>108138</v>
      </c>
      <c r="D26" s="439">
        <f>SUM(B26:C26)</f>
        <v>108138</v>
      </c>
      <c r="E26" s="177"/>
      <c r="F26" s="177"/>
      <c r="G26" s="177"/>
      <c r="H26" s="177"/>
      <c r="I26" s="177">
        <f t="shared" ref="I26:I38" si="4">SUM(E26:H26)</f>
        <v>0</v>
      </c>
      <c r="J26" s="440">
        <f t="shared" ref="J26:J38" si="5">I26+D26</f>
        <v>108138</v>
      </c>
    </row>
    <row r="27" spans="1:11" ht="45" customHeight="1" x14ac:dyDescent="0.2">
      <c r="A27" s="465" t="s">
        <v>808</v>
      </c>
      <c r="B27" s="476"/>
      <c r="C27" s="177">
        <v>20762</v>
      </c>
      <c r="D27" s="439">
        <f t="shared" si="2"/>
        <v>20762</v>
      </c>
      <c r="E27" s="177"/>
      <c r="F27" s="177"/>
      <c r="G27" s="177"/>
      <c r="H27" s="177"/>
      <c r="I27" s="177">
        <f t="shared" si="4"/>
        <v>0</v>
      </c>
      <c r="J27" s="440">
        <f t="shared" si="5"/>
        <v>20762</v>
      </c>
    </row>
    <row r="28" spans="1:11" ht="15" customHeight="1" x14ac:dyDescent="0.2">
      <c r="A28" s="486" t="s">
        <v>810</v>
      </c>
      <c r="B28" s="476"/>
      <c r="C28" s="177">
        <f>'[1]bevétel 11602'!B36+'[1]bevétel 11602'!B37+'[1]bevétel 11602'!B38</f>
        <v>53150</v>
      </c>
      <c r="D28" s="174">
        <f t="shared" si="2"/>
        <v>53150</v>
      </c>
      <c r="E28" s="177"/>
      <c r="F28" s="177"/>
      <c r="G28" s="177"/>
      <c r="H28" s="177"/>
      <c r="I28" s="177">
        <f t="shared" si="4"/>
        <v>0</v>
      </c>
      <c r="J28" s="440">
        <f t="shared" si="5"/>
        <v>53150</v>
      </c>
    </row>
    <row r="29" spans="1:11" ht="15" customHeight="1" x14ac:dyDescent="0.2">
      <c r="A29" s="301" t="s">
        <v>811</v>
      </c>
      <c r="B29" s="476"/>
      <c r="C29" s="177"/>
      <c r="D29" s="174">
        <f t="shared" si="2"/>
        <v>0</v>
      </c>
      <c r="E29" s="177"/>
      <c r="F29" s="177"/>
      <c r="G29" s="177"/>
      <c r="H29" s="177">
        <f>100000-50000</f>
        <v>50000</v>
      </c>
      <c r="I29" s="177">
        <f t="shared" si="4"/>
        <v>50000</v>
      </c>
      <c r="J29" s="440">
        <f t="shared" si="5"/>
        <v>50000</v>
      </c>
    </row>
    <row r="30" spans="1:11" ht="15" customHeight="1" x14ac:dyDescent="0.2">
      <c r="A30" s="301" t="s">
        <v>812</v>
      </c>
      <c r="B30" s="476"/>
      <c r="C30" s="177">
        <v>10000</v>
      </c>
      <c r="D30" s="174">
        <f t="shared" si="2"/>
        <v>10000</v>
      </c>
      <c r="E30" s="177"/>
      <c r="F30" s="177"/>
      <c r="G30" s="177"/>
      <c r="H30" s="177"/>
      <c r="I30" s="177">
        <f t="shared" si="4"/>
        <v>0</v>
      </c>
      <c r="J30" s="440">
        <f t="shared" si="5"/>
        <v>10000</v>
      </c>
    </row>
    <row r="31" spans="1:11" ht="30" customHeight="1" x14ac:dyDescent="0.2">
      <c r="A31" s="301" t="s">
        <v>813</v>
      </c>
      <c r="B31" s="476"/>
      <c r="C31" s="177">
        <f>25000-20000</f>
        <v>5000</v>
      </c>
      <c r="D31" s="174">
        <f t="shared" si="2"/>
        <v>5000</v>
      </c>
      <c r="E31" s="177"/>
      <c r="F31" s="177"/>
      <c r="G31" s="177"/>
      <c r="H31" s="177"/>
      <c r="I31" s="177">
        <f t="shared" si="4"/>
        <v>0</v>
      </c>
      <c r="J31" s="440">
        <f t="shared" si="5"/>
        <v>5000</v>
      </c>
    </row>
    <row r="32" spans="1:11" ht="18.75" customHeight="1" x14ac:dyDescent="0.2">
      <c r="A32" s="301" t="s">
        <v>814</v>
      </c>
      <c r="B32" s="476"/>
      <c r="C32" s="177"/>
      <c r="D32" s="174">
        <f t="shared" si="2"/>
        <v>0</v>
      </c>
      <c r="E32" s="177"/>
      <c r="F32" s="177">
        <v>250000</v>
      </c>
      <c r="G32" s="177"/>
      <c r="H32" s="177"/>
      <c r="I32" s="177">
        <f t="shared" si="4"/>
        <v>250000</v>
      </c>
      <c r="J32" s="440">
        <f t="shared" si="5"/>
        <v>250000</v>
      </c>
    </row>
    <row r="33" spans="1:11" ht="15" customHeight="1" x14ac:dyDescent="0.2">
      <c r="A33" s="301" t="s">
        <v>815</v>
      </c>
      <c r="B33" s="476"/>
      <c r="C33" s="177"/>
      <c r="D33" s="174">
        <f t="shared" si="2"/>
        <v>0</v>
      </c>
      <c r="E33" s="177"/>
      <c r="F33" s="177">
        <f>100000+50000</f>
        <v>150000</v>
      </c>
      <c r="G33" s="177"/>
      <c r="H33" s="177">
        <f>93000+50000</f>
        <v>143000</v>
      </c>
      <c r="I33" s="177">
        <f t="shared" si="4"/>
        <v>293000</v>
      </c>
      <c r="J33" s="440">
        <f t="shared" si="5"/>
        <v>293000</v>
      </c>
    </row>
    <row r="34" spans="1:11" ht="15" customHeight="1" x14ac:dyDescent="0.2">
      <c r="A34" s="301" t="s">
        <v>816</v>
      </c>
      <c r="B34" s="476"/>
      <c r="C34" s="177">
        <v>8599</v>
      </c>
      <c r="D34" s="174">
        <f t="shared" si="2"/>
        <v>8599</v>
      </c>
      <c r="E34" s="177"/>
      <c r="F34" s="177"/>
      <c r="G34" s="177"/>
      <c r="H34" s="177"/>
      <c r="I34" s="177">
        <f t="shared" si="4"/>
        <v>0</v>
      </c>
      <c r="J34" s="440">
        <f t="shared" si="5"/>
        <v>8599</v>
      </c>
    </row>
    <row r="35" spans="1:11" ht="30" customHeight="1" x14ac:dyDescent="0.2">
      <c r="A35" s="301" t="s">
        <v>817</v>
      </c>
      <c r="B35" s="476"/>
      <c r="C35" s="177"/>
      <c r="D35" s="174">
        <f t="shared" si="2"/>
        <v>0</v>
      </c>
      <c r="E35" s="177"/>
      <c r="F35" s="177"/>
      <c r="G35" s="177"/>
      <c r="H35" s="177">
        <v>40005</v>
      </c>
      <c r="I35" s="177">
        <f t="shared" si="4"/>
        <v>40005</v>
      </c>
      <c r="J35" s="440">
        <f t="shared" si="5"/>
        <v>40005</v>
      </c>
    </row>
    <row r="36" spans="1:11" ht="40.9" customHeight="1" x14ac:dyDescent="0.2">
      <c r="A36" s="301" t="s">
        <v>818</v>
      </c>
      <c r="B36" s="476"/>
      <c r="C36" s="177">
        <v>80000</v>
      </c>
      <c r="D36" s="174">
        <f t="shared" si="2"/>
        <v>80000</v>
      </c>
      <c r="E36" s="177"/>
      <c r="F36" s="177"/>
      <c r="G36" s="177"/>
      <c r="H36" s="177"/>
      <c r="I36" s="177">
        <f t="shared" si="4"/>
        <v>0</v>
      </c>
      <c r="J36" s="440">
        <f t="shared" si="5"/>
        <v>80000</v>
      </c>
    </row>
    <row r="37" spans="1:11" ht="40.9" customHeight="1" x14ac:dyDescent="0.2">
      <c r="A37" s="301" t="s">
        <v>819</v>
      </c>
      <c r="B37" s="476"/>
      <c r="C37" s="177">
        <v>30000</v>
      </c>
      <c r="D37" s="174">
        <f t="shared" si="2"/>
        <v>30000</v>
      </c>
      <c r="E37" s="177"/>
      <c r="F37" s="177"/>
      <c r="G37" s="177"/>
      <c r="H37" s="177"/>
      <c r="I37" s="177">
        <f t="shared" si="4"/>
        <v>0</v>
      </c>
      <c r="J37" s="440">
        <f t="shared" si="5"/>
        <v>30000</v>
      </c>
    </row>
    <row r="38" spans="1:11" ht="39.950000000000003" customHeight="1" thickBot="1" x14ac:dyDescent="0.25">
      <c r="A38" s="301" t="s">
        <v>820</v>
      </c>
      <c r="B38" s="476"/>
      <c r="C38" s="177">
        <v>10000</v>
      </c>
      <c r="D38" s="174">
        <f t="shared" si="2"/>
        <v>10000</v>
      </c>
      <c r="E38" s="177"/>
      <c r="F38" s="177"/>
      <c r="G38" s="177"/>
      <c r="H38" s="177"/>
      <c r="I38" s="177">
        <f t="shared" si="4"/>
        <v>0</v>
      </c>
      <c r="J38" s="440">
        <f t="shared" si="5"/>
        <v>10000</v>
      </c>
    </row>
    <row r="39" spans="1:11" s="228" customFormat="1" ht="15" customHeight="1" thickBot="1" x14ac:dyDescent="0.25">
      <c r="A39" s="443" t="s">
        <v>728</v>
      </c>
      <c r="B39" s="484">
        <f t="shared" ref="B39:J39" si="6">SUM(B25:B38)</f>
        <v>0</v>
      </c>
      <c r="C39" s="484">
        <f t="shared" si="6"/>
        <v>325649</v>
      </c>
      <c r="D39" s="484">
        <f t="shared" si="6"/>
        <v>325649</v>
      </c>
      <c r="E39" s="484">
        <f t="shared" si="6"/>
        <v>0</v>
      </c>
      <c r="F39" s="484">
        <f t="shared" si="6"/>
        <v>400000</v>
      </c>
      <c r="G39" s="484">
        <f t="shared" si="6"/>
        <v>0</v>
      </c>
      <c r="H39" s="484">
        <f t="shared" si="6"/>
        <v>233005</v>
      </c>
      <c r="I39" s="484">
        <f t="shared" si="6"/>
        <v>633005</v>
      </c>
      <c r="J39" s="485">
        <f t="shared" si="6"/>
        <v>958654</v>
      </c>
      <c r="K39" s="275"/>
    </row>
    <row r="40" spans="1:11" s="228" customFormat="1" ht="15" customHeight="1" thickBot="1" x14ac:dyDescent="0.25">
      <c r="A40" s="443" t="s">
        <v>753</v>
      </c>
      <c r="B40" s="487">
        <f t="shared" ref="B40:J40" si="7">B39+B24</f>
        <v>0</v>
      </c>
      <c r="C40" s="487">
        <f t="shared" si="7"/>
        <v>3255440</v>
      </c>
      <c r="D40" s="487">
        <f t="shared" si="7"/>
        <v>3255440</v>
      </c>
      <c r="E40" s="487">
        <f t="shared" si="7"/>
        <v>0</v>
      </c>
      <c r="F40" s="487">
        <f t="shared" si="7"/>
        <v>400000</v>
      </c>
      <c r="G40" s="487">
        <f t="shared" si="7"/>
        <v>15300</v>
      </c>
      <c r="H40" s="487">
        <f t="shared" si="7"/>
        <v>363005</v>
      </c>
      <c r="I40" s="487">
        <f t="shared" si="7"/>
        <v>778305</v>
      </c>
      <c r="J40" s="488">
        <f t="shared" si="7"/>
        <v>4033745</v>
      </c>
      <c r="K40" s="275"/>
    </row>
    <row r="41" spans="1:11" x14ac:dyDescent="0.2">
      <c r="A41" s="424"/>
      <c r="B41" s="268"/>
      <c r="C41" s="129"/>
      <c r="D41" s="462"/>
      <c r="E41" s="129"/>
      <c r="F41" s="129"/>
      <c r="G41" s="129"/>
      <c r="H41" s="129"/>
      <c r="I41" s="462"/>
      <c r="J41" s="462"/>
    </row>
    <row r="42" spans="1:11" x14ac:dyDescent="0.2">
      <c r="A42" s="424"/>
      <c r="B42" s="268"/>
      <c r="C42" s="129"/>
      <c r="D42" s="462"/>
      <c r="E42" s="129"/>
      <c r="F42" s="129"/>
      <c r="G42" s="129"/>
      <c r="H42" s="129"/>
      <c r="I42" s="462"/>
      <c r="J42" s="462"/>
    </row>
    <row r="43" spans="1:11" x14ac:dyDescent="0.2">
      <c r="A43" s="424"/>
      <c r="B43" s="268"/>
      <c r="C43" s="129"/>
      <c r="D43" s="462"/>
      <c r="E43" s="129"/>
      <c r="F43" s="129"/>
      <c r="G43" s="129"/>
      <c r="H43" s="129"/>
      <c r="I43" s="462"/>
      <c r="J43" s="462"/>
    </row>
    <row r="44" spans="1:11" x14ac:dyDescent="0.2">
      <c r="A44" s="424"/>
      <c r="B44" s="268"/>
      <c r="C44" s="129"/>
      <c r="D44" s="462"/>
      <c r="E44" s="129"/>
      <c r="F44" s="129"/>
      <c r="G44" s="129"/>
      <c r="H44" s="129"/>
      <c r="I44" s="462"/>
      <c r="J44" s="462"/>
    </row>
    <row r="45" spans="1:11" x14ac:dyDescent="0.2">
      <c r="A45" s="424"/>
      <c r="B45" s="268"/>
      <c r="C45" s="129"/>
      <c r="D45" s="462"/>
      <c r="E45" s="129"/>
      <c r="F45" s="129"/>
      <c r="G45" s="129"/>
      <c r="H45" s="129"/>
      <c r="I45" s="462"/>
      <c r="J45" s="462"/>
    </row>
    <row r="46" spans="1:11" x14ac:dyDescent="0.2">
      <c r="A46" s="424"/>
      <c r="B46" s="268"/>
      <c r="C46" s="129"/>
      <c r="D46" s="462"/>
      <c r="E46" s="129"/>
      <c r="F46" s="129"/>
      <c r="G46" s="129"/>
      <c r="H46" s="129"/>
      <c r="I46" s="462"/>
      <c r="J46" s="462"/>
    </row>
    <row r="47" spans="1:11" x14ac:dyDescent="0.2">
      <c r="A47" s="424"/>
      <c r="B47" s="268"/>
      <c r="C47" s="129"/>
      <c r="D47" s="462"/>
      <c r="E47" s="129"/>
      <c r="F47" s="129"/>
      <c r="G47" s="129"/>
      <c r="H47" s="129"/>
      <c r="I47" s="462"/>
      <c r="J47" s="462"/>
    </row>
    <row r="48" spans="1:11" x14ac:dyDescent="0.2">
      <c r="A48" s="424"/>
      <c r="B48" s="268"/>
      <c r="C48" s="129"/>
      <c r="D48" s="462"/>
      <c r="E48" s="129"/>
      <c r="F48" s="129"/>
      <c r="G48" s="129"/>
      <c r="H48" s="129"/>
      <c r="I48" s="462"/>
      <c r="J48" s="462"/>
    </row>
    <row r="49" spans="1:10" x14ac:dyDescent="0.2">
      <c r="A49" s="424"/>
      <c r="B49" s="268"/>
      <c r="C49" s="129"/>
      <c r="D49" s="462"/>
      <c r="E49" s="129"/>
      <c r="F49" s="129"/>
      <c r="G49" s="129"/>
      <c r="H49" s="129"/>
      <c r="I49" s="462"/>
      <c r="J49" s="462"/>
    </row>
    <row r="50" spans="1:10" x14ac:dyDescent="0.2">
      <c r="A50" s="424"/>
      <c r="B50" s="268"/>
      <c r="C50" s="129"/>
      <c r="D50" s="462"/>
      <c r="E50" s="129"/>
      <c r="F50" s="129"/>
      <c r="G50" s="129"/>
      <c r="H50" s="129"/>
      <c r="I50" s="462"/>
      <c r="J50" s="462"/>
    </row>
    <row r="51" spans="1:10" x14ac:dyDescent="0.2">
      <c r="A51" s="424"/>
      <c r="B51" s="268"/>
      <c r="C51" s="129"/>
      <c r="D51" s="462"/>
      <c r="E51" s="129"/>
      <c r="F51" s="129"/>
      <c r="G51" s="129"/>
      <c r="H51" s="129"/>
      <c r="I51" s="462"/>
      <c r="J51" s="462"/>
    </row>
    <row r="52" spans="1:10" x14ac:dyDescent="0.2">
      <c r="A52" s="424"/>
      <c r="B52" s="268"/>
      <c r="C52" s="129"/>
      <c r="D52" s="462"/>
      <c r="E52" s="129"/>
      <c r="F52" s="129"/>
      <c r="G52" s="129"/>
      <c r="H52" s="129"/>
      <c r="I52" s="462"/>
      <c r="J52" s="462"/>
    </row>
    <row r="53" spans="1:10" x14ac:dyDescent="0.2">
      <c r="A53" s="424"/>
      <c r="B53" s="268"/>
      <c r="C53" s="129"/>
      <c r="D53" s="462"/>
      <c r="E53" s="129"/>
      <c r="F53" s="129"/>
      <c r="G53" s="129"/>
      <c r="H53" s="129"/>
      <c r="I53" s="462"/>
      <c r="J53" s="462"/>
    </row>
    <row r="54" spans="1:10" x14ac:dyDescent="0.2">
      <c r="A54" s="424"/>
      <c r="B54" s="268"/>
      <c r="C54" s="129"/>
      <c r="D54" s="462"/>
      <c r="E54" s="129"/>
      <c r="F54" s="129"/>
      <c r="G54" s="129"/>
      <c r="H54" s="129"/>
      <c r="I54" s="462"/>
      <c r="J54" s="462"/>
    </row>
    <row r="55" spans="1:10" x14ac:dyDescent="0.2">
      <c r="A55" s="424"/>
      <c r="B55" s="268"/>
      <c r="C55" s="129"/>
      <c r="D55" s="462"/>
      <c r="E55" s="129"/>
      <c r="F55" s="129"/>
      <c r="G55" s="129"/>
      <c r="H55" s="129"/>
      <c r="I55" s="462"/>
      <c r="J55" s="462"/>
    </row>
    <row r="56" spans="1:10" x14ac:dyDescent="0.2">
      <c r="A56" s="424"/>
      <c r="B56" s="268"/>
      <c r="C56" s="129"/>
      <c r="D56" s="462"/>
      <c r="E56" s="129"/>
      <c r="F56" s="129"/>
      <c r="G56" s="129"/>
      <c r="H56" s="129"/>
      <c r="I56" s="462"/>
      <c r="J56" s="462"/>
    </row>
    <row r="57" spans="1:10" x14ac:dyDescent="0.2">
      <c r="A57" s="424"/>
      <c r="B57" s="268"/>
      <c r="C57" s="129"/>
      <c r="D57" s="462"/>
      <c r="E57" s="129"/>
      <c r="F57" s="129"/>
      <c r="G57" s="129"/>
      <c r="H57" s="129"/>
      <c r="I57" s="462"/>
      <c r="J57" s="462"/>
    </row>
    <row r="58" spans="1:10" x14ac:dyDescent="0.2">
      <c r="A58" s="424"/>
      <c r="B58" s="268"/>
      <c r="C58" s="129"/>
      <c r="D58" s="462"/>
      <c r="E58" s="129"/>
      <c r="F58" s="129"/>
      <c r="G58" s="129"/>
      <c r="H58" s="129"/>
      <c r="I58" s="462"/>
      <c r="J58" s="462"/>
    </row>
    <row r="59" spans="1:10" x14ac:dyDescent="0.2">
      <c r="A59" s="424"/>
      <c r="B59" s="268"/>
      <c r="C59" s="129"/>
      <c r="D59" s="462"/>
      <c r="E59" s="129"/>
      <c r="F59" s="129"/>
      <c r="G59" s="129"/>
      <c r="H59" s="129"/>
      <c r="I59" s="462"/>
      <c r="J59" s="462"/>
    </row>
    <row r="60" spans="1:10" x14ac:dyDescent="0.2">
      <c r="A60" s="424"/>
      <c r="B60" s="268"/>
      <c r="C60" s="129"/>
      <c r="D60" s="462"/>
      <c r="E60" s="129"/>
      <c r="F60" s="129"/>
      <c r="G60" s="129"/>
      <c r="H60" s="129"/>
      <c r="I60" s="462"/>
      <c r="J60" s="462"/>
    </row>
    <row r="61" spans="1:10" x14ac:dyDescent="0.2">
      <c r="A61" s="424"/>
      <c r="B61" s="268"/>
      <c r="C61" s="129"/>
      <c r="D61" s="462"/>
      <c r="E61" s="129"/>
      <c r="F61" s="129"/>
      <c r="G61" s="129"/>
      <c r="H61" s="129"/>
      <c r="I61" s="462"/>
      <c r="J61" s="462"/>
    </row>
    <row r="62" spans="1:10" x14ac:dyDescent="0.2">
      <c r="A62" s="424"/>
      <c r="B62" s="268"/>
      <c r="C62" s="129"/>
      <c r="D62" s="462"/>
      <c r="E62" s="129"/>
      <c r="F62" s="129"/>
      <c r="G62" s="129"/>
      <c r="H62" s="129"/>
      <c r="I62" s="462"/>
      <c r="J62" s="462"/>
    </row>
  </sheetData>
  <printOptions horizontalCentered="1"/>
  <pageMargins left="0.19685039370078741" right="0.27559055118110237" top="0.98425196850393704" bottom="0.43307086614173229" header="0.23622047244094491" footer="0.23622047244094491"/>
  <pageSetup paperSize="9" scale="83" orientation="landscape" r:id="rId1"/>
  <headerFooter alignWithMargins="0">
    <oddHeader xml:space="preserve">&amp;C&amp;"Times New Roman,Félkövér"2020. évi költségvetés 
JGK Zrt.  üzleti vagyonnal kapcsolatos feladatai
11602 cím kiadási előirányzat 
&amp;R&amp;"Times New Roman,Félkövér dőlt"9. melléklet a /2020. () 
önkormányzati rendelethez
ezer forintban
</oddHeader>
    <oddFooter>&amp;R
&amp;P</oddFooter>
  </headerFooter>
  <rowBreaks count="1" manualBreakCount="1">
    <brk id="24"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6"/>
  <sheetViews>
    <sheetView zoomScaleNormal="100" workbookViewId="0">
      <pane xSplit="1" ySplit="2" topLeftCell="B3" activePane="bottomRight" state="frozen"/>
      <selection pane="topRight" activeCell="B1" sqref="B1"/>
      <selection pane="bottomLeft" activeCell="A3" sqref="A3"/>
      <selection pane="bottomRight" activeCell="E19" sqref="E19"/>
    </sheetView>
  </sheetViews>
  <sheetFormatPr defaultColWidth="9.140625" defaultRowHeight="12.75" x14ac:dyDescent="0.2"/>
  <cols>
    <col min="1" max="1" width="34.7109375" style="245" customWidth="1"/>
    <col min="2" max="2" width="15.7109375" style="270" customWidth="1"/>
    <col min="3" max="3" width="15.7109375" style="275" customWidth="1"/>
    <col min="4" max="7" width="15.7109375" style="270" customWidth="1"/>
    <col min="8" max="9" width="15.7109375" style="275" customWidth="1"/>
    <col min="10" max="16384" width="9.140625" style="200"/>
  </cols>
  <sheetData>
    <row r="1" spans="1:9" ht="13.5" thickBot="1" x14ac:dyDescent="0.25"/>
    <row r="2" spans="1:9" s="228" customFormat="1" ht="64.900000000000006" customHeight="1" thickBot="1" x14ac:dyDescent="0.25">
      <c r="A2" s="433" t="s">
        <v>710</v>
      </c>
      <c r="B2" s="333" t="s">
        <v>499</v>
      </c>
      <c r="C2" s="333" t="s">
        <v>730</v>
      </c>
      <c r="D2" s="333" t="s">
        <v>511</v>
      </c>
      <c r="E2" s="333" t="s">
        <v>512</v>
      </c>
      <c r="F2" s="333" t="s">
        <v>515</v>
      </c>
      <c r="G2" s="333" t="s">
        <v>516</v>
      </c>
      <c r="H2" s="333" t="s">
        <v>731</v>
      </c>
      <c r="I2" s="400" t="s">
        <v>732</v>
      </c>
    </row>
    <row r="3" spans="1:9" ht="20.100000000000001" customHeight="1" x14ac:dyDescent="0.2">
      <c r="A3" s="434" t="s">
        <v>484</v>
      </c>
      <c r="B3" s="446"/>
      <c r="C3" s="439">
        <f>SUM(B3:B3)</f>
        <v>0</v>
      </c>
      <c r="D3" s="446"/>
      <c r="E3" s="446"/>
      <c r="F3" s="446"/>
      <c r="G3" s="446"/>
      <c r="H3" s="439"/>
      <c r="I3" s="447"/>
    </row>
    <row r="4" spans="1:9" ht="20.100000000000001" customHeight="1" thickBot="1" x14ac:dyDescent="0.25">
      <c r="A4" s="438"/>
      <c r="B4" s="177"/>
      <c r="C4" s="439">
        <f>SUM(B4:B4)</f>
        <v>0</v>
      </c>
      <c r="D4" s="177"/>
      <c r="E4" s="177"/>
      <c r="F4" s="177"/>
      <c r="G4" s="177"/>
      <c r="H4" s="174">
        <f t="shared" ref="H4:H14" si="0">SUM(D4:G4)</f>
        <v>0</v>
      </c>
      <c r="I4" s="440">
        <f>H4+C4</f>
        <v>0</v>
      </c>
    </row>
    <row r="5" spans="1:9" s="228" customFormat="1" ht="20.100000000000001" customHeight="1" thickBot="1" x14ac:dyDescent="0.25">
      <c r="A5" s="443" t="s">
        <v>738</v>
      </c>
      <c r="B5" s="444">
        <f t="shared" ref="B5:G5" si="1">SUM(B3:B4)</f>
        <v>0</v>
      </c>
      <c r="C5" s="444">
        <f t="shared" si="1"/>
        <v>0</v>
      </c>
      <c r="D5" s="444">
        <f t="shared" si="1"/>
        <v>0</v>
      </c>
      <c r="E5" s="444">
        <f t="shared" si="1"/>
        <v>0</v>
      </c>
      <c r="F5" s="444">
        <f t="shared" si="1"/>
        <v>0</v>
      </c>
      <c r="G5" s="444">
        <f t="shared" si="1"/>
        <v>0</v>
      </c>
      <c r="H5" s="444">
        <f t="shared" si="0"/>
        <v>0</v>
      </c>
      <c r="I5" s="490">
        <f>SUM(I3:I4)</f>
        <v>0</v>
      </c>
    </row>
    <row r="6" spans="1:9" ht="20.100000000000001" customHeight="1" x14ac:dyDescent="0.2">
      <c r="A6" s="434" t="s">
        <v>723</v>
      </c>
      <c r="B6" s="446"/>
      <c r="C6" s="439">
        <f>SUM(B6:B6)</f>
        <v>0</v>
      </c>
      <c r="D6" s="446"/>
      <c r="E6" s="446"/>
      <c r="F6" s="446"/>
      <c r="G6" s="446"/>
      <c r="H6" s="491">
        <f t="shared" si="0"/>
        <v>0</v>
      </c>
      <c r="I6" s="447">
        <f t="shared" ref="I6:I12" si="2">H6+C6</f>
        <v>0</v>
      </c>
    </row>
    <row r="7" spans="1:9" ht="20.100000000000001" customHeight="1" x14ac:dyDescent="0.2">
      <c r="A7" s="492" t="s">
        <v>821</v>
      </c>
      <c r="B7" s="450"/>
      <c r="C7" s="439">
        <f t="shared" ref="C7:C12" si="3">SUM(B7:B7)</f>
        <v>0</v>
      </c>
      <c r="D7" s="450"/>
      <c r="E7" s="177">
        <f>456824+161658</f>
        <v>618482</v>
      </c>
      <c r="F7" s="177"/>
      <c r="G7" s="177"/>
      <c r="H7" s="439">
        <f t="shared" si="0"/>
        <v>618482</v>
      </c>
      <c r="I7" s="440">
        <f t="shared" si="2"/>
        <v>618482</v>
      </c>
    </row>
    <row r="8" spans="1:9" ht="20.100000000000001" customHeight="1" x14ac:dyDescent="0.2">
      <c r="A8" s="492" t="s">
        <v>822</v>
      </c>
      <c r="B8" s="450"/>
      <c r="C8" s="439">
        <f t="shared" si="3"/>
        <v>0</v>
      </c>
      <c r="D8" s="450"/>
      <c r="E8" s="177">
        <v>306834</v>
      </c>
      <c r="F8" s="177"/>
      <c r="G8" s="177"/>
      <c r="H8" s="174">
        <f t="shared" si="0"/>
        <v>306834</v>
      </c>
      <c r="I8" s="440">
        <f t="shared" si="2"/>
        <v>306834</v>
      </c>
    </row>
    <row r="9" spans="1:9" ht="20.100000000000001" customHeight="1" x14ac:dyDescent="0.2">
      <c r="A9" s="492" t="s">
        <v>823</v>
      </c>
      <c r="B9" s="450"/>
      <c r="C9" s="439">
        <f t="shared" si="3"/>
        <v>0</v>
      </c>
      <c r="D9" s="450"/>
      <c r="E9" s="177">
        <f>269250+88501</f>
        <v>357751</v>
      </c>
      <c r="F9" s="177"/>
      <c r="G9" s="177"/>
      <c r="H9" s="174">
        <f t="shared" si="0"/>
        <v>357751</v>
      </c>
      <c r="I9" s="440">
        <f t="shared" si="2"/>
        <v>357751</v>
      </c>
    </row>
    <row r="10" spans="1:9" ht="20.100000000000001" customHeight="1" x14ac:dyDescent="0.2">
      <c r="A10" s="492" t="s">
        <v>824</v>
      </c>
      <c r="B10" s="450">
        <v>1455</v>
      </c>
      <c r="C10" s="439">
        <f t="shared" si="3"/>
        <v>1455</v>
      </c>
      <c r="D10" s="450"/>
      <c r="E10" s="450"/>
      <c r="F10" s="450"/>
      <c r="G10" s="450"/>
      <c r="H10" s="174">
        <f t="shared" si="0"/>
        <v>0</v>
      </c>
      <c r="I10" s="440">
        <f t="shared" si="2"/>
        <v>1455</v>
      </c>
    </row>
    <row r="11" spans="1:9" ht="20.100000000000001" customHeight="1" x14ac:dyDescent="0.2">
      <c r="A11" s="492" t="s">
        <v>825</v>
      </c>
      <c r="B11" s="450"/>
      <c r="C11" s="439">
        <f t="shared" si="3"/>
        <v>0</v>
      </c>
      <c r="D11" s="450"/>
      <c r="E11" s="450">
        <v>10000</v>
      </c>
      <c r="F11" s="450"/>
      <c r="G11" s="450"/>
      <c r="H11" s="174">
        <f t="shared" si="0"/>
        <v>10000</v>
      </c>
      <c r="I11" s="440">
        <f t="shared" si="2"/>
        <v>10000</v>
      </c>
    </row>
    <row r="12" spans="1:9" ht="20.100000000000001" customHeight="1" x14ac:dyDescent="0.2">
      <c r="A12" s="492" t="s">
        <v>826</v>
      </c>
      <c r="B12" s="450"/>
      <c r="C12" s="439">
        <f t="shared" si="3"/>
        <v>0</v>
      </c>
      <c r="D12" s="450"/>
      <c r="E12" s="450">
        <v>3673</v>
      </c>
      <c r="F12" s="450"/>
      <c r="G12" s="450"/>
      <c r="H12" s="174">
        <f t="shared" si="0"/>
        <v>3673</v>
      </c>
      <c r="I12" s="440">
        <f t="shared" si="2"/>
        <v>3673</v>
      </c>
    </row>
    <row r="13" spans="1:9" s="228" customFormat="1" ht="20.100000000000001" customHeight="1" thickBot="1" x14ac:dyDescent="0.25">
      <c r="A13" s="455" t="s">
        <v>728</v>
      </c>
      <c r="B13" s="493">
        <f>SUM(B6:B12)</f>
        <v>1455</v>
      </c>
      <c r="C13" s="493">
        <f t="shared" ref="C13:I13" si="4">SUM(C6:C12)</f>
        <v>1455</v>
      </c>
      <c r="D13" s="493">
        <f t="shared" si="4"/>
        <v>0</v>
      </c>
      <c r="E13" s="493">
        <f t="shared" si="4"/>
        <v>1296740</v>
      </c>
      <c r="F13" s="493">
        <f t="shared" si="4"/>
        <v>0</v>
      </c>
      <c r="G13" s="493">
        <f t="shared" si="4"/>
        <v>0</v>
      </c>
      <c r="H13" s="493">
        <f t="shared" si="4"/>
        <v>1296740</v>
      </c>
      <c r="I13" s="494">
        <f t="shared" si="4"/>
        <v>1298195</v>
      </c>
    </row>
    <row r="14" spans="1:9" s="228" customFormat="1" ht="20.100000000000001" customHeight="1" thickBot="1" x14ac:dyDescent="0.25">
      <c r="A14" s="458" t="s">
        <v>753</v>
      </c>
      <c r="B14" s="459">
        <f t="shared" ref="B14:G14" si="5">B5+B13</f>
        <v>1455</v>
      </c>
      <c r="C14" s="459">
        <f t="shared" si="5"/>
        <v>1455</v>
      </c>
      <c r="D14" s="459">
        <f t="shared" si="5"/>
        <v>0</v>
      </c>
      <c r="E14" s="459">
        <f t="shared" si="5"/>
        <v>1296740</v>
      </c>
      <c r="F14" s="459">
        <f t="shared" si="5"/>
        <v>0</v>
      </c>
      <c r="G14" s="459">
        <f t="shared" si="5"/>
        <v>0</v>
      </c>
      <c r="H14" s="459">
        <f t="shared" si="0"/>
        <v>1296740</v>
      </c>
      <c r="I14" s="461">
        <f>I5+I13</f>
        <v>1298195</v>
      </c>
    </row>
    <row r="15" spans="1:9" x14ac:dyDescent="0.2">
      <c r="A15" s="424"/>
      <c r="B15" s="129"/>
      <c r="C15" s="462"/>
      <c r="D15" s="129"/>
      <c r="E15" s="129"/>
      <c r="F15" s="129"/>
      <c r="G15" s="129"/>
      <c r="H15" s="462"/>
      <c r="I15" s="462"/>
    </row>
    <row r="16" spans="1:9" x14ac:dyDescent="0.2">
      <c r="A16" s="424"/>
      <c r="B16" s="129"/>
      <c r="C16" s="462"/>
      <c r="D16" s="129"/>
      <c r="E16" s="129"/>
      <c r="F16" s="129"/>
      <c r="G16" s="129"/>
      <c r="H16" s="462"/>
      <c r="I16" s="462"/>
    </row>
    <row r="17" spans="1:9" x14ac:dyDescent="0.2">
      <c r="A17" s="424"/>
      <c r="B17" s="129"/>
      <c r="C17" s="462"/>
      <c r="D17" s="129"/>
      <c r="E17" s="129"/>
      <c r="F17" s="129"/>
      <c r="G17" s="129"/>
      <c r="H17" s="462"/>
      <c r="I17" s="462"/>
    </row>
    <row r="18" spans="1:9" x14ac:dyDescent="0.2">
      <c r="A18" s="424"/>
      <c r="B18" s="129"/>
      <c r="C18" s="462"/>
      <c r="D18" s="129"/>
      <c r="E18" s="129"/>
      <c r="F18" s="129"/>
      <c r="G18" s="129"/>
      <c r="H18" s="462"/>
      <c r="I18" s="462"/>
    </row>
    <row r="19" spans="1:9" x14ac:dyDescent="0.2">
      <c r="A19" s="424"/>
      <c r="B19" s="129"/>
      <c r="C19" s="462"/>
      <c r="D19" s="129"/>
      <c r="E19" s="129"/>
      <c r="F19" s="129"/>
      <c r="G19" s="129"/>
      <c r="H19" s="462"/>
      <c r="I19" s="462"/>
    </row>
    <row r="20" spans="1:9" x14ac:dyDescent="0.2">
      <c r="A20" s="424"/>
      <c r="B20" s="129"/>
      <c r="C20" s="462"/>
      <c r="D20" s="129"/>
      <c r="E20" s="129"/>
      <c r="F20" s="129"/>
      <c r="G20" s="129"/>
      <c r="H20" s="462"/>
      <c r="I20" s="462"/>
    </row>
    <row r="21" spans="1:9" x14ac:dyDescent="0.2">
      <c r="A21" s="424"/>
      <c r="B21" s="129"/>
      <c r="C21" s="462"/>
      <c r="D21" s="129"/>
      <c r="E21" s="129"/>
      <c r="F21" s="129"/>
      <c r="G21" s="129"/>
      <c r="H21" s="462"/>
      <c r="I21" s="462"/>
    </row>
    <row r="22" spans="1:9" x14ac:dyDescent="0.2">
      <c r="A22" s="424"/>
      <c r="B22" s="129"/>
      <c r="C22" s="462"/>
      <c r="D22" s="129"/>
      <c r="E22" s="129"/>
      <c r="F22" s="129"/>
      <c r="G22" s="129"/>
      <c r="H22" s="462"/>
      <c r="I22" s="462"/>
    </row>
    <row r="23" spans="1:9" x14ac:dyDescent="0.2">
      <c r="A23" s="424"/>
      <c r="B23" s="129"/>
      <c r="C23" s="462"/>
      <c r="D23" s="129"/>
      <c r="E23" s="129"/>
      <c r="F23" s="129"/>
      <c r="G23" s="129"/>
      <c r="H23" s="462"/>
      <c r="I23" s="462"/>
    </row>
    <row r="24" spans="1:9" x14ac:dyDescent="0.2">
      <c r="A24" s="424"/>
      <c r="B24" s="129"/>
      <c r="C24" s="462"/>
      <c r="D24" s="129"/>
      <c r="E24" s="129"/>
      <c r="F24" s="129"/>
      <c r="G24" s="129"/>
      <c r="H24" s="462"/>
      <c r="I24" s="462"/>
    </row>
    <row r="25" spans="1:9" x14ac:dyDescent="0.2">
      <c r="A25" s="424"/>
      <c r="B25" s="129"/>
      <c r="C25" s="462"/>
      <c r="D25" s="129"/>
      <c r="E25" s="129"/>
      <c r="F25" s="129"/>
      <c r="G25" s="129"/>
      <c r="H25" s="462"/>
      <c r="I25" s="462"/>
    </row>
    <row r="26" spans="1:9" x14ac:dyDescent="0.2">
      <c r="A26" s="424"/>
      <c r="B26" s="129"/>
      <c r="C26" s="462"/>
      <c r="D26" s="129"/>
      <c r="E26" s="129"/>
      <c r="F26" s="129"/>
      <c r="G26" s="129"/>
      <c r="H26" s="462"/>
      <c r="I26" s="462"/>
    </row>
    <row r="27" spans="1:9" x14ac:dyDescent="0.2">
      <c r="A27" s="424"/>
      <c r="B27" s="129"/>
      <c r="C27" s="462"/>
      <c r="D27" s="129"/>
      <c r="E27" s="129"/>
      <c r="F27" s="129"/>
      <c r="G27" s="129"/>
      <c r="H27" s="462"/>
      <c r="I27" s="462"/>
    </row>
    <row r="28" spans="1:9" x14ac:dyDescent="0.2">
      <c r="A28" s="424"/>
      <c r="B28" s="129"/>
      <c r="C28" s="462"/>
      <c r="D28" s="129"/>
      <c r="E28" s="129"/>
      <c r="F28" s="129"/>
      <c r="G28" s="129"/>
      <c r="H28" s="462"/>
      <c r="I28" s="462"/>
    </row>
    <row r="29" spans="1:9" x14ac:dyDescent="0.2">
      <c r="A29" s="424"/>
      <c r="B29" s="129"/>
      <c r="C29" s="462"/>
      <c r="D29" s="129"/>
      <c r="E29" s="129"/>
      <c r="F29" s="129"/>
      <c r="G29" s="129"/>
      <c r="H29" s="462"/>
      <c r="I29" s="462"/>
    </row>
    <row r="30" spans="1:9" x14ac:dyDescent="0.2">
      <c r="A30" s="424"/>
      <c r="B30" s="129"/>
      <c r="C30" s="462"/>
      <c r="D30" s="129"/>
      <c r="E30" s="129"/>
      <c r="F30" s="129"/>
      <c r="G30" s="129"/>
      <c r="H30" s="462"/>
      <c r="I30" s="462"/>
    </row>
    <row r="31" spans="1:9" x14ac:dyDescent="0.2">
      <c r="A31" s="424"/>
      <c r="B31" s="129"/>
      <c r="C31" s="462"/>
      <c r="D31" s="129"/>
      <c r="E31" s="129"/>
      <c r="F31" s="129"/>
      <c r="G31" s="129"/>
      <c r="H31" s="462"/>
      <c r="I31" s="462"/>
    </row>
    <row r="32" spans="1:9" x14ac:dyDescent="0.2">
      <c r="A32" s="424"/>
      <c r="B32" s="129"/>
      <c r="C32" s="462"/>
      <c r="D32" s="129"/>
      <c r="E32" s="129"/>
      <c r="F32" s="129"/>
      <c r="G32" s="129"/>
      <c r="H32" s="462"/>
      <c r="I32" s="462"/>
    </row>
    <row r="33" spans="1:9" x14ac:dyDescent="0.2">
      <c r="A33" s="424"/>
      <c r="B33" s="129"/>
      <c r="C33" s="462"/>
      <c r="D33" s="129"/>
      <c r="E33" s="129"/>
      <c r="F33" s="129"/>
      <c r="G33" s="129"/>
      <c r="H33" s="462"/>
      <c r="I33" s="462"/>
    </row>
    <row r="34" spans="1:9" x14ac:dyDescent="0.2">
      <c r="A34" s="424"/>
      <c r="B34" s="129"/>
      <c r="C34" s="462"/>
      <c r="D34" s="129"/>
      <c r="E34" s="129"/>
      <c r="F34" s="129"/>
      <c r="G34" s="129"/>
      <c r="H34" s="462"/>
      <c r="I34" s="462"/>
    </row>
    <row r="35" spans="1:9" x14ac:dyDescent="0.2">
      <c r="A35" s="424"/>
      <c r="B35" s="129"/>
      <c r="C35" s="462"/>
      <c r="D35" s="129"/>
      <c r="E35" s="129"/>
      <c r="F35" s="129"/>
      <c r="G35" s="129"/>
      <c r="H35" s="462"/>
      <c r="I35" s="462"/>
    </row>
    <row r="36" spans="1:9" x14ac:dyDescent="0.2">
      <c r="A36" s="424"/>
      <c r="B36" s="129"/>
      <c r="C36" s="462"/>
      <c r="D36" s="129"/>
      <c r="E36" s="129"/>
      <c r="F36" s="129"/>
      <c r="G36" s="129"/>
      <c r="H36" s="462"/>
      <c r="I36" s="462"/>
    </row>
  </sheetData>
  <printOptions horizontalCentered="1"/>
  <pageMargins left="0.39370078740157483" right="0.19685039370078741" top="0.82677165354330717" bottom="0.51181102362204722" header="0.15748031496062992" footer="0.15748031496062992"/>
  <pageSetup paperSize="9" scale="80" orientation="landscape" r:id="rId1"/>
  <headerFooter alignWithMargins="0">
    <oddHeader xml:space="preserve">&amp;C&amp;"Times New Roman,Félkövér" 2020. évi költségvetés
 Corvin Sétány Projekt
11603 cím kiadási előirányzat&amp;R&amp;"Times New Roman,Félkövér dőlt"10. melléklet a /2020. () 
önkormányzati rendelethez
ezer forintban
</oddHeader>
    <oddFooter xml:space="preserve">&amp;C
&amp;R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154"/>
  <sheetViews>
    <sheetView zoomScaleNormal="100" workbookViewId="0">
      <selection activeCell="G8" sqref="G8"/>
    </sheetView>
  </sheetViews>
  <sheetFormatPr defaultRowHeight="12.75" x14ac:dyDescent="0.2"/>
  <cols>
    <col min="1" max="1" width="33.140625" customWidth="1"/>
    <col min="2" max="2" width="15.7109375" style="430" customWidth="1"/>
    <col min="3" max="7" width="15.7109375" style="431" customWidth="1"/>
  </cols>
  <sheetData>
    <row r="1" spans="1:7" s="401" customFormat="1" ht="63" customHeight="1" thickBot="1" x14ac:dyDescent="0.25">
      <c r="A1" s="433" t="s">
        <v>710</v>
      </c>
      <c r="B1" s="399" t="s">
        <v>827</v>
      </c>
      <c r="C1" s="333" t="s">
        <v>711</v>
      </c>
      <c r="D1" s="333" t="s">
        <v>712</v>
      </c>
      <c r="E1" s="399" t="s">
        <v>537</v>
      </c>
      <c r="F1" s="333" t="s">
        <v>713</v>
      </c>
      <c r="G1" s="400" t="s">
        <v>714</v>
      </c>
    </row>
    <row r="2" spans="1:7" s="401" customFormat="1" ht="20.100000000000001" customHeight="1" x14ac:dyDescent="0.2">
      <c r="A2" s="434" t="s">
        <v>715</v>
      </c>
      <c r="B2" s="495"/>
      <c r="C2" s="495"/>
      <c r="D2" s="495"/>
      <c r="E2" s="495"/>
      <c r="F2" s="495"/>
      <c r="G2" s="496"/>
    </row>
    <row r="3" spans="1:7" ht="20.100000000000001" customHeight="1" thickBot="1" x14ac:dyDescent="0.25">
      <c r="A3" s="486"/>
      <c r="B3" s="232"/>
      <c r="C3" s="233">
        <f t="shared" ref="C3" si="0">SUM(B3:B3)</f>
        <v>0</v>
      </c>
      <c r="D3" s="232">
        <v>0</v>
      </c>
      <c r="E3" s="232">
        <v>0</v>
      </c>
      <c r="F3" s="233">
        <f>SUM(D3:E3)</f>
        <v>0</v>
      </c>
      <c r="G3" s="407">
        <f t="shared" ref="G3" si="1">F3+C3</f>
        <v>0</v>
      </c>
    </row>
    <row r="4" spans="1:7" s="401" customFormat="1" ht="24.95" customHeight="1" thickBot="1" x14ac:dyDescent="0.25">
      <c r="A4" s="443" t="s">
        <v>722</v>
      </c>
      <c r="B4" s="413">
        <f t="shared" ref="B4:G4" si="2">SUM(B3:B3)</f>
        <v>0</v>
      </c>
      <c r="C4" s="413">
        <f t="shared" si="2"/>
        <v>0</v>
      </c>
      <c r="D4" s="413">
        <f t="shared" si="2"/>
        <v>0</v>
      </c>
      <c r="E4" s="413">
        <f t="shared" si="2"/>
        <v>0</v>
      </c>
      <c r="F4" s="413">
        <f t="shared" si="2"/>
        <v>0</v>
      </c>
      <c r="G4" s="414">
        <f t="shared" si="2"/>
        <v>0</v>
      </c>
    </row>
    <row r="5" spans="1:7" ht="20.100000000000001" customHeight="1" x14ac:dyDescent="0.2">
      <c r="A5" s="497" t="s">
        <v>723</v>
      </c>
      <c r="B5" s="498"/>
      <c r="C5" s="499"/>
      <c r="D5" s="498"/>
      <c r="E5" s="498"/>
      <c r="F5" s="500"/>
      <c r="G5" s="501"/>
    </row>
    <row r="6" spans="1:7" ht="20.100000000000001" customHeight="1" x14ac:dyDescent="0.2">
      <c r="A6" s="502" t="s">
        <v>828</v>
      </c>
      <c r="B6" s="232"/>
      <c r="C6" s="233">
        <f t="shared" ref="C6" si="3">SUM(B6:B6)</f>
        <v>0</v>
      </c>
      <c r="D6" s="232"/>
      <c r="E6" s="232"/>
      <c r="F6" s="233">
        <f>SUM(D6:E6)</f>
        <v>0</v>
      </c>
      <c r="G6" s="407">
        <f>F6+C6</f>
        <v>0</v>
      </c>
    </row>
    <row r="7" spans="1:7" ht="20.100000000000001" customHeight="1" x14ac:dyDescent="0.2">
      <c r="A7" s="502" t="s">
        <v>829</v>
      </c>
      <c r="B7" s="232"/>
      <c r="C7" s="503"/>
      <c r="D7" s="406"/>
      <c r="E7" s="406"/>
      <c r="F7" s="503"/>
      <c r="G7" s="407">
        <v>34251</v>
      </c>
    </row>
    <row r="8" spans="1:7" ht="20.100000000000001" customHeight="1" thickBot="1" x14ac:dyDescent="0.25">
      <c r="A8" s="497" t="s">
        <v>830</v>
      </c>
      <c r="B8" s="498"/>
      <c r="C8" s="504"/>
      <c r="D8" s="505"/>
      <c r="E8" s="505"/>
      <c r="F8" s="504"/>
      <c r="G8" s="506">
        <v>258715</v>
      </c>
    </row>
    <row r="9" spans="1:7" s="401" customFormat="1" ht="20.100000000000001" customHeight="1" thickBot="1" x14ac:dyDescent="0.25">
      <c r="A9" s="443" t="s">
        <v>728</v>
      </c>
      <c r="B9" s="413">
        <f>B6</f>
        <v>0</v>
      </c>
      <c r="C9" s="412">
        <f t="shared" ref="C9:F9" si="4">C6</f>
        <v>0</v>
      </c>
      <c r="D9" s="412">
        <f t="shared" si="4"/>
        <v>0</v>
      </c>
      <c r="E9" s="412">
        <f t="shared" si="4"/>
        <v>0</v>
      </c>
      <c r="F9" s="412">
        <f t="shared" si="4"/>
        <v>0</v>
      </c>
      <c r="G9" s="414">
        <f>SUM(G6:G8)</f>
        <v>292966</v>
      </c>
    </row>
    <row r="10" spans="1:7" s="401" customFormat="1" ht="20.100000000000001" customHeight="1" thickBot="1" x14ac:dyDescent="0.25">
      <c r="A10" s="443" t="s">
        <v>729</v>
      </c>
      <c r="B10" s="413">
        <f t="shared" ref="B10:G10" si="5">B9+B4</f>
        <v>0</v>
      </c>
      <c r="C10" s="413">
        <f t="shared" si="5"/>
        <v>0</v>
      </c>
      <c r="D10" s="413">
        <f t="shared" si="5"/>
        <v>0</v>
      </c>
      <c r="E10" s="413">
        <f t="shared" si="5"/>
        <v>0</v>
      </c>
      <c r="F10" s="413">
        <f t="shared" si="5"/>
        <v>0</v>
      </c>
      <c r="G10" s="414">
        <f t="shared" si="5"/>
        <v>292966</v>
      </c>
    </row>
    <row r="11" spans="1:7" x14ac:dyDescent="0.2">
      <c r="A11" s="424"/>
      <c r="B11" s="273"/>
    </row>
    <row r="12" spans="1:7" x14ac:dyDescent="0.2">
      <c r="A12" s="125"/>
      <c r="B12" s="273"/>
    </row>
    <row r="13" spans="1:7" x14ac:dyDescent="0.2">
      <c r="A13" s="125"/>
      <c r="B13" s="273"/>
    </row>
    <row r="14" spans="1:7" x14ac:dyDescent="0.2">
      <c r="A14" s="125"/>
      <c r="B14" s="273"/>
    </row>
    <row r="15" spans="1:7" x14ac:dyDescent="0.2">
      <c r="A15" s="125"/>
      <c r="B15" s="273"/>
    </row>
    <row r="16" spans="1:7" s="431" customFormat="1" x14ac:dyDescent="0.2">
      <c r="A16" s="125"/>
      <c r="B16" s="273"/>
    </row>
    <row r="17" spans="1:2" s="431" customFormat="1" x14ac:dyDescent="0.2">
      <c r="A17" s="425"/>
      <c r="B17" s="273"/>
    </row>
    <row r="18" spans="1:2" s="431" customFormat="1" x14ac:dyDescent="0.2">
      <c r="A18" s="425"/>
      <c r="B18" s="273"/>
    </row>
    <row r="19" spans="1:2" s="431" customFormat="1" x14ac:dyDescent="0.2">
      <c r="A19" s="425"/>
      <c r="B19" s="273"/>
    </row>
    <row r="20" spans="1:2" s="431" customFormat="1" x14ac:dyDescent="0.2">
      <c r="A20" s="425"/>
      <c r="B20" s="273"/>
    </row>
    <row r="21" spans="1:2" s="431" customFormat="1" x14ac:dyDescent="0.2">
      <c r="A21" s="426"/>
      <c r="B21" s="427"/>
    </row>
    <row r="22" spans="1:2" s="431" customFormat="1" x14ac:dyDescent="0.2">
      <c r="A22" s="426"/>
      <c r="B22" s="427"/>
    </row>
    <row r="23" spans="1:2" s="431" customFormat="1" x14ac:dyDescent="0.2">
      <c r="A23" s="426"/>
      <c r="B23" s="427"/>
    </row>
    <row r="24" spans="1:2" s="431" customFormat="1" x14ac:dyDescent="0.2">
      <c r="A24" s="426"/>
      <c r="B24" s="427"/>
    </row>
    <row r="25" spans="1:2" s="431" customFormat="1" x14ac:dyDescent="0.2">
      <c r="A25" s="426"/>
      <c r="B25" s="427"/>
    </row>
    <row r="26" spans="1:2" s="431" customFormat="1" x14ac:dyDescent="0.2">
      <c r="A26" s="426"/>
      <c r="B26" s="427"/>
    </row>
    <row r="27" spans="1:2" s="431" customFormat="1" x14ac:dyDescent="0.2">
      <c r="A27" s="426"/>
      <c r="B27" s="427"/>
    </row>
    <row r="28" spans="1:2" s="431" customFormat="1" x14ac:dyDescent="0.2">
      <c r="A28" s="426"/>
      <c r="B28" s="427"/>
    </row>
    <row r="29" spans="1:2" s="431" customFormat="1" x14ac:dyDescent="0.2">
      <c r="A29" s="426"/>
      <c r="B29" s="427"/>
    </row>
    <row r="30" spans="1:2" s="431" customFormat="1" x14ac:dyDescent="0.2">
      <c r="A30" s="426"/>
      <c r="B30" s="427"/>
    </row>
    <row r="31" spans="1:2" s="431" customFormat="1" x14ac:dyDescent="0.2">
      <c r="A31" s="426"/>
      <c r="B31" s="427"/>
    </row>
    <row r="32" spans="1:2" s="431" customFormat="1" x14ac:dyDescent="0.2">
      <c r="A32" s="426"/>
      <c r="B32" s="427"/>
    </row>
    <row r="33" spans="1:2" s="431" customFormat="1" x14ac:dyDescent="0.2">
      <c r="A33" s="426"/>
      <c r="B33" s="427"/>
    </row>
    <row r="34" spans="1:2" s="431" customFormat="1" x14ac:dyDescent="0.2">
      <c r="A34" s="426"/>
      <c r="B34" s="427"/>
    </row>
    <row r="35" spans="1:2" s="431" customFormat="1" x14ac:dyDescent="0.2">
      <c r="A35" s="426"/>
      <c r="B35" s="427"/>
    </row>
    <row r="36" spans="1:2" s="431" customFormat="1" x14ac:dyDescent="0.2">
      <c r="A36" s="426"/>
      <c r="B36" s="427"/>
    </row>
    <row r="37" spans="1:2" s="431" customFormat="1" x14ac:dyDescent="0.2">
      <c r="A37" s="426"/>
      <c r="B37" s="427"/>
    </row>
    <row r="38" spans="1:2" s="431" customFormat="1" x14ac:dyDescent="0.2">
      <c r="A38" s="426"/>
      <c r="B38" s="427"/>
    </row>
    <row r="39" spans="1:2" s="431" customFormat="1" x14ac:dyDescent="0.2">
      <c r="A39" s="426"/>
      <c r="B39" s="427"/>
    </row>
    <row r="40" spans="1:2" s="431" customFormat="1" x14ac:dyDescent="0.2">
      <c r="A40" s="426"/>
      <c r="B40" s="427"/>
    </row>
    <row r="41" spans="1:2" s="431" customFormat="1" x14ac:dyDescent="0.2">
      <c r="A41" s="426"/>
      <c r="B41" s="427"/>
    </row>
    <row r="42" spans="1:2" s="431" customFormat="1" x14ac:dyDescent="0.2">
      <c r="A42" s="426"/>
      <c r="B42" s="427"/>
    </row>
    <row r="43" spans="1:2" s="431" customFormat="1" x14ac:dyDescent="0.2">
      <c r="A43" s="426"/>
      <c r="B43" s="427"/>
    </row>
    <row r="44" spans="1:2" s="431" customFormat="1" x14ac:dyDescent="0.2">
      <c r="A44" s="426"/>
      <c r="B44" s="427"/>
    </row>
    <row r="45" spans="1:2" s="431" customFormat="1" x14ac:dyDescent="0.2">
      <c r="A45" s="426"/>
      <c r="B45" s="427"/>
    </row>
    <row r="46" spans="1:2" s="431" customFormat="1" x14ac:dyDescent="0.2">
      <c r="A46" s="426"/>
      <c r="B46" s="427"/>
    </row>
    <row r="47" spans="1:2" s="431" customFormat="1" x14ac:dyDescent="0.2">
      <c r="A47" s="426"/>
      <c r="B47" s="427"/>
    </row>
    <row r="48" spans="1:2" s="431" customFormat="1" x14ac:dyDescent="0.2">
      <c r="A48" s="1107"/>
      <c r="B48" s="1107"/>
    </row>
    <row r="49" spans="1:2" s="431" customFormat="1" x14ac:dyDescent="0.2">
      <c r="A49" s="58"/>
      <c r="B49" s="427"/>
    </row>
    <row r="50" spans="1:2" s="431" customFormat="1" x14ac:dyDescent="0.2">
      <c r="A50" s="125"/>
      <c r="B50" s="273"/>
    </row>
    <row r="51" spans="1:2" s="431" customFormat="1" x14ac:dyDescent="0.2">
      <c r="A51" s="125"/>
      <c r="B51" s="273"/>
    </row>
    <row r="52" spans="1:2" s="431" customFormat="1" x14ac:dyDescent="0.2">
      <c r="A52" s="125"/>
      <c r="B52" s="273"/>
    </row>
    <row r="53" spans="1:2" s="431" customFormat="1" x14ac:dyDescent="0.2">
      <c r="A53" s="125"/>
      <c r="B53" s="273"/>
    </row>
    <row r="54" spans="1:2" s="431" customFormat="1" x14ac:dyDescent="0.2">
      <c r="A54" s="130"/>
      <c r="B54" s="273"/>
    </row>
    <row r="55" spans="1:2" s="431" customFormat="1" ht="56.25" customHeight="1" x14ac:dyDescent="0.2">
      <c r="A55" s="125"/>
      <c r="B55" s="273"/>
    </row>
    <row r="56" spans="1:2" s="431" customFormat="1" x14ac:dyDescent="0.2">
      <c r="A56" s="125"/>
      <c r="B56" s="273"/>
    </row>
    <row r="57" spans="1:2" s="431" customFormat="1" x14ac:dyDescent="0.2">
      <c r="A57" s="125"/>
      <c r="B57" s="273"/>
    </row>
    <row r="58" spans="1:2" s="431" customFormat="1" x14ac:dyDescent="0.2">
      <c r="A58" s="125"/>
      <c r="B58" s="273"/>
    </row>
    <row r="59" spans="1:2" s="431" customFormat="1" x14ac:dyDescent="0.2">
      <c r="A59" s="125"/>
      <c r="B59" s="273"/>
    </row>
    <row r="60" spans="1:2" s="431" customFormat="1" x14ac:dyDescent="0.2">
      <c r="A60" s="125"/>
      <c r="B60" s="273"/>
    </row>
    <row r="61" spans="1:2" s="431" customFormat="1" x14ac:dyDescent="0.2">
      <c r="A61" s="125"/>
      <c r="B61" s="273"/>
    </row>
    <row r="62" spans="1:2" s="431" customFormat="1" x14ac:dyDescent="0.2">
      <c r="A62" s="125"/>
      <c r="B62" s="273"/>
    </row>
    <row r="63" spans="1:2" s="431" customFormat="1" x14ac:dyDescent="0.2">
      <c r="A63" s="130"/>
      <c r="B63" s="273"/>
    </row>
    <row r="64" spans="1:2" s="431" customFormat="1" x14ac:dyDescent="0.2">
      <c r="A64" s="125"/>
      <c r="B64" s="273"/>
    </row>
    <row r="65" spans="1:2" s="431" customFormat="1" x14ac:dyDescent="0.2">
      <c r="A65" s="125"/>
      <c r="B65" s="273"/>
    </row>
    <row r="66" spans="1:2" s="431" customFormat="1" x14ac:dyDescent="0.2">
      <c r="A66" s="125"/>
      <c r="B66" s="273"/>
    </row>
    <row r="67" spans="1:2" s="431" customFormat="1" x14ac:dyDescent="0.2">
      <c r="A67" s="125"/>
      <c r="B67" s="273"/>
    </row>
    <row r="68" spans="1:2" s="431" customFormat="1" x14ac:dyDescent="0.2">
      <c r="A68" s="125"/>
      <c r="B68" s="273"/>
    </row>
    <row r="69" spans="1:2" s="431" customFormat="1" x14ac:dyDescent="0.2">
      <c r="A69" s="125"/>
      <c r="B69" s="273"/>
    </row>
    <row r="70" spans="1:2" s="431" customFormat="1" x14ac:dyDescent="0.2">
      <c r="A70" s="125"/>
      <c r="B70" s="273"/>
    </row>
    <row r="71" spans="1:2" s="431" customFormat="1" x14ac:dyDescent="0.2">
      <c r="A71" s="125"/>
      <c r="B71" s="273"/>
    </row>
    <row r="72" spans="1:2" s="431" customFormat="1" x14ac:dyDescent="0.2">
      <c r="A72" s="424"/>
      <c r="B72" s="273"/>
    </row>
    <row r="73" spans="1:2" s="431" customFormat="1" x14ac:dyDescent="0.2">
      <c r="A73" s="424"/>
      <c r="B73" s="273"/>
    </row>
    <row r="74" spans="1:2" s="431" customFormat="1" x14ac:dyDescent="0.2">
      <c r="A74" s="424"/>
      <c r="B74" s="273"/>
    </row>
    <row r="75" spans="1:2" s="431" customFormat="1" x14ac:dyDescent="0.2">
      <c r="A75" s="424"/>
      <c r="B75" s="273"/>
    </row>
    <row r="76" spans="1:2" s="431" customFormat="1" x14ac:dyDescent="0.2">
      <c r="A76" s="424"/>
      <c r="B76" s="273"/>
    </row>
    <row r="77" spans="1:2" s="431" customFormat="1" x14ac:dyDescent="0.2">
      <c r="A77" s="424"/>
      <c r="B77" s="273"/>
    </row>
    <row r="78" spans="1:2" s="431" customFormat="1" x14ac:dyDescent="0.2">
      <c r="A78" s="424"/>
      <c r="B78" s="273"/>
    </row>
    <row r="79" spans="1:2" s="431" customFormat="1" x14ac:dyDescent="0.2">
      <c r="A79" s="424"/>
      <c r="B79" s="273"/>
    </row>
    <row r="80" spans="1:2" s="431" customFormat="1" x14ac:dyDescent="0.2">
      <c r="A80" s="424"/>
      <c r="B80" s="273"/>
    </row>
    <row r="81" spans="1:2" s="431" customFormat="1" x14ac:dyDescent="0.2">
      <c r="A81" s="424"/>
      <c r="B81" s="273"/>
    </row>
    <row r="82" spans="1:2" s="431" customFormat="1" x14ac:dyDescent="0.2">
      <c r="A82" s="424"/>
      <c r="B82" s="273"/>
    </row>
    <row r="83" spans="1:2" s="431" customFormat="1" x14ac:dyDescent="0.2">
      <c r="A83" s="424"/>
      <c r="B83" s="273"/>
    </row>
    <row r="84" spans="1:2" s="431" customFormat="1" x14ac:dyDescent="0.2">
      <c r="A84" s="424"/>
      <c r="B84" s="273"/>
    </row>
    <row r="85" spans="1:2" s="431" customFormat="1" x14ac:dyDescent="0.2">
      <c r="A85" s="424"/>
      <c r="B85" s="273"/>
    </row>
    <row r="86" spans="1:2" s="431" customFormat="1" x14ac:dyDescent="0.2">
      <c r="A86" s="424"/>
      <c r="B86" s="273"/>
    </row>
    <row r="87" spans="1:2" s="431" customFormat="1" x14ac:dyDescent="0.2">
      <c r="A87" s="424"/>
      <c r="B87" s="273"/>
    </row>
    <row r="88" spans="1:2" s="431" customFormat="1" x14ac:dyDescent="0.2">
      <c r="A88" s="424"/>
      <c r="B88" s="273"/>
    </row>
    <row r="89" spans="1:2" s="431" customFormat="1" x14ac:dyDescent="0.2">
      <c r="A89" s="424"/>
      <c r="B89" s="273"/>
    </row>
    <row r="90" spans="1:2" s="431" customFormat="1" x14ac:dyDescent="0.2">
      <c r="A90" s="424"/>
      <c r="B90" s="273"/>
    </row>
    <row r="91" spans="1:2" s="431" customFormat="1" x14ac:dyDescent="0.2">
      <c r="A91" s="424"/>
      <c r="B91" s="273"/>
    </row>
    <row r="92" spans="1:2" s="431" customFormat="1" x14ac:dyDescent="0.2">
      <c r="A92" s="424"/>
      <c r="B92" s="273"/>
    </row>
    <row r="93" spans="1:2" s="431" customFormat="1" x14ac:dyDescent="0.2">
      <c r="A93" s="424"/>
      <c r="B93" s="273"/>
    </row>
    <row r="94" spans="1:2" s="431" customFormat="1" x14ac:dyDescent="0.2">
      <c r="A94" s="424"/>
      <c r="B94" s="273"/>
    </row>
    <row r="95" spans="1:2" s="431" customFormat="1" x14ac:dyDescent="0.2">
      <c r="A95" s="424"/>
      <c r="B95" s="273"/>
    </row>
    <row r="96" spans="1:2" s="431" customFormat="1" x14ac:dyDescent="0.2">
      <c r="A96" s="424"/>
      <c r="B96" s="273"/>
    </row>
    <row r="97" spans="1:2" s="431" customFormat="1" x14ac:dyDescent="0.2">
      <c r="A97" s="424"/>
      <c r="B97" s="273"/>
    </row>
    <row r="98" spans="1:2" s="431" customFormat="1" x14ac:dyDescent="0.2">
      <c r="A98" s="424"/>
      <c r="B98" s="273"/>
    </row>
    <row r="99" spans="1:2" s="431" customFormat="1" x14ac:dyDescent="0.2">
      <c r="A99" s="424"/>
      <c r="B99" s="273"/>
    </row>
    <row r="100" spans="1:2" s="431" customFormat="1" x14ac:dyDescent="0.2">
      <c r="A100" s="424"/>
      <c r="B100" s="273"/>
    </row>
    <row r="101" spans="1:2" s="431" customFormat="1" x14ac:dyDescent="0.2">
      <c r="A101" s="424"/>
      <c r="B101" s="273"/>
    </row>
    <row r="102" spans="1:2" s="431" customFormat="1" x14ac:dyDescent="0.2">
      <c r="A102" s="424"/>
      <c r="B102" s="273"/>
    </row>
    <row r="103" spans="1:2" s="431" customFormat="1" x14ac:dyDescent="0.2">
      <c r="A103" s="125"/>
      <c r="B103" s="273"/>
    </row>
    <row r="104" spans="1:2" s="431" customFormat="1" x14ac:dyDescent="0.2">
      <c r="A104" s="125"/>
      <c r="B104" s="273"/>
    </row>
    <row r="105" spans="1:2" s="431" customFormat="1" x14ac:dyDescent="0.2">
      <c r="A105" s="125"/>
      <c r="B105" s="273"/>
    </row>
    <row r="106" spans="1:2" s="431" customFormat="1" x14ac:dyDescent="0.2">
      <c r="A106" s="125"/>
      <c r="B106" s="273"/>
    </row>
    <row r="107" spans="1:2" s="431" customFormat="1" x14ac:dyDescent="0.2">
      <c r="A107" s="125"/>
      <c r="B107" s="273"/>
    </row>
    <row r="108" spans="1:2" s="431" customFormat="1" x14ac:dyDescent="0.2">
      <c r="A108" s="125"/>
      <c r="B108" s="273"/>
    </row>
    <row r="109" spans="1:2" s="431" customFormat="1" x14ac:dyDescent="0.2">
      <c r="A109" s="125"/>
      <c r="B109" s="273"/>
    </row>
    <row r="110" spans="1:2" s="431" customFormat="1" x14ac:dyDescent="0.2">
      <c r="A110" s="125"/>
      <c r="B110" s="273"/>
    </row>
    <row r="111" spans="1:2" s="431" customFormat="1" x14ac:dyDescent="0.2">
      <c r="A111" s="125"/>
      <c r="B111" s="273"/>
    </row>
    <row r="112" spans="1:2" s="431" customFormat="1" x14ac:dyDescent="0.2">
      <c r="A112" s="125"/>
      <c r="B112" s="273"/>
    </row>
    <row r="113" spans="1:2" s="431" customFormat="1" x14ac:dyDescent="0.2">
      <c r="A113" s="125"/>
      <c r="B113" s="273"/>
    </row>
    <row r="114" spans="1:2" s="431" customFormat="1" x14ac:dyDescent="0.2">
      <c r="A114" s="125"/>
      <c r="B114" s="273"/>
    </row>
    <row r="115" spans="1:2" s="431" customFormat="1" x14ac:dyDescent="0.2">
      <c r="A115" s="125"/>
      <c r="B115" s="273"/>
    </row>
    <row r="116" spans="1:2" s="431" customFormat="1" x14ac:dyDescent="0.2">
      <c r="A116" s="125"/>
      <c r="B116" s="273"/>
    </row>
    <row r="117" spans="1:2" s="431" customFormat="1" x14ac:dyDescent="0.2">
      <c r="A117" s="125"/>
      <c r="B117" s="273"/>
    </row>
    <row r="118" spans="1:2" s="431" customFormat="1" x14ac:dyDescent="0.2">
      <c r="A118" s="125"/>
      <c r="B118" s="273"/>
    </row>
    <row r="119" spans="1:2" s="431" customFormat="1" x14ac:dyDescent="0.2">
      <c r="A119" s="125"/>
      <c r="B119" s="273"/>
    </row>
    <row r="120" spans="1:2" s="431" customFormat="1" x14ac:dyDescent="0.2">
      <c r="A120" s="125"/>
      <c r="B120" s="273"/>
    </row>
    <row r="121" spans="1:2" s="431" customFormat="1" x14ac:dyDescent="0.2">
      <c r="A121" s="125"/>
      <c r="B121" s="273"/>
    </row>
    <row r="122" spans="1:2" s="431" customFormat="1" x14ac:dyDescent="0.2">
      <c r="A122" s="125"/>
      <c r="B122" s="273"/>
    </row>
    <row r="123" spans="1:2" s="431" customFormat="1" x14ac:dyDescent="0.2">
      <c r="A123" s="125"/>
      <c r="B123" s="273"/>
    </row>
    <row r="124" spans="1:2" s="431" customFormat="1" x14ac:dyDescent="0.2">
      <c r="A124" s="125"/>
      <c r="B124" s="273"/>
    </row>
    <row r="125" spans="1:2" s="431" customFormat="1" x14ac:dyDescent="0.2">
      <c r="A125" s="125"/>
      <c r="B125" s="273"/>
    </row>
    <row r="126" spans="1:2" s="431" customFormat="1" x14ac:dyDescent="0.2">
      <c r="A126" s="125"/>
      <c r="B126" s="273"/>
    </row>
    <row r="127" spans="1:2" s="431" customFormat="1" x14ac:dyDescent="0.2">
      <c r="A127" s="125"/>
      <c r="B127" s="273"/>
    </row>
    <row r="128" spans="1:2" s="431" customFormat="1" x14ac:dyDescent="0.2">
      <c r="A128" s="125"/>
      <c r="B128" s="273"/>
    </row>
    <row r="129" spans="1:2" s="431" customFormat="1" x14ac:dyDescent="0.2">
      <c r="A129" s="125"/>
      <c r="B129" s="273"/>
    </row>
    <row r="130" spans="1:2" s="431" customFormat="1" x14ac:dyDescent="0.2">
      <c r="A130" s="125"/>
      <c r="B130" s="273"/>
    </row>
    <row r="131" spans="1:2" s="431" customFormat="1" x14ac:dyDescent="0.2">
      <c r="A131" s="125"/>
      <c r="B131" s="273"/>
    </row>
    <row r="132" spans="1:2" s="431" customFormat="1" x14ac:dyDescent="0.2">
      <c r="A132" s="125"/>
      <c r="B132" s="273"/>
    </row>
    <row r="133" spans="1:2" s="431" customFormat="1" x14ac:dyDescent="0.2">
      <c r="A133" s="125"/>
      <c r="B133" s="273"/>
    </row>
    <row r="134" spans="1:2" s="431" customFormat="1" x14ac:dyDescent="0.2">
      <c r="A134" s="125"/>
      <c r="B134" s="273"/>
    </row>
    <row r="135" spans="1:2" s="431" customFormat="1" x14ac:dyDescent="0.2">
      <c r="A135" s="125"/>
      <c r="B135" s="273"/>
    </row>
    <row r="136" spans="1:2" s="431" customFormat="1" x14ac:dyDescent="0.2">
      <c r="A136" s="125"/>
      <c r="B136" s="273"/>
    </row>
    <row r="137" spans="1:2" s="431" customFormat="1" x14ac:dyDescent="0.2">
      <c r="A137" s="125"/>
      <c r="B137" s="273"/>
    </row>
    <row r="138" spans="1:2" s="431" customFormat="1" x14ac:dyDescent="0.2">
      <c r="A138" s="425"/>
      <c r="B138" s="427"/>
    </row>
    <row r="139" spans="1:2" s="431" customFormat="1" x14ac:dyDescent="0.2">
      <c r="A139" s="425"/>
      <c r="B139" s="428"/>
    </row>
    <row r="140" spans="1:2" s="431" customFormat="1" x14ac:dyDescent="0.2">
      <c r="A140" s="425"/>
      <c r="B140" s="428"/>
    </row>
    <row r="141" spans="1:2" s="431" customFormat="1" x14ac:dyDescent="0.2">
      <c r="A141" s="425"/>
      <c r="B141" s="428"/>
    </row>
    <row r="142" spans="1:2" s="431" customFormat="1" x14ac:dyDescent="0.2">
      <c r="A142" s="429"/>
      <c r="B142" s="428"/>
    </row>
    <row r="143" spans="1:2" s="431" customFormat="1" x14ac:dyDescent="0.2">
      <c r="A143" s="429"/>
      <c r="B143" s="428"/>
    </row>
    <row r="144" spans="1:2" s="431" customFormat="1" x14ac:dyDescent="0.2">
      <c r="A144" s="429"/>
      <c r="B144" s="428"/>
    </row>
    <row r="145" spans="1:2" s="431" customFormat="1" x14ac:dyDescent="0.2">
      <c r="A145" s="429"/>
      <c r="B145" s="428"/>
    </row>
    <row r="146" spans="1:2" s="431" customFormat="1" x14ac:dyDescent="0.2">
      <c r="A146" s="429"/>
      <c r="B146" s="428"/>
    </row>
    <row r="147" spans="1:2" s="431" customFormat="1" x14ac:dyDescent="0.2">
      <c r="A147" s="429"/>
      <c r="B147" s="428"/>
    </row>
    <row r="148" spans="1:2" s="431" customFormat="1" x14ac:dyDescent="0.2">
      <c r="A148" s="429"/>
      <c r="B148" s="428"/>
    </row>
    <row r="149" spans="1:2" s="431" customFormat="1" x14ac:dyDescent="0.2">
      <c r="A149" s="429"/>
      <c r="B149" s="428"/>
    </row>
    <row r="150" spans="1:2" s="431" customFormat="1" x14ac:dyDescent="0.2">
      <c r="A150" s="429"/>
      <c r="B150" s="428"/>
    </row>
    <row r="151" spans="1:2" s="431" customFormat="1" x14ac:dyDescent="0.2">
      <c r="A151" s="429"/>
      <c r="B151" s="428"/>
    </row>
    <row r="152" spans="1:2" s="431" customFormat="1" x14ac:dyDescent="0.2">
      <c r="A152" s="429"/>
      <c r="B152" s="428"/>
    </row>
    <row r="153" spans="1:2" s="431" customFormat="1" x14ac:dyDescent="0.2">
      <c r="A153" s="429"/>
      <c r="B153" s="428"/>
    </row>
    <row r="154" spans="1:2" s="431" customFormat="1" x14ac:dyDescent="0.2">
      <c r="A154" s="429"/>
      <c r="B154" s="428"/>
    </row>
  </sheetData>
  <mergeCells count="1">
    <mergeCell ref="A48:B48"/>
  </mergeCells>
  <printOptions horizontalCentered="1"/>
  <pageMargins left="0.19685039370078741" right="0.19685039370078741" top="0.98425196850393704" bottom="0.35433070866141736" header="0.19685039370078741" footer="0.19685039370078741"/>
  <pageSetup paperSize="9" orientation="landscape" r:id="rId1"/>
  <headerFooter alignWithMargins="0">
    <oddHeader xml:space="preserve">&amp;C&amp;"Times New Roman,Félkövér"2020. évi költségvetés 
Magdolna-Orczy Negyed Projekt
11604 cím bevételi előiányzat&amp;R&amp;"Times New Roman,Félkövér dőlt"11. melléklet a /2020. () 
önkormányzati rendelethez
ezer forintban&amp;"Times New Roman,Normál"
</oddHeader>
    <oddFooter>&amp;R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L91"/>
  <sheetViews>
    <sheetView zoomScaleNormal="100" workbookViewId="0">
      <pane xSplit="1" ySplit="2" topLeftCell="C3" activePane="bottomRight" state="frozen"/>
      <selection pane="topRight" activeCell="B1" sqref="B1"/>
      <selection pane="bottomLeft" activeCell="A3" sqref="A3"/>
      <selection pane="bottomRight" activeCell="G75" sqref="G75:G76"/>
    </sheetView>
  </sheetViews>
  <sheetFormatPr defaultColWidth="9.140625" defaultRowHeight="12.75" x14ac:dyDescent="0.2"/>
  <cols>
    <col min="1" max="1" width="40" style="245" customWidth="1"/>
    <col min="2" max="3" width="15.7109375" style="245" customWidth="1"/>
    <col min="4" max="5" width="15.7109375" style="270" customWidth="1"/>
    <col min="6" max="6" width="15.7109375" style="275" customWidth="1"/>
    <col min="7" max="10" width="15.7109375" style="270" customWidth="1"/>
    <col min="11" max="12" width="15.7109375" style="275" customWidth="1"/>
    <col min="13" max="16384" width="9.140625" style="200"/>
  </cols>
  <sheetData>
    <row r="1" spans="1:12" ht="13.5" thickBot="1" x14ac:dyDescent="0.25"/>
    <row r="2" spans="1:12" s="228" customFormat="1" ht="64.900000000000006" customHeight="1" thickBot="1" x14ac:dyDescent="0.25">
      <c r="A2" s="331" t="s">
        <v>710</v>
      </c>
      <c r="B2" s="332" t="s">
        <v>495</v>
      </c>
      <c r="C2" s="399" t="s">
        <v>497</v>
      </c>
      <c r="D2" s="507" t="s">
        <v>499</v>
      </c>
      <c r="E2" s="507" t="s">
        <v>831</v>
      </c>
      <c r="F2" s="333" t="s">
        <v>730</v>
      </c>
      <c r="G2" s="333" t="s">
        <v>511</v>
      </c>
      <c r="H2" s="333" t="s">
        <v>512</v>
      </c>
      <c r="I2" s="333" t="s">
        <v>515</v>
      </c>
      <c r="J2" s="333" t="s">
        <v>516</v>
      </c>
      <c r="K2" s="333" t="s">
        <v>731</v>
      </c>
      <c r="L2" s="400" t="s">
        <v>732</v>
      </c>
    </row>
    <row r="3" spans="1:12" ht="15" customHeight="1" x14ac:dyDescent="0.2">
      <c r="A3" s="508" t="s">
        <v>484</v>
      </c>
      <c r="B3" s="509"/>
      <c r="C3" s="510"/>
      <c r="D3" s="511"/>
      <c r="E3" s="511"/>
      <c r="F3" s="439"/>
      <c r="G3" s="446"/>
      <c r="H3" s="446"/>
      <c r="I3" s="446"/>
      <c r="J3" s="446"/>
      <c r="K3" s="439"/>
      <c r="L3" s="447"/>
    </row>
    <row r="4" spans="1:12" ht="15" customHeight="1" x14ac:dyDescent="0.2">
      <c r="A4" s="512"/>
      <c r="B4" s="513"/>
      <c r="C4" s="514"/>
      <c r="D4" s="179"/>
      <c r="E4" s="511">
        <v>0</v>
      </c>
      <c r="F4" s="177">
        <f>B4+C4+D4+E4</f>
        <v>0</v>
      </c>
      <c r="G4" s="177">
        <v>0</v>
      </c>
      <c r="H4" s="177">
        <v>0</v>
      </c>
      <c r="I4" s="177">
        <v>0</v>
      </c>
      <c r="J4" s="177">
        <v>0</v>
      </c>
      <c r="K4" s="174">
        <f>SUM(G4:J4)</f>
        <v>0</v>
      </c>
      <c r="L4" s="440">
        <f>K4+F4</f>
        <v>0</v>
      </c>
    </row>
    <row r="5" spans="1:12" ht="15" customHeight="1" thickBot="1" x14ac:dyDescent="0.25">
      <c r="A5" s="512"/>
      <c r="B5" s="513"/>
      <c r="C5" s="514"/>
      <c r="D5" s="179"/>
      <c r="E5" s="511">
        <v>0</v>
      </c>
      <c r="F5" s="177">
        <f>B5+C5+D5+E5</f>
        <v>0</v>
      </c>
      <c r="G5" s="177">
        <v>0</v>
      </c>
      <c r="H5" s="177">
        <v>0</v>
      </c>
      <c r="I5" s="177">
        <v>0</v>
      </c>
      <c r="J5" s="177">
        <v>0</v>
      </c>
      <c r="K5" s="174">
        <f>SUM(G5:J5)</f>
        <v>0</v>
      </c>
      <c r="L5" s="440">
        <f>K5+F5</f>
        <v>0</v>
      </c>
    </row>
    <row r="6" spans="1:12" s="228" customFormat="1" ht="15" customHeight="1" thickBot="1" x14ac:dyDescent="0.25">
      <c r="A6" s="515" t="s">
        <v>738</v>
      </c>
      <c r="B6" s="516">
        <f t="shared" ref="B6:J6" si="0">SUM(B3:B5)</f>
        <v>0</v>
      </c>
      <c r="C6" s="516">
        <f t="shared" si="0"/>
        <v>0</v>
      </c>
      <c r="D6" s="516">
        <f t="shared" si="0"/>
        <v>0</v>
      </c>
      <c r="E6" s="516">
        <f t="shared" si="0"/>
        <v>0</v>
      </c>
      <c r="F6" s="444">
        <f t="shared" si="0"/>
        <v>0</v>
      </c>
      <c r="G6" s="444">
        <f t="shared" si="0"/>
        <v>0</v>
      </c>
      <c r="H6" s="444">
        <f t="shared" si="0"/>
        <v>0</v>
      </c>
      <c r="I6" s="444">
        <f t="shared" si="0"/>
        <v>0</v>
      </c>
      <c r="J6" s="444">
        <f t="shared" si="0"/>
        <v>0</v>
      </c>
      <c r="K6" s="444">
        <f>SUM(G6:J6)</f>
        <v>0</v>
      </c>
      <c r="L6" s="490">
        <f>SUM(L3:L5)</f>
        <v>0</v>
      </c>
    </row>
    <row r="7" spans="1:12" ht="15" customHeight="1" x14ac:dyDescent="0.2">
      <c r="A7" s="517" t="s">
        <v>723</v>
      </c>
      <c r="B7" s="518"/>
      <c r="C7" s="519"/>
      <c r="D7" s="511"/>
      <c r="E7" s="511"/>
      <c r="F7" s="439"/>
      <c r="G7" s="446"/>
      <c r="H7" s="446"/>
      <c r="I7" s="446"/>
      <c r="J7" s="446"/>
      <c r="K7" s="439"/>
      <c r="L7" s="447"/>
    </row>
    <row r="8" spans="1:12" ht="15" customHeight="1" x14ac:dyDescent="0.2">
      <c r="A8" s="520" t="s">
        <v>832</v>
      </c>
      <c r="B8" s="521"/>
      <c r="C8" s="522"/>
      <c r="D8" s="523"/>
      <c r="E8" s="523"/>
      <c r="F8" s="439"/>
      <c r="G8" s="442"/>
      <c r="H8" s="446"/>
      <c r="I8" s="446"/>
      <c r="J8" s="446"/>
      <c r="K8" s="439"/>
      <c r="L8" s="447"/>
    </row>
    <row r="9" spans="1:12" ht="15" customHeight="1" x14ac:dyDescent="0.2">
      <c r="A9" s="524" t="s">
        <v>833</v>
      </c>
      <c r="B9" s="525"/>
      <c r="C9" s="526"/>
      <c r="D9" s="527"/>
      <c r="E9" s="527"/>
      <c r="F9" s="177">
        <f t="shared" ref="F9:F67" si="1">B9+C9+D9+E9</f>
        <v>0</v>
      </c>
      <c r="G9" s="450"/>
      <c r="H9" s="177"/>
      <c r="I9" s="177"/>
      <c r="J9" s="177"/>
      <c r="K9" s="174">
        <f t="shared" ref="K9:K67" si="2">SUM(G9:J9)</f>
        <v>0</v>
      </c>
      <c r="L9" s="440">
        <f t="shared" ref="L9:L55" si="3">K9+F9</f>
        <v>0</v>
      </c>
    </row>
    <row r="10" spans="1:12" ht="30" customHeight="1" x14ac:dyDescent="0.2">
      <c r="A10" s="524" t="s">
        <v>834</v>
      </c>
      <c r="B10" s="525"/>
      <c r="C10" s="526"/>
      <c r="D10" s="527"/>
      <c r="E10" s="527"/>
      <c r="F10" s="177">
        <f t="shared" si="1"/>
        <v>0</v>
      </c>
      <c r="G10" s="450"/>
      <c r="H10" s="177"/>
      <c r="I10" s="177"/>
      <c r="J10" s="177"/>
      <c r="K10" s="174">
        <f t="shared" si="2"/>
        <v>0</v>
      </c>
      <c r="L10" s="440">
        <f t="shared" si="3"/>
        <v>0</v>
      </c>
    </row>
    <row r="11" spans="1:12" ht="15" customHeight="1" x14ac:dyDescent="0.2">
      <c r="A11" s="524" t="s">
        <v>835</v>
      </c>
      <c r="B11" s="525"/>
      <c r="C11" s="526"/>
      <c r="D11" s="527"/>
      <c r="E11" s="527"/>
      <c r="F11" s="177">
        <f t="shared" si="1"/>
        <v>0</v>
      </c>
      <c r="G11" s="450"/>
      <c r="H11" s="177"/>
      <c r="I11" s="177"/>
      <c r="J11" s="177"/>
      <c r="K11" s="174">
        <f t="shared" si="2"/>
        <v>0</v>
      </c>
      <c r="L11" s="440">
        <f t="shared" si="3"/>
        <v>0</v>
      </c>
    </row>
    <row r="12" spans="1:12" ht="30" customHeight="1" x14ac:dyDescent="0.2">
      <c r="A12" s="524" t="s">
        <v>836</v>
      </c>
      <c r="B12" s="525"/>
      <c r="C12" s="526"/>
      <c r="D12" s="527"/>
      <c r="E12" s="527"/>
      <c r="F12" s="177">
        <f t="shared" si="1"/>
        <v>0</v>
      </c>
      <c r="G12" s="450"/>
      <c r="H12" s="177"/>
      <c r="I12" s="177"/>
      <c r="J12" s="177"/>
      <c r="K12" s="174">
        <f t="shared" si="2"/>
        <v>0</v>
      </c>
      <c r="L12" s="440">
        <f t="shared" si="3"/>
        <v>0</v>
      </c>
    </row>
    <row r="13" spans="1:12" ht="15" customHeight="1" x14ac:dyDescent="0.2">
      <c r="A13" s="528" t="s">
        <v>837</v>
      </c>
      <c r="B13" s="529"/>
      <c r="C13" s="530"/>
      <c r="D13" s="179"/>
      <c r="E13" s="179"/>
      <c r="F13" s="177">
        <f t="shared" si="1"/>
        <v>0</v>
      </c>
      <c r="G13" s="177"/>
      <c r="H13" s="177"/>
      <c r="I13" s="177"/>
      <c r="J13" s="177"/>
      <c r="K13" s="174">
        <f t="shared" si="2"/>
        <v>0</v>
      </c>
      <c r="L13" s="440">
        <f t="shared" si="3"/>
        <v>0</v>
      </c>
    </row>
    <row r="14" spans="1:12" ht="30" customHeight="1" x14ac:dyDescent="0.2">
      <c r="A14" s="531" t="s">
        <v>838</v>
      </c>
      <c r="B14" s="532"/>
      <c r="C14" s="533"/>
      <c r="D14" s="523"/>
      <c r="E14" s="523"/>
      <c r="F14" s="177">
        <f t="shared" si="1"/>
        <v>0</v>
      </c>
      <c r="G14" s="442"/>
      <c r="H14" s="446"/>
      <c r="I14" s="446"/>
      <c r="J14" s="446"/>
      <c r="K14" s="174">
        <f t="shared" si="2"/>
        <v>0</v>
      </c>
      <c r="L14" s="447">
        <f t="shared" si="3"/>
        <v>0</v>
      </c>
    </row>
    <row r="15" spans="1:12" ht="15" customHeight="1" x14ac:dyDescent="0.2">
      <c r="A15" s="524" t="s">
        <v>839</v>
      </c>
      <c r="B15" s="525"/>
      <c r="C15" s="526"/>
      <c r="D15" s="527"/>
      <c r="E15" s="527"/>
      <c r="F15" s="177">
        <f t="shared" si="1"/>
        <v>0</v>
      </c>
      <c r="G15" s="450"/>
      <c r="H15" s="177"/>
      <c r="I15" s="177"/>
      <c r="J15" s="177"/>
      <c r="K15" s="174">
        <f t="shared" si="2"/>
        <v>0</v>
      </c>
      <c r="L15" s="440">
        <f t="shared" si="3"/>
        <v>0</v>
      </c>
    </row>
    <row r="16" spans="1:12" ht="30" customHeight="1" x14ac:dyDescent="0.2">
      <c r="A16" s="524" t="s">
        <v>840</v>
      </c>
      <c r="B16" s="525"/>
      <c r="C16" s="526"/>
      <c r="D16" s="527"/>
      <c r="E16" s="527"/>
      <c r="F16" s="177">
        <f t="shared" si="1"/>
        <v>0</v>
      </c>
      <c r="G16" s="450"/>
      <c r="H16" s="177"/>
      <c r="I16" s="177"/>
      <c r="J16" s="177"/>
      <c r="K16" s="174">
        <f t="shared" si="2"/>
        <v>0</v>
      </c>
      <c r="L16" s="440">
        <f t="shared" si="3"/>
        <v>0</v>
      </c>
    </row>
    <row r="17" spans="1:12" ht="15" customHeight="1" x14ac:dyDescent="0.2">
      <c r="A17" s="524" t="s">
        <v>841</v>
      </c>
      <c r="B17" s="525"/>
      <c r="C17" s="526"/>
      <c r="D17" s="527"/>
      <c r="E17" s="527"/>
      <c r="F17" s="177">
        <f t="shared" si="1"/>
        <v>0</v>
      </c>
      <c r="G17" s="450"/>
      <c r="H17" s="177"/>
      <c r="I17" s="177"/>
      <c r="J17" s="177"/>
      <c r="K17" s="174">
        <f t="shared" si="2"/>
        <v>0</v>
      </c>
      <c r="L17" s="440">
        <f t="shared" si="3"/>
        <v>0</v>
      </c>
    </row>
    <row r="18" spans="1:12" ht="15" customHeight="1" x14ac:dyDescent="0.2">
      <c r="A18" s="528" t="s">
        <v>842</v>
      </c>
      <c r="B18" s="529"/>
      <c r="C18" s="530"/>
      <c r="D18" s="179"/>
      <c r="E18" s="179"/>
      <c r="F18" s="177">
        <f t="shared" si="1"/>
        <v>0</v>
      </c>
      <c r="G18" s="177"/>
      <c r="H18" s="177"/>
      <c r="I18" s="177"/>
      <c r="J18" s="177"/>
      <c r="K18" s="174">
        <f t="shared" si="2"/>
        <v>0</v>
      </c>
      <c r="L18" s="440">
        <f t="shared" si="3"/>
        <v>0</v>
      </c>
    </row>
    <row r="19" spans="1:12" ht="15" customHeight="1" x14ac:dyDescent="0.2">
      <c r="A19" s="531" t="s">
        <v>843</v>
      </c>
      <c r="B19" s="532"/>
      <c r="C19" s="533"/>
      <c r="D19" s="523"/>
      <c r="E19" s="523"/>
      <c r="F19" s="177">
        <f t="shared" si="1"/>
        <v>0</v>
      </c>
      <c r="G19" s="442"/>
      <c r="H19" s="446"/>
      <c r="I19" s="446"/>
      <c r="J19" s="446"/>
      <c r="K19" s="174">
        <f t="shared" si="2"/>
        <v>0</v>
      </c>
      <c r="L19" s="447">
        <f t="shared" si="3"/>
        <v>0</v>
      </c>
    </row>
    <row r="20" spans="1:12" ht="30" customHeight="1" x14ac:dyDescent="0.2">
      <c r="A20" s="524" t="s">
        <v>844</v>
      </c>
      <c r="B20" s="525"/>
      <c r="C20" s="526"/>
      <c r="D20" s="527"/>
      <c r="E20" s="527"/>
      <c r="F20" s="177">
        <f t="shared" si="1"/>
        <v>0</v>
      </c>
      <c r="G20" s="450"/>
      <c r="H20" s="177"/>
      <c r="I20" s="177"/>
      <c r="J20" s="177"/>
      <c r="K20" s="174">
        <f t="shared" si="2"/>
        <v>0</v>
      </c>
      <c r="L20" s="440">
        <f t="shared" si="3"/>
        <v>0</v>
      </c>
    </row>
    <row r="21" spans="1:12" ht="15" customHeight="1" x14ac:dyDescent="0.2">
      <c r="A21" s="524" t="s">
        <v>845</v>
      </c>
      <c r="B21" s="525"/>
      <c r="C21" s="526"/>
      <c r="D21" s="527"/>
      <c r="E21" s="527"/>
      <c r="F21" s="177">
        <f t="shared" si="1"/>
        <v>0</v>
      </c>
      <c r="G21" s="450"/>
      <c r="H21" s="177"/>
      <c r="I21" s="177"/>
      <c r="J21" s="177"/>
      <c r="K21" s="174">
        <f t="shared" si="2"/>
        <v>0</v>
      </c>
      <c r="L21" s="440">
        <f t="shared" si="3"/>
        <v>0</v>
      </c>
    </row>
    <row r="22" spans="1:12" ht="15" customHeight="1" x14ac:dyDescent="0.2">
      <c r="A22" s="524" t="s">
        <v>846</v>
      </c>
      <c r="B22" s="525"/>
      <c r="C22" s="526"/>
      <c r="D22" s="527"/>
      <c r="E22" s="527"/>
      <c r="F22" s="177">
        <f t="shared" si="1"/>
        <v>0</v>
      </c>
      <c r="G22" s="450"/>
      <c r="H22" s="177"/>
      <c r="I22" s="177"/>
      <c r="J22" s="177"/>
      <c r="K22" s="174">
        <f t="shared" si="2"/>
        <v>0</v>
      </c>
      <c r="L22" s="440">
        <f t="shared" si="3"/>
        <v>0</v>
      </c>
    </row>
    <row r="23" spans="1:12" ht="35.1" customHeight="1" x14ac:dyDescent="0.2">
      <c r="A23" s="528" t="s">
        <v>847</v>
      </c>
      <c r="B23" s="529"/>
      <c r="C23" s="530"/>
      <c r="D23" s="179"/>
      <c r="E23" s="179"/>
      <c r="F23" s="177">
        <f t="shared" si="1"/>
        <v>0</v>
      </c>
      <c r="G23" s="177"/>
      <c r="H23" s="177"/>
      <c r="I23" s="177"/>
      <c r="J23" s="177"/>
      <c r="K23" s="174">
        <f t="shared" si="2"/>
        <v>0</v>
      </c>
      <c r="L23" s="440">
        <f t="shared" si="3"/>
        <v>0</v>
      </c>
    </row>
    <row r="24" spans="1:12" ht="15" customHeight="1" x14ac:dyDescent="0.2">
      <c r="A24" s="531" t="s">
        <v>848</v>
      </c>
      <c r="B24" s="534"/>
      <c r="C24" s="535"/>
      <c r="D24" s="523"/>
      <c r="E24" s="523"/>
      <c r="F24" s="177">
        <f t="shared" si="1"/>
        <v>0</v>
      </c>
      <c r="G24" s="442"/>
      <c r="H24" s="446">
        <v>46646</v>
      </c>
      <c r="I24" s="446"/>
      <c r="J24" s="446"/>
      <c r="K24" s="174">
        <f t="shared" si="2"/>
        <v>46646</v>
      </c>
      <c r="L24" s="447">
        <f t="shared" si="3"/>
        <v>46646</v>
      </c>
    </row>
    <row r="25" spans="1:12" ht="30" customHeight="1" x14ac:dyDescent="0.2">
      <c r="A25" s="524" t="s">
        <v>849</v>
      </c>
      <c r="B25" s="525"/>
      <c r="C25" s="526"/>
      <c r="D25" s="527"/>
      <c r="E25" s="527"/>
      <c r="F25" s="177">
        <f t="shared" si="1"/>
        <v>0</v>
      </c>
      <c r="G25" s="450"/>
      <c r="H25" s="177"/>
      <c r="I25" s="177"/>
      <c r="J25" s="177"/>
      <c r="K25" s="174">
        <f t="shared" si="2"/>
        <v>0</v>
      </c>
      <c r="L25" s="440">
        <f t="shared" si="3"/>
        <v>0</v>
      </c>
    </row>
    <row r="26" spans="1:12" ht="15" customHeight="1" x14ac:dyDescent="0.2">
      <c r="A26" s="524" t="s">
        <v>850</v>
      </c>
      <c r="B26" s="525"/>
      <c r="C26" s="526"/>
      <c r="D26" s="527"/>
      <c r="E26" s="527"/>
      <c r="F26" s="177">
        <f t="shared" si="1"/>
        <v>0</v>
      </c>
      <c r="G26" s="450"/>
      <c r="H26" s="177">
        <v>1380</v>
      </c>
      <c r="I26" s="177"/>
      <c r="J26" s="177"/>
      <c r="K26" s="174">
        <f t="shared" si="2"/>
        <v>1380</v>
      </c>
      <c r="L26" s="440">
        <f t="shared" si="3"/>
        <v>1380</v>
      </c>
    </row>
    <row r="27" spans="1:12" ht="15" customHeight="1" x14ac:dyDescent="0.2">
      <c r="A27" s="528" t="s">
        <v>851</v>
      </c>
      <c r="B27" s="536"/>
      <c r="C27" s="537"/>
      <c r="D27" s="179"/>
      <c r="E27" s="179"/>
      <c r="F27" s="177">
        <f t="shared" si="1"/>
        <v>0</v>
      </c>
      <c r="G27" s="177"/>
      <c r="H27" s="177">
        <v>215</v>
      </c>
      <c r="I27" s="177"/>
      <c r="J27" s="177"/>
      <c r="K27" s="174">
        <f t="shared" si="2"/>
        <v>215</v>
      </c>
      <c r="L27" s="440">
        <f t="shared" si="3"/>
        <v>215</v>
      </c>
    </row>
    <row r="28" spans="1:12" ht="30" customHeight="1" x14ac:dyDescent="0.2">
      <c r="A28" s="528" t="s">
        <v>852</v>
      </c>
      <c r="B28" s="529"/>
      <c r="C28" s="530"/>
      <c r="D28" s="179"/>
      <c r="E28" s="179"/>
      <c r="F28" s="177">
        <f t="shared" si="1"/>
        <v>0</v>
      </c>
      <c r="G28" s="177"/>
      <c r="H28" s="177"/>
      <c r="I28" s="177"/>
      <c r="J28" s="177"/>
      <c r="K28" s="174">
        <f t="shared" si="2"/>
        <v>0</v>
      </c>
      <c r="L28" s="440">
        <f t="shared" si="3"/>
        <v>0</v>
      </c>
    </row>
    <row r="29" spans="1:12" ht="15" customHeight="1" x14ac:dyDescent="0.2">
      <c r="A29" s="531" t="s">
        <v>853</v>
      </c>
      <c r="B29" s="534"/>
      <c r="C29" s="535"/>
      <c r="D29" s="523"/>
      <c r="E29" s="523"/>
      <c r="F29" s="177">
        <f t="shared" si="1"/>
        <v>0</v>
      </c>
      <c r="G29" s="442"/>
      <c r="H29" s="446"/>
      <c r="I29" s="446"/>
      <c r="J29" s="446"/>
      <c r="K29" s="174">
        <f t="shared" si="2"/>
        <v>0</v>
      </c>
      <c r="L29" s="447">
        <f t="shared" si="3"/>
        <v>0</v>
      </c>
    </row>
    <row r="30" spans="1:12" ht="15" customHeight="1" x14ac:dyDescent="0.2">
      <c r="A30" s="524" t="s">
        <v>854</v>
      </c>
      <c r="B30" s="525"/>
      <c r="C30" s="526"/>
      <c r="D30" s="527"/>
      <c r="E30" s="527"/>
      <c r="F30" s="177">
        <f t="shared" si="1"/>
        <v>0</v>
      </c>
      <c r="G30" s="450"/>
      <c r="H30" s="177"/>
      <c r="I30" s="177"/>
      <c r="J30" s="177"/>
      <c r="K30" s="174">
        <f t="shared" si="2"/>
        <v>0</v>
      </c>
      <c r="L30" s="440">
        <f t="shared" si="3"/>
        <v>0</v>
      </c>
    </row>
    <row r="31" spans="1:12" ht="30" customHeight="1" x14ac:dyDescent="0.2">
      <c r="A31" s="528" t="s">
        <v>855</v>
      </c>
      <c r="B31" s="529"/>
      <c r="C31" s="530"/>
      <c r="D31" s="179"/>
      <c r="E31" s="179"/>
      <c r="F31" s="177">
        <f t="shared" si="1"/>
        <v>0</v>
      </c>
      <c r="G31" s="177"/>
      <c r="H31" s="177"/>
      <c r="I31" s="177"/>
      <c r="J31" s="177"/>
      <c r="K31" s="174">
        <f t="shared" si="2"/>
        <v>0</v>
      </c>
      <c r="L31" s="440">
        <f t="shared" si="3"/>
        <v>0</v>
      </c>
    </row>
    <row r="32" spans="1:12" ht="30" customHeight="1" x14ac:dyDescent="0.2">
      <c r="A32" s="524" t="s">
        <v>856</v>
      </c>
      <c r="B32" s="532"/>
      <c r="C32" s="533"/>
      <c r="D32" s="523"/>
      <c r="E32" s="523"/>
      <c r="F32" s="177">
        <f t="shared" si="1"/>
        <v>0</v>
      </c>
      <c r="G32" s="442"/>
      <c r="H32" s="446"/>
      <c r="I32" s="446"/>
      <c r="J32" s="446"/>
      <c r="K32" s="174">
        <f t="shared" si="2"/>
        <v>0</v>
      </c>
      <c r="L32" s="447">
        <f t="shared" si="3"/>
        <v>0</v>
      </c>
    </row>
    <row r="33" spans="1:12" ht="15" customHeight="1" x14ac:dyDescent="0.2">
      <c r="A33" s="528" t="s">
        <v>857</v>
      </c>
      <c r="B33" s="529"/>
      <c r="C33" s="530"/>
      <c r="D33" s="179"/>
      <c r="E33" s="179"/>
      <c r="F33" s="177">
        <f t="shared" si="1"/>
        <v>0</v>
      </c>
      <c r="G33" s="177"/>
      <c r="H33" s="177"/>
      <c r="I33" s="177"/>
      <c r="J33" s="177"/>
      <c r="K33" s="174">
        <f t="shared" si="2"/>
        <v>0</v>
      </c>
      <c r="L33" s="440">
        <f t="shared" si="3"/>
        <v>0</v>
      </c>
    </row>
    <row r="34" spans="1:12" ht="15" customHeight="1" x14ac:dyDescent="0.2">
      <c r="A34" s="531" t="s">
        <v>858</v>
      </c>
      <c r="B34" s="532"/>
      <c r="C34" s="533"/>
      <c r="D34" s="523"/>
      <c r="E34" s="523"/>
      <c r="F34" s="177">
        <f t="shared" si="1"/>
        <v>0</v>
      </c>
      <c r="G34" s="442"/>
      <c r="H34" s="446"/>
      <c r="I34" s="446"/>
      <c r="J34" s="446"/>
      <c r="K34" s="174">
        <f t="shared" si="2"/>
        <v>0</v>
      </c>
      <c r="L34" s="447">
        <f t="shared" si="3"/>
        <v>0</v>
      </c>
    </row>
    <row r="35" spans="1:12" ht="15" customHeight="1" x14ac:dyDescent="0.2">
      <c r="A35" s="524" t="s">
        <v>859</v>
      </c>
      <c r="B35" s="525"/>
      <c r="C35" s="526"/>
      <c r="D35" s="527"/>
      <c r="E35" s="527"/>
      <c r="F35" s="177">
        <f t="shared" si="1"/>
        <v>0</v>
      </c>
      <c r="G35" s="450"/>
      <c r="H35" s="177"/>
      <c r="I35" s="177"/>
      <c r="J35" s="177"/>
      <c r="K35" s="174">
        <f t="shared" si="2"/>
        <v>0</v>
      </c>
      <c r="L35" s="440">
        <f t="shared" si="3"/>
        <v>0</v>
      </c>
    </row>
    <row r="36" spans="1:12" ht="15" customHeight="1" x14ac:dyDescent="0.2">
      <c r="A36" s="524" t="s">
        <v>860</v>
      </c>
      <c r="B36" s="525"/>
      <c r="C36" s="526"/>
      <c r="D36" s="527"/>
      <c r="E36" s="527"/>
      <c r="F36" s="177">
        <f t="shared" si="1"/>
        <v>0</v>
      </c>
      <c r="G36" s="450"/>
      <c r="H36" s="177"/>
      <c r="I36" s="177"/>
      <c r="J36" s="177"/>
      <c r="K36" s="174">
        <f t="shared" si="2"/>
        <v>0</v>
      </c>
      <c r="L36" s="440">
        <f t="shared" si="3"/>
        <v>0</v>
      </c>
    </row>
    <row r="37" spans="1:12" ht="15" customHeight="1" x14ac:dyDescent="0.2">
      <c r="A37" s="528" t="s">
        <v>861</v>
      </c>
      <c r="B37" s="538"/>
      <c r="C37" s="530"/>
      <c r="D37" s="179"/>
      <c r="E37" s="179"/>
      <c r="F37" s="177">
        <f t="shared" si="1"/>
        <v>0</v>
      </c>
      <c r="G37" s="177"/>
      <c r="H37" s="177"/>
      <c r="I37" s="177"/>
      <c r="J37" s="177"/>
      <c r="K37" s="174">
        <f t="shared" si="2"/>
        <v>0</v>
      </c>
      <c r="L37" s="440">
        <f t="shared" si="3"/>
        <v>0</v>
      </c>
    </row>
    <row r="38" spans="1:12" ht="15" customHeight="1" x14ac:dyDescent="0.2">
      <c r="A38" s="528" t="s">
        <v>862</v>
      </c>
      <c r="B38" s="529"/>
      <c r="C38" s="530"/>
      <c r="D38" s="179"/>
      <c r="E38" s="179"/>
      <c r="F38" s="177">
        <f t="shared" si="1"/>
        <v>0</v>
      </c>
      <c r="G38" s="177"/>
      <c r="H38" s="177"/>
      <c r="I38" s="177"/>
      <c r="J38" s="177"/>
      <c r="K38" s="174">
        <f t="shared" si="2"/>
        <v>0</v>
      </c>
      <c r="L38" s="440">
        <f t="shared" si="3"/>
        <v>0</v>
      </c>
    </row>
    <row r="39" spans="1:12" ht="15" customHeight="1" x14ac:dyDescent="0.2">
      <c r="A39" s="528" t="s">
        <v>863</v>
      </c>
      <c r="B39" s="529"/>
      <c r="C39" s="530"/>
      <c r="D39" s="179"/>
      <c r="E39" s="179"/>
      <c r="F39" s="177">
        <f t="shared" si="1"/>
        <v>0</v>
      </c>
      <c r="G39" s="177"/>
      <c r="H39" s="177"/>
      <c r="I39" s="177"/>
      <c r="J39" s="177"/>
      <c r="K39" s="174">
        <f t="shared" si="2"/>
        <v>0</v>
      </c>
      <c r="L39" s="440">
        <f t="shared" si="3"/>
        <v>0</v>
      </c>
    </row>
    <row r="40" spans="1:12" ht="15" customHeight="1" x14ac:dyDescent="0.2">
      <c r="A40" s="531" t="s">
        <v>864</v>
      </c>
      <c r="B40" s="525"/>
      <c r="C40" s="526"/>
      <c r="D40" s="527"/>
      <c r="E40" s="527"/>
      <c r="F40" s="177">
        <f t="shared" si="1"/>
        <v>0</v>
      </c>
      <c r="G40" s="450"/>
      <c r="H40" s="177"/>
      <c r="I40" s="177"/>
      <c r="J40" s="177"/>
      <c r="K40" s="174">
        <f t="shared" si="2"/>
        <v>0</v>
      </c>
      <c r="L40" s="440">
        <f t="shared" si="3"/>
        <v>0</v>
      </c>
    </row>
    <row r="41" spans="1:12" ht="15" customHeight="1" x14ac:dyDescent="0.2">
      <c r="A41" s="524" t="s">
        <v>865</v>
      </c>
      <c r="B41" s="525"/>
      <c r="C41" s="539">
        <v>2988</v>
      </c>
      <c r="D41" s="527"/>
      <c r="E41" s="527"/>
      <c r="F41" s="177">
        <f t="shared" si="1"/>
        <v>2988</v>
      </c>
      <c r="G41" s="450"/>
      <c r="H41" s="177"/>
      <c r="I41" s="177"/>
      <c r="J41" s="177"/>
      <c r="K41" s="174">
        <f t="shared" si="2"/>
        <v>0</v>
      </c>
      <c r="L41" s="440">
        <f t="shared" si="3"/>
        <v>2988</v>
      </c>
    </row>
    <row r="42" spans="1:12" ht="15" customHeight="1" x14ac:dyDescent="0.2">
      <c r="A42" s="528" t="s">
        <v>866</v>
      </c>
      <c r="B42" s="540"/>
      <c r="C42" s="541">
        <v>18757</v>
      </c>
      <c r="D42" s="179"/>
      <c r="E42" s="179"/>
      <c r="F42" s="177">
        <f t="shared" si="1"/>
        <v>18757</v>
      </c>
      <c r="G42" s="177"/>
      <c r="H42" s="177"/>
      <c r="I42" s="177"/>
      <c r="J42" s="177"/>
      <c r="K42" s="174">
        <f t="shared" si="2"/>
        <v>0</v>
      </c>
      <c r="L42" s="440">
        <f t="shared" si="3"/>
        <v>18757</v>
      </c>
    </row>
    <row r="43" spans="1:12" ht="30" customHeight="1" x14ac:dyDescent="0.2">
      <c r="A43" s="528" t="s">
        <v>867</v>
      </c>
      <c r="B43" s="540"/>
      <c r="C43" s="530"/>
      <c r="D43" s="179">
        <v>1996</v>
      </c>
      <c r="E43" s="179"/>
      <c r="F43" s="177">
        <f t="shared" si="1"/>
        <v>1996</v>
      </c>
      <c r="G43" s="177"/>
      <c r="H43" s="177"/>
      <c r="I43" s="177"/>
      <c r="J43" s="177"/>
      <c r="K43" s="174">
        <f t="shared" si="2"/>
        <v>0</v>
      </c>
      <c r="L43" s="440">
        <f t="shared" si="3"/>
        <v>1996</v>
      </c>
    </row>
    <row r="44" spans="1:12" ht="30" customHeight="1" x14ac:dyDescent="0.2">
      <c r="A44" s="528" t="s">
        <v>868</v>
      </c>
      <c r="B44" s="540"/>
      <c r="C44" s="530"/>
      <c r="D44" s="179">
        <v>4466</v>
      </c>
      <c r="E44" s="179"/>
      <c r="F44" s="177">
        <f t="shared" si="1"/>
        <v>4466</v>
      </c>
      <c r="G44" s="177"/>
      <c r="H44" s="177"/>
      <c r="I44" s="177"/>
      <c r="J44" s="177"/>
      <c r="K44" s="174">
        <f t="shared" si="2"/>
        <v>0</v>
      </c>
      <c r="L44" s="440">
        <f t="shared" si="3"/>
        <v>4466</v>
      </c>
    </row>
    <row r="45" spans="1:12" ht="15" customHeight="1" x14ac:dyDescent="0.2">
      <c r="A45" s="528" t="s">
        <v>869</v>
      </c>
      <c r="B45" s="529"/>
      <c r="C45" s="530"/>
      <c r="D45" s="179">
        <v>4252</v>
      </c>
      <c r="E45" s="179"/>
      <c r="F45" s="177">
        <f t="shared" si="1"/>
        <v>4252</v>
      </c>
      <c r="G45" s="177"/>
      <c r="H45" s="177"/>
      <c r="I45" s="177"/>
      <c r="J45" s="177"/>
      <c r="K45" s="174">
        <f t="shared" si="2"/>
        <v>0</v>
      </c>
      <c r="L45" s="440">
        <f t="shared" si="3"/>
        <v>4252</v>
      </c>
    </row>
    <row r="46" spans="1:12" ht="15" customHeight="1" x14ac:dyDescent="0.2">
      <c r="A46" s="528" t="s">
        <v>870</v>
      </c>
      <c r="B46" s="529"/>
      <c r="C46" s="530"/>
      <c r="D46" s="179"/>
      <c r="E46" s="179"/>
      <c r="F46" s="177">
        <f t="shared" si="1"/>
        <v>0</v>
      </c>
      <c r="G46" s="177"/>
      <c r="H46" s="177"/>
      <c r="I46" s="177"/>
      <c r="J46" s="177"/>
      <c r="K46" s="174">
        <f t="shared" si="2"/>
        <v>0</v>
      </c>
      <c r="L46" s="440">
        <f t="shared" si="3"/>
        <v>0</v>
      </c>
    </row>
    <row r="47" spans="1:12" ht="15" customHeight="1" x14ac:dyDescent="0.2">
      <c r="A47" s="528" t="s">
        <v>871</v>
      </c>
      <c r="B47" s="529"/>
      <c r="C47" s="530"/>
      <c r="D47" s="179"/>
      <c r="E47" s="179"/>
      <c r="F47" s="177">
        <f t="shared" si="1"/>
        <v>0</v>
      </c>
      <c r="G47" s="177"/>
      <c r="H47" s="177"/>
      <c r="I47" s="177"/>
      <c r="J47" s="177"/>
      <c r="K47" s="174">
        <f t="shared" si="2"/>
        <v>0</v>
      </c>
      <c r="L47" s="440">
        <f t="shared" si="3"/>
        <v>0</v>
      </c>
    </row>
    <row r="48" spans="1:12" ht="39.950000000000003" customHeight="1" x14ac:dyDescent="0.2">
      <c r="A48" s="531" t="s">
        <v>872</v>
      </c>
      <c r="B48" s="532"/>
      <c r="C48" s="533"/>
      <c r="D48" s="523"/>
      <c r="E48" s="523"/>
      <c r="F48" s="177">
        <f t="shared" si="1"/>
        <v>0</v>
      </c>
      <c r="G48" s="442"/>
      <c r="H48" s="446"/>
      <c r="I48" s="446"/>
      <c r="J48" s="446"/>
      <c r="K48" s="174">
        <f t="shared" si="2"/>
        <v>0</v>
      </c>
      <c r="L48" s="447">
        <f t="shared" si="3"/>
        <v>0</v>
      </c>
    </row>
    <row r="49" spans="1:12" ht="15" customHeight="1" x14ac:dyDescent="0.2">
      <c r="A49" s="524" t="s">
        <v>873</v>
      </c>
      <c r="B49" s="525"/>
      <c r="C49" s="526"/>
      <c r="D49" s="527"/>
      <c r="E49" s="527"/>
      <c r="F49" s="177">
        <f t="shared" si="1"/>
        <v>0</v>
      </c>
      <c r="G49" s="450"/>
      <c r="H49" s="177"/>
      <c r="I49" s="177"/>
      <c r="J49" s="177"/>
      <c r="K49" s="174">
        <f t="shared" si="2"/>
        <v>0</v>
      </c>
      <c r="L49" s="440">
        <f t="shared" si="3"/>
        <v>0</v>
      </c>
    </row>
    <row r="50" spans="1:12" ht="15" customHeight="1" x14ac:dyDescent="0.2">
      <c r="A50" s="528" t="s">
        <v>874</v>
      </c>
      <c r="B50" s="529"/>
      <c r="C50" s="530"/>
      <c r="D50" s="179"/>
      <c r="E50" s="179"/>
      <c r="F50" s="177">
        <f t="shared" si="1"/>
        <v>0</v>
      </c>
      <c r="G50" s="177"/>
      <c r="H50" s="177"/>
      <c r="I50" s="177"/>
      <c r="J50" s="177"/>
      <c r="K50" s="174">
        <f t="shared" si="2"/>
        <v>0</v>
      </c>
      <c r="L50" s="440">
        <f t="shared" si="3"/>
        <v>0</v>
      </c>
    </row>
    <row r="51" spans="1:12" ht="15" customHeight="1" x14ac:dyDescent="0.2">
      <c r="A51" s="531" t="s">
        <v>875</v>
      </c>
      <c r="B51" s="532"/>
      <c r="C51" s="533"/>
      <c r="D51" s="523">
        <v>23792</v>
      </c>
      <c r="E51" s="523"/>
      <c r="F51" s="177">
        <f t="shared" si="1"/>
        <v>23792</v>
      </c>
      <c r="G51" s="442"/>
      <c r="H51" s="446"/>
      <c r="I51" s="446"/>
      <c r="J51" s="446"/>
      <c r="K51" s="174">
        <f t="shared" si="2"/>
        <v>0</v>
      </c>
      <c r="L51" s="447">
        <f t="shared" si="3"/>
        <v>23792</v>
      </c>
    </row>
    <row r="52" spans="1:12" ht="15" customHeight="1" x14ac:dyDescent="0.2">
      <c r="A52" s="524" t="s">
        <v>876</v>
      </c>
      <c r="B52" s="525"/>
      <c r="C52" s="526"/>
      <c r="D52" s="527">
        <f>2324-26</f>
        <v>2298</v>
      </c>
      <c r="E52" s="527"/>
      <c r="F52" s="177">
        <f t="shared" si="1"/>
        <v>2298</v>
      </c>
      <c r="G52" s="450"/>
      <c r="H52" s="177"/>
      <c r="I52" s="177"/>
      <c r="J52" s="177"/>
      <c r="K52" s="174">
        <f t="shared" si="2"/>
        <v>0</v>
      </c>
      <c r="L52" s="440">
        <f t="shared" si="3"/>
        <v>2298</v>
      </c>
    </row>
    <row r="53" spans="1:12" ht="15" customHeight="1" x14ac:dyDescent="0.2">
      <c r="A53" s="524" t="s">
        <v>877</v>
      </c>
      <c r="B53" s="525"/>
      <c r="C53" s="526"/>
      <c r="D53" s="527">
        <v>9237</v>
      </c>
      <c r="E53" s="527"/>
      <c r="F53" s="177">
        <f t="shared" si="1"/>
        <v>9237</v>
      </c>
      <c r="G53" s="450"/>
      <c r="H53" s="177"/>
      <c r="I53" s="177"/>
      <c r="J53" s="177"/>
      <c r="K53" s="174">
        <f t="shared" si="2"/>
        <v>0</v>
      </c>
      <c r="L53" s="440">
        <f t="shared" si="3"/>
        <v>9237</v>
      </c>
    </row>
    <row r="54" spans="1:12" ht="15" customHeight="1" x14ac:dyDescent="0.2">
      <c r="A54" s="528" t="s">
        <v>878</v>
      </c>
      <c r="B54" s="525"/>
      <c r="C54" s="526"/>
      <c r="D54" s="527">
        <v>500</v>
      </c>
      <c r="E54" s="527"/>
      <c r="F54" s="177">
        <f t="shared" si="1"/>
        <v>500</v>
      </c>
      <c r="G54" s="450"/>
      <c r="H54" s="177"/>
      <c r="I54" s="177"/>
      <c r="J54" s="177"/>
      <c r="K54" s="174">
        <f t="shared" si="2"/>
        <v>0</v>
      </c>
      <c r="L54" s="440">
        <f t="shared" si="3"/>
        <v>500</v>
      </c>
    </row>
    <row r="55" spans="1:12" ht="30" customHeight="1" x14ac:dyDescent="0.2">
      <c r="A55" s="528" t="s">
        <v>879</v>
      </c>
      <c r="B55" s="529"/>
      <c r="C55" s="530"/>
      <c r="D55" s="179"/>
      <c r="E55" s="179"/>
      <c r="F55" s="177">
        <f t="shared" si="1"/>
        <v>0</v>
      </c>
      <c r="G55" s="177"/>
      <c r="H55" s="177"/>
      <c r="I55" s="177"/>
      <c r="J55" s="177"/>
      <c r="K55" s="174">
        <f t="shared" si="2"/>
        <v>0</v>
      </c>
      <c r="L55" s="440">
        <f t="shared" si="3"/>
        <v>0</v>
      </c>
    </row>
    <row r="56" spans="1:12" ht="15" customHeight="1" x14ac:dyDescent="0.2">
      <c r="A56" s="542" t="s">
        <v>880</v>
      </c>
      <c r="B56" s="543"/>
      <c r="C56" s="544"/>
      <c r="D56" s="511"/>
      <c r="E56" s="511"/>
      <c r="F56" s="177">
        <f t="shared" si="1"/>
        <v>0</v>
      </c>
      <c r="G56" s="446"/>
      <c r="H56" s="446"/>
      <c r="I56" s="446"/>
      <c r="J56" s="446"/>
      <c r="K56" s="174">
        <f t="shared" si="2"/>
        <v>0</v>
      </c>
      <c r="L56" s="447"/>
    </row>
    <row r="57" spans="1:12" ht="15" customHeight="1" x14ac:dyDescent="0.2">
      <c r="A57" s="545" t="s">
        <v>881</v>
      </c>
      <c r="B57" s="546">
        <v>20000</v>
      </c>
      <c r="C57" s="547"/>
      <c r="D57" s="523"/>
      <c r="E57" s="523"/>
      <c r="F57" s="177">
        <f t="shared" si="1"/>
        <v>20000</v>
      </c>
      <c r="G57" s="442"/>
      <c r="H57" s="442"/>
      <c r="I57" s="446"/>
      <c r="J57" s="446"/>
      <c r="K57" s="174">
        <f t="shared" si="2"/>
        <v>0</v>
      </c>
      <c r="L57" s="447">
        <f t="shared" ref="L57:L67" si="4">K57+F57</f>
        <v>20000</v>
      </c>
    </row>
    <row r="58" spans="1:12" ht="30" customHeight="1" x14ac:dyDescent="0.2">
      <c r="A58" s="548" t="s">
        <v>882</v>
      </c>
      <c r="B58" s="549"/>
      <c r="C58" s="550"/>
      <c r="D58" s="527"/>
      <c r="E58" s="527"/>
      <c r="F58" s="177">
        <f t="shared" si="1"/>
        <v>0</v>
      </c>
      <c r="G58" s="450"/>
      <c r="H58" s="450"/>
      <c r="I58" s="177"/>
      <c r="J58" s="177"/>
      <c r="K58" s="174">
        <f t="shared" si="2"/>
        <v>0</v>
      </c>
      <c r="L58" s="440">
        <f t="shared" si="4"/>
        <v>0</v>
      </c>
    </row>
    <row r="59" spans="1:12" ht="15" customHeight="1" x14ac:dyDescent="0.2">
      <c r="A59" s="548" t="s">
        <v>883</v>
      </c>
      <c r="B59" s="549"/>
      <c r="C59" s="550"/>
      <c r="D59" s="527"/>
      <c r="E59" s="527"/>
      <c r="F59" s="177">
        <f t="shared" si="1"/>
        <v>0</v>
      </c>
      <c r="G59" s="450"/>
      <c r="H59" s="450"/>
      <c r="I59" s="177"/>
      <c r="J59" s="177"/>
      <c r="K59" s="174">
        <f t="shared" si="2"/>
        <v>0</v>
      </c>
      <c r="L59" s="440">
        <f t="shared" si="4"/>
        <v>0</v>
      </c>
    </row>
    <row r="60" spans="1:12" ht="15" customHeight="1" x14ac:dyDescent="0.2">
      <c r="A60" s="548" t="s">
        <v>876</v>
      </c>
      <c r="B60" s="549"/>
      <c r="C60" s="550"/>
      <c r="D60" s="527">
        <v>26</v>
      </c>
      <c r="E60" s="527"/>
      <c r="F60" s="177">
        <f t="shared" si="1"/>
        <v>26</v>
      </c>
      <c r="G60" s="450"/>
      <c r="H60" s="450"/>
      <c r="I60" s="177"/>
      <c r="J60" s="177"/>
      <c r="K60" s="174">
        <f t="shared" si="2"/>
        <v>0</v>
      </c>
      <c r="L60" s="440">
        <f t="shared" si="4"/>
        <v>26</v>
      </c>
    </row>
    <row r="61" spans="1:12" ht="45" customHeight="1" x14ac:dyDescent="0.2">
      <c r="A61" s="551" t="s">
        <v>884</v>
      </c>
      <c r="B61" s="549"/>
      <c r="C61" s="550"/>
      <c r="D61" s="527">
        <v>25124</v>
      </c>
      <c r="E61" s="527"/>
      <c r="F61" s="177">
        <f t="shared" si="1"/>
        <v>25124</v>
      </c>
      <c r="G61" s="450"/>
      <c r="H61" s="450"/>
      <c r="I61" s="177"/>
      <c r="J61" s="177"/>
      <c r="K61" s="174">
        <f t="shared" si="2"/>
        <v>0</v>
      </c>
      <c r="L61" s="440">
        <f t="shared" si="4"/>
        <v>25124</v>
      </c>
    </row>
    <row r="62" spans="1:12" ht="15" customHeight="1" x14ac:dyDescent="0.2">
      <c r="A62" s="552" t="s">
        <v>885</v>
      </c>
      <c r="B62" s="549"/>
      <c r="C62" s="550"/>
      <c r="D62" s="527">
        <v>20000</v>
      </c>
      <c r="E62" s="527"/>
      <c r="F62" s="177">
        <f t="shared" si="1"/>
        <v>20000</v>
      </c>
      <c r="G62" s="450"/>
      <c r="H62" s="450"/>
      <c r="I62" s="177"/>
      <c r="J62" s="177"/>
      <c r="K62" s="174">
        <f t="shared" si="2"/>
        <v>0</v>
      </c>
      <c r="L62" s="440">
        <f t="shared" si="4"/>
        <v>20000</v>
      </c>
    </row>
    <row r="63" spans="1:12" ht="15" customHeight="1" x14ac:dyDescent="0.2">
      <c r="A63" s="257" t="s">
        <v>886</v>
      </c>
      <c r="B63" s="549"/>
      <c r="C63" s="550"/>
      <c r="D63" s="527">
        <v>12000</v>
      </c>
      <c r="E63" s="527"/>
      <c r="F63" s="177">
        <f t="shared" si="1"/>
        <v>12000</v>
      </c>
      <c r="G63" s="450"/>
      <c r="H63" s="450"/>
      <c r="I63" s="177"/>
      <c r="J63" s="177"/>
      <c r="K63" s="174">
        <f t="shared" si="2"/>
        <v>0</v>
      </c>
      <c r="L63" s="440">
        <f t="shared" si="4"/>
        <v>12000</v>
      </c>
    </row>
    <row r="64" spans="1:12" ht="15" customHeight="1" x14ac:dyDescent="0.2">
      <c r="A64" s="552" t="s">
        <v>887</v>
      </c>
      <c r="B64" s="549"/>
      <c r="C64" s="550"/>
      <c r="D64" s="527"/>
      <c r="E64" s="527"/>
      <c r="F64" s="177">
        <f t="shared" si="1"/>
        <v>0</v>
      </c>
      <c r="G64" s="450"/>
      <c r="H64" s="450"/>
      <c r="I64" s="177"/>
      <c r="J64" s="177"/>
      <c r="K64" s="174">
        <f t="shared" si="2"/>
        <v>0</v>
      </c>
      <c r="L64" s="440">
        <f t="shared" si="4"/>
        <v>0</v>
      </c>
    </row>
    <row r="65" spans="1:12" ht="15" customHeight="1" x14ac:dyDescent="0.2">
      <c r="A65" s="553" t="s">
        <v>888</v>
      </c>
      <c r="B65" s="549"/>
      <c r="C65" s="550"/>
      <c r="D65" s="527"/>
      <c r="E65" s="527"/>
      <c r="F65" s="177">
        <f t="shared" si="1"/>
        <v>0</v>
      </c>
      <c r="G65" s="450"/>
      <c r="H65" s="450"/>
      <c r="I65" s="177"/>
      <c r="J65" s="177"/>
      <c r="K65" s="174">
        <f t="shared" si="2"/>
        <v>0</v>
      </c>
      <c r="L65" s="440">
        <f t="shared" si="4"/>
        <v>0</v>
      </c>
    </row>
    <row r="66" spans="1:12" ht="15" customHeight="1" x14ac:dyDescent="0.2">
      <c r="A66" s="553" t="s">
        <v>889</v>
      </c>
      <c r="B66" s="549"/>
      <c r="C66" s="550"/>
      <c r="D66" s="527"/>
      <c r="E66" s="527"/>
      <c r="F66" s="177">
        <f t="shared" si="1"/>
        <v>0</v>
      </c>
      <c r="G66" s="450"/>
      <c r="H66" s="450"/>
      <c r="I66" s="177"/>
      <c r="J66" s="177"/>
      <c r="K66" s="174">
        <f t="shared" si="2"/>
        <v>0</v>
      </c>
      <c r="L66" s="440">
        <f t="shared" si="4"/>
        <v>0</v>
      </c>
    </row>
    <row r="67" spans="1:12" ht="15" customHeight="1" x14ac:dyDescent="0.2">
      <c r="A67" s="553" t="s">
        <v>890</v>
      </c>
      <c r="B67" s="549"/>
      <c r="C67" s="550"/>
      <c r="D67" s="527"/>
      <c r="E67" s="527"/>
      <c r="F67" s="177">
        <f t="shared" si="1"/>
        <v>0</v>
      </c>
      <c r="G67" s="450"/>
      <c r="H67" s="450"/>
      <c r="I67" s="450"/>
      <c r="J67" s="450"/>
      <c r="K67" s="174">
        <f t="shared" si="2"/>
        <v>0</v>
      </c>
      <c r="L67" s="440">
        <f t="shared" si="4"/>
        <v>0</v>
      </c>
    </row>
    <row r="68" spans="1:12" s="228" customFormat="1" ht="15" customHeight="1" thickBot="1" x14ac:dyDescent="0.25">
      <c r="A68" s="554" t="s">
        <v>728</v>
      </c>
      <c r="B68" s="555">
        <f>SUM(B7:B67)</f>
        <v>20000</v>
      </c>
      <c r="C68" s="555">
        <f t="shared" ref="C68:L68" si="5">SUM(C7:C67)</f>
        <v>21745</v>
      </c>
      <c r="D68" s="555">
        <f t="shared" si="5"/>
        <v>103691</v>
      </c>
      <c r="E68" s="555">
        <f t="shared" si="5"/>
        <v>0</v>
      </c>
      <c r="F68" s="555">
        <f t="shared" si="5"/>
        <v>145436</v>
      </c>
      <c r="G68" s="555">
        <f t="shared" si="5"/>
        <v>0</v>
      </c>
      <c r="H68" s="555">
        <f t="shared" si="5"/>
        <v>48241</v>
      </c>
      <c r="I68" s="555">
        <f t="shared" si="5"/>
        <v>0</v>
      </c>
      <c r="J68" s="555">
        <f t="shared" si="5"/>
        <v>0</v>
      </c>
      <c r="K68" s="555">
        <f t="shared" si="5"/>
        <v>48241</v>
      </c>
      <c r="L68" s="556">
        <f t="shared" si="5"/>
        <v>193677</v>
      </c>
    </row>
    <row r="69" spans="1:12" s="228" customFormat="1" ht="15" customHeight="1" thickBot="1" x14ac:dyDescent="0.25">
      <c r="A69" s="515" t="s">
        <v>753</v>
      </c>
      <c r="B69" s="557">
        <f>B6+B68</f>
        <v>20000</v>
      </c>
      <c r="C69" s="558">
        <f t="shared" ref="C69:K69" si="6">C6+C68</f>
        <v>21745</v>
      </c>
      <c r="D69" s="516">
        <f t="shared" si="6"/>
        <v>103691</v>
      </c>
      <c r="E69" s="516">
        <f t="shared" si="6"/>
        <v>0</v>
      </c>
      <c r="F69" s="444">
        <f t="shared" si="6"/>
        <v>145436</v>
      </c>
      <c r="G69" s="444">
        <f t="shared" si="6"/>
        <v>0</v>
      </c>
      <c r="H69" s="444">
        <f t="shared" si="6"/>
        <v>48241</v>
      </c>
      <c r="I69" s="444">
        <f t="shared" si="6"/>
        <v>0</v>
      </c>
      <c r="J69" s="444">
        <f t="shared" si="6"/>
        <v>0</v>
      </c>
      <c r="K69" s="444">
        <f t="shared" si="6"/>
        <v>48241</v>
      </c>
      <c r="L69" s="490">
        <f>K69+F69</f>
        <v>193677</v>
      </c>
    </row>
    <row r="70" spans="1:12" x14ac:dyDescent="0.2">
      <c r="A70" s="424"/>
      <c r="B70" s="424"/>
      <c r="C70" s="424"/>
      <c r="D70" s="129"/>
      <c r="E70" s="129"/>
      <c r="F70" s="462"/>
      <c r="G70" s="129"/>
      <c r="H70" s="129"/>
      <c r="I70" s="129"/>
      <c r="J70" s="129"/>
      <c r="K70" s="462"/>
      <c r="L70" s="462"/>
    </row>
    <row r="71" spans="1:12" x14ac:dyDescent="0.2">
      <c r="A71" s="424"/>
      <c r="B71" s="424"/>
      <c r="C71" s="424"/>
      <c r="D71" s="129"/>
      <c r="E71" s="129"/>
      <c r="F71" s="462"/>
      <c r="G71" s="129"/>
      <c r="H71" s="129"/>
      <c r="I71" s="129"/>
      <c r="J71" s="129"/>
      <c r="K71" s="462"/>
      <c r="L71" s="462"/>
    </row>
    <row r="72" spans="1:12" x14ac:dyDescent="0.2">
      <c r="A72" s="424"/>
      <c r="B72" s="424"/>
      <c r="C72" s="424"/>
      <c r="D72" s="129"/>
      <c r="E72" s="129"/>
      <c r="F72" s="462"/>
      <c r="G72" s="129"/>
      <c r="H72" s="129"/>
      <c r="I72" s="129"/>
      <c r="J72" s="129"/>
      <c r="K72" s="462"/>
      <c r="L72" s="462"/>
    </row>
    <row r="73" spans="1:12" x14ac:dyDescent="0.2">
      <c r="A73" s="424"/>
      <c r="B73" s="424"/>
      <c r="C73" s="424"/>
      <c r="D73" s="129"/>
      <c r="E73" s="129"/>
      <c r="F73" s="462"/>
      <c r="G73" s="129"/>
      <c r="H73" s="129"/>
      <c r="I73" s="129"/>
      <c r="J73" s="129"/>
      <c r="K73" s="462"/>
      <c r="L73" s="462"/>
    </row>
    <row r="74" spans="1:12" x14ac:dyDescent="0.2">
      <c r="A74" s="424"/>
      <c r="B74" s="424"/>
      <c r="C74" s="424"/>
      <c r="D74" s="129"/>
      <c r="E74" s="129"/>
      <c r="F74" s="462"/>
      <c r="G74" s="129"/>
      <c r="H74" s="129"/>
      <c r="I74" s="129"/>
      <c r="J74" s="129"/>
      <c r="K74" s="462"/>
      <c r="L74" s="462"/>
    </row>
    <row r="75" spans="1:12" x14ac:dyDescent="0.2">
      <c r="A75" s="424"/>
      <c r="B75" s="424"/>
      <c r="C75" s="424"/>
      <c r="D75" s="129"/>
      <c r="E75" s="129"/>
      <c r="F75" s="462"/>
      <c r="G75" s="129"/>
      <c r="H75" s="129"/>
      <c r="I75" s="129"/>
      <c r="J75" s="129"/>
      <c r="K75" s="462"/>
      <c r="L75" s="462"/>
    </row>
    <row r="76" spans="1:12" x14ac:dyDescent="0.2">
      <c r="A76" s="424"/>
      <c r="B76" s="424"/>
      <c r="C76" s="424"/>
      <c r="D76" s="129"/>
      <c r="E76" s="129"/>
      <c r="F76" s="462"/>
      <c r="G76" s="129"/>
      <c r="H76" s="129"/>
      <c r="I76" s="129"/>
      <c r="J76" s="129"/>
      <c r="K76" s="462"/>
      <c r="L76" s="462"/>
    </row>
    <row r="77" spans="1:12" x14ac:dyDescent="0.2">
      <c r="A77" s="424"/>
      <c r="B77" s="424"/>
      <c r="C77" s="424"/>
      <c r="D77" s="129"/>
      <c r="E77" s="129"/>
      <c r="F77" s="462"/>
      <c r="G77" s="129"/>
      <c r="H77" s="129"/>
      <c r="I77" s="129"/>
      <c r="J77" s="129"/>
      <c r="K77" s="462"/>
      <c r="L77" s="462"/>
    </row>
    <row r="78" spans="1:12" x14ac:dyDescent="0.2">
      <c r="A78" s="424"/>
      <c r="B78" s="424"/>
      <c r="C78" s="424"/>
      <c r="D78" s="129"/>
      <c r="E78" s="129"/>
      <c r="F78" s="462"/>
      <c r="G78" s="129"/>
      <c r="H78" s="129"/>
      <c r="I78" s="129"/>
      <c r="J78" s="129"/>
      <c r="K78" s="462"/>
      <c r="L78" s="462"/>
    </row>
    <row r="79" spans="1:12" x14ac:dyDescent="0.2">
      <c r="A79" s="424"/>
      <c r="B79" s="424"/>
      <c r="C79" s="424"/>
      <c r="D79" s="129"/>
      <c r="E79" s="129"/>
      <c r="F79" s="462"/>
      <c r="G79" s="129"/>
      <c r="H79" s="129"/>
      <c r="I79" s="129"/>
      <c r="J79" s="129"/>
      <c r="K79" s="462"/>
      <c r="L79" s="462"/>
    </row>
    <row r="80" spans="1:12" x14ac:dyDescent="0.2">
      <c r="A80" s="424"/>
      <c r="B80" s="424"/>
      <c r="C80" s="424"/>
      <c r="D80" s="129"/>
      <c r="E80" s="129"/>
      <c r="F80" s="462"/>
      <c r="G80" s="129"/>
      <c r="H80" s="129"/>
      <c r="I80" s="129"/>
      <c r="J80" s="129"/>
      <c r="K80" s="462"/>
      <c r="L80" s="462"/>
    </row>
    <row r="81" spans="1:12" x14ac:dyDescent="0.2">
      <c r="A81" s="424"/>
      <c r="B81" s="424"/>
      <c r="C81" s="424"/>
      <c r="D81" s="129"/>
      <c r="E81" s="129"/>
      <c r="F81" s="462"/>
      <c r="G81" s="129"/>
      <c r="H81" s="129"/>
      <c r="I81" s="129"/>
      <c r="J81" s="129"/>
      <c r="K81" s="462"/>
      <c r="L81" s="462"/>
    </row>
    <row r="82" spans="1:12" x14ac:dyDescent="0.2">
      <c r="A82" s="424"/>
      <c r="B82" s="424"/>
      <c r="C82" s="424"/>
      <c r="D82" s="129"/>
      <c r="E82" s="129"/>
      <c r="F82" s="462"/>
      <c r="G82" s="129"/>
      <c r="H82" s="129"/>
      <c r="I82" s="129"/>
      <c r="J82" s="129"/>
      <c r="K82" s="462"/>
      <c r="L82" s="462"/>
    </row>
    <row r="83" spans="1:12" x14ac:dyDescent="0.2">
      <c r="A83" s="424"/>
      <c r="B83" s="424"/>
      <c r="C83" s="424"/>
      <c r="D83" s="129"/>
      <c r="E83" s="129"/>
      <c r="F83" s="462"/>
      <c r="G83" s="129"/>
      <c r="H83" s="129"/>
      <c r="I83" s="129"/>
      <c r="J83" s="129"/>
      <c r="K83" s="462"/>
      <c r="L83" s="462"/>
    </row>
    <row r="84" spans="1:12" x14ac:dyDescent="0.2">
      <c r="A84" s="424"/>
      <c r="B84" s="424"/>
      <c r="C84" s="424"/>
      <c r="D84" s="129"/>
      <c r="E84" s="129"/>
      <c r="F84" s="462"/>
      <c r="G84" s="129"/>
      <c r="H84" s="129"/>
      <c r="I84" s="129"/>
      <c r="J84" s="129"/>
      <c r="K84" s="462"/>
      <c r="L84" s="462"/>
    </row>
    <row r="85" spans="1:12" x14ac:dyDescent="0.2">
      <c r="A85" s="424"/>
      <c r="B85" s="424"/>
      <c r="C85" s="424"/>
      <c r="D85" s="129"/>
      <c r="E85" s="129"/>
      <c r="F85" s="462"/>
      <c r="G85" s="129"/>
      <c r="H85" s="129"/>
      <c r="I85" s="129"/>
      <c r="J85" s="129"/>
      <c r="K85" s="462"/>
      <c r="L85" s="462"/>
    </row>
    <row r="86" spans="1:12" x14ac:dyDescent="0.2">
      <c r="A86" s="424"/>
      <c r="B86" s="424"/>
      <c r="C86" s="424"/>
      <c r="D86" s="129"/>
      <c r="E86" s="129"/>
      <c r="F86" s="462"/>
      <c r="G86" s="129"/>
      <c r="H86" s="129"/>
      <c r="I86" s="129"/>
      <c r="J86" s="129"/>
      <c r="K86" s="462"/>
      <c r="L86" s="462"/>
    </row>
    <row r="87" spans="1:12" x14ac:dyDescent="0.2">
      <c r="A87" s="424"/>
      <c r="B87" s="424"/>
      <c r="C87" s="424"/>
      <c r="D87" s="129"/>
      <c r="E87" s="129"/>
      <c r="F87" s="462"/>
      <c r="G87" s="129"/>
      <c r="H87" s="129"/>
      <c r="I87" s="129"/>
      <c r="J87" s="129"/>
      <c r="K87" s="462"/>
      <c r="L87" s="462"/>
    </row>
    <row r="88" spans="1:12" x14ac:dyDescent="0.2">
      <c r="A88" s="424"/>
      <c r="B88" s="424"/>
      <c r="C88" s="424"/>
      <c r="D88" s="129"/>
      <c r="E88" s="129"/>
      <c r="F88" s="462"/>
      <c r="G88" s="129"/>
      <c r="H88" s="129"/>
      <c r="I88" s="129"/>
      <c r="J88" s="129"/>
      <c r="K88" s="462"/>
      <c r="L88" s="462"/>
    </row>
    <row r="89" spans="1:12" x14ac:dyDescent="0.2">
      <c r="A89" s="424"/>
      <c r="B89" s="424"/>
      <c r="C89" s="424"/>
      <c r="D89" s="129"/>
      <c r="E89" s="129"/>
      <c r="F89" s="462"/>
      <c r="G89" s="129"/>
      <c r="H89" s="129"/>
      <c r="I89" s="129"/>
      <c r="J89" s="129"/>
      <c r="K89" s="462"/>
      <c r="L89" s="462"/>
    </row>
    <row r="90" spans="1:12" x14ac:dyDescent="0.2">
      <c r="A90" s="424"/>
      <c r="B90" s="424"/>
      <c r="C90" s="424"/>
      <c r="D90" s="129"/>
      <c r="E90" s="129"/>
      <c r="F90" s="462"/>
      <c r="G90" s="129"/>
      <c r="H90" s="129"/>
      <c r="I90" s="129"/>
      <c r="J90" s="129"/>
      <c r="K90" s="462"/>
      <c r="L90" s="462"/>
    </row>
    <row r="91" spans="1:12" x14ac:dyDescent="0.2">
      <c r="A91" s="424"/>
      <c r="B91" s="424"/>
      <c r="C91" s="424"/>
      <c r="D91" s="129"/>
      <c r="E91" s="129"/>
      <c r="F91" s="462"/>
      <c r="G91" s="129"/>
      <c r="H91" s="129"/>
      <c r="I91" s="129"/>
      <c r="J91" s="129"/>
      <c r="K91" s="462"/>
      <c r="L91" s="462"/>
    </row>
  </sheetData>
  <printOptions horizontalCentered="1"/>
  <pageMargins left="0.39370078740157483" right="0.19685039370078741" top="0.62992125984251968" bottom="0.51181102362204722" header="0.15748031496062992" footer="0.15748031496062992"/>
  <pageSetup paperSize="9" scale="65" orientation="landscape" r:id="rId1"/>
  <headerFooter alignWithMargins="0">
    <oddHeader xml:space="preserve">&amp;C&amp;"Times New Roman,Félkövér" 2020. évi költségvetés
 Magdolna-Orczy Negyed Projekt
11604 cím kiadási előirányzat&amp;R&amp;"Times New Roman,Félkövér dőlt"11. melléklet a /2020. () 
önkormányzati rendelethez
ezer forintban
</oddHeader>
    <oddFooter xml:space="preserve">&amp;C
&amp;R
&amp;P
</oddFooter>
  </headerFooter>
  <rowBreaks count="1" manualBreakCount="1">
    <brk id="38"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154"/>
  <sheetViews>
    <sheetView zoomScaleNormal="100" workbookViewId="0">
      <selection activeCell="F7" sqref="F7:F8"/>
    </sheetView>
  </sheetViews>
  <sheetFormatPr defaultRowHeight="12.75" x14ac:dyDescent="0.2"/>
  <cols>
    <col min="1" max="1" width="38.7109375" customWidth="1"/>
    <col min="2" max="2" width="15.7109375" style="430" customWidth="1"/>
    <col min="3" max="7" width="15.7109375" style="431" customWidth="1"/>
  </cols>
  <sheetData>
    <row r="1" spans="1:7" s="401" customFormat="1" ht="64.900000000000006" customHeight="1" thickBot="1" x14ac:dyDescent="0.25">
      <c r="A1" s="559" t="s">
        <v>710</v>
      </c>
      <c r="B1" s="399" t="s">
        <v>827</v>
      </c>
      <c r="C1" s="333" t="s">
        <v>711</v>
      </c>
      <c r="D1" s="333" t="s">
        <v>712</v>
      </c>
      <c r="E1" s="399" t="s">
        <v>537</v>
      </c>
      <c r="F1" s="333" t="s">
        <v>713</v>
      </c>
      <c r="G1" s="400" t="s">
        <v>714</v>
      </c>
    </row>
    <row r="2" spans="1:7" s="401" customFormat="1" ht="19.899999999999999" customHeight="1" x14ac:dyDescent="0.2">
      <c r="A2" s="508" t="s">
        <v>715</v>
      </c>
      <c r="B2" s="225"/>
      <c r="C2" s="225"/>
      <c r="D2" s="225"/>
      <c r="E2" s="225"/>
      <c r="F2" s="225"/>
      <c r="G2" s="496">
        <f t="shared" ref="G2:G6" si="0">F2+C2</f>
        <v>0</v>
      </c>
    </row>
    <row r="3" spans="1:7" ht="19.899999999999999" customHeight="1" x14ac:dyDescent="0.2">
      <c r="A3" s="553"/>
      <c r="B3" s="232"/>
      <c r="C3" s="233">
        <f t="shared" ref="C3:C7" si="1">SUM(B3:B3)</f>
        <v>0</v>
      </c>
      <c r="D3" s="232">
        <v>0</v>
      </c>
      <c r="E3" s="232">
        <v>0</v>
      </c>
      <c r="F3" s="233">
        <f>SUM(D3:E3)</f>
        <v>0</v>
      </c>
      <c r="G3" s="407">
        <f t="shared" si="0"/>
        <v>0</v>
      </c>
    </row>
    <row r="4" spans="1:7" ht="19.899999999999999" customHeight="1" x14ac:dyDescent="0.2">
      <c r="A4" s="560" t="s">
        <v>723</v>
      </c>
      <c r="B4" s="232"/>
      <c r="C4" s="233"/>
      <c r="D4" s="232"/>
      <c r="E4" s="232"/>
      <c r="F4" s="233"/>
      <c r="G4" s="407">
        <f>F4+C4</f>
        <v>0</v>
      </c>
    </row>
    <row r="5" spans="1:7" ht="19.899999999999999" customHeight="1" x14ac:dyDescent="0.2">
      <c r="A5" s="553" t="s">
        <v>891</v>
      </c>
      <c r="B5" s="232"/>
      <c r="C5" s="233">
        <f t="shared" si="1"/>
        <v>0</v>
      </c>
      <c r="D5" s="232"/>
      <c r="E5" s="232"/>
      <c r="F5" s="233">
        <f>SUM(D5:E5)</f>
        <v>0</v>
      </c>
      <c r="G5" s="407">
        <f>F5+C5</f>
        <v>0</v>
      </c>
    </row>
    <row r="6" spans="1:7" ht="19.899999999999999" customHeight="1" x14ac:dyDescent="0.2">
      <c r="A6" s="553" t="s">
        <v>892</v>
      </c>
      <c r="B6" s="232"/>
      <c r="C6" s="233">
        <f t="shared" si="1"/>
        <v>0</v>
      </c>
      <c r="D6" s="232"/>
      <c r="E6" s="232">
        <v>0</v>
      </c>
      <c r="F6" s="233">
        <f>SUM(D6:E6)</f>
        <v>0</v>
      </c>
      <c r="G6" s="407">
        <f t="shared" si="0"/>
        <v>0</v>
      </c>
    </row>
    <row r="7" spans="1:7" ht="19.899999999999999" customHeight="1" x14ac:dyDescent="0.2">
      <c r="A7" s="548" t="s">
        <v>893</v>
      </c>
      <c r="B7" s="241"/>
      <c r="C7" s="233">
        <f t="shared" si="1"/>
        <v>0</v>
      </c>
      <c r="D7" s="241"/>
      <c r="E7" s="241"/>
      <c r="F7" s="233">
        <f>SUM(D7:E7)</f>
        <v>0</v>
      </c>
      <c r="G7" s="407">
        <f>F7+C8</f>
        <v>0</v>
      </c>
    </row>
    <row r="8" spans="1:7" ht="19.899999999999999" customHeight="1" x14ac:dyDescent="0.2">
      <c r="A8" s="548" t="s">
        <v>894</v>
      </c>
      <c r="B8" s="241"/>
      <c r="C8" s="233">
        <f>SUM(B7:B7)</f>
        <v>0</v>
      </c>
      <c r="D8" s="241"/>
      <c r="E8" s="241"/>
      <c r="F8" s="233">
        <f>SUM(D8:E8)</f>
        <v>0</v>
      </c>
      <c r="G8" s="410">
        <v>189493</v>
      </c>
    </row>
    <row r="9" spans="1:7" s="401" customFormat="1" ht="19.899999999999999" customHeight="1" thickBot="1" x14ac:dyDescent="0.25">
      <c r="A9" s="561" t="s">
        <v>728</v>
      </c>
      <c r="B9" s="242">
        <f>SUM(B5:B7)</f>
        <v>0</v>
      </c>
      <c r="C9" s="242">
        <f>SUM(C5:C8)</f>
        <v>0</v>
      </c>
      <c r="D9" s="242">
        <f t="shared" ref="D9:F9" si="2">SUM(D5:D7)</f>
        <v>0</v>
      </c>
      <c r="E9" s="242">
        <f t="shared" si="2"/>
        <v>0</v>
      </c>
      <c r="F9" s="242">
        <f t="shared" si="2"/>
        <v>0</v>
      </c>
      <c r="G9" s="410">
        <v>189493</v>
      </c>
    </row>
    <row r="10" spans="1:7" s="401" customFormat="1" ht="19.899999999999999" customHeight="1" thickBot="1" x14ac:dyDescent="0.25">
      <c r="A10" s="515" t="s">
        <v>729</v>
      </c>
      <c r="B10" s="413">
        <f>B9</f>
        <v>0</v>
      </c>
      <c r="C10" s="413">
        <f t="shared" ref="C10:F10" si="3">C9</f>
        <v>0</v>
      </c>
      <c r="D10" s="413">
        <f t="shared" si="3"/>
        <v>0</v>
      </c>
      <c r="E10" s="413">
        <f t="shared" si="3"/>
        <v>0</v>
      </c>
      <c r="F10" s="413">
        <f t="shared" si="3"/>
        <v>0</v>
      </c>
      <c r="G10" s="414">
        <v>189493</v>
      </c>
    </row>
    <row r="11" spans="1:7" x14ac:dyDescent="0.2">
      <c r="A11" s="424"/>
      <c r="B11" s="273"/>
    </row>
    <row r="12" spans="1:7" x14ac:dyDescent="0.2">
      <c r="A12" s="125"/>
      <c r="B12" s="273"/>
    </row>
    <row r="13" spans="1:7" x14ac:dyDescent="0.2">
      <c r="A13" s="125"/>
      <c r="B13" s="273"/>
    </row>
    <row r="14" spans="1:7" x14ac:dyDescent="0.2">
      <c r="A14" s="125"/>
      <c r="B14" s="273"/>
    </row>
    <row r="15" spans="1:7" x14ac:dyDescent="0.2">
      <c r="A15" s="125"/>
      <c r="B15" s="273"/>
    </row>
    <row r="16" spans="1:7" x14ac:dyDescent="0.2">
      <c r="A16" s="125"/>
      <c r="B16" s="273"/>
    </row>
    <row r="17" spans="1:7" x14ac:dyDescent="0.2">
      <c r="A17" s="425"/>
      <c r="B17" s="273"/>
    </row>
    <row r="18" spans="1:7" x14ac:dyDescent="0.2">
      <c r="A18" s="425"/>
      <c r="B18" s="273"/>
      <c r="C18"/>
      <c r="D18"/>
      <c r="E18"/>
      <c r="F18"/>
      <c r="G18"/>
    </row>
    <row r="19" spans="1:7" x14ac:dyDescent="0.2">
      <c r="A19" s="425"/>
      <c r="B19" s="273"/>
      <c r="C19"/>
      <c r="D19"/>
      <c r="E19"/>
      <c r="F19"/>
      <c r="G19"/>
    </row>
    <row r="20" spans="1:7" x14ac:dyDescent="0.2">
      <c r="A20" s="425"/>
      <c r="B20" s="273"/>
      <c r="C20"/>
      <c r="D20"/>
      <c r="E20"/>
      <c r="F20"/>
      <c r="G20"/>
    </row>
    <row r="21" spans="1:7" x14ac:dyDescent="0.2">
      <c r="A21" s="426"/>
      <c r="B21" s="427"/>
      <c r="C21"/>
      <c r="D21"/>
      <c r="E21"/>
      <c r="F21"/>
      <c r="G21"/>
    </row>
    <row r="22" spans="1:7" x14ac:dyDescent="0.2">
      <c r="A22" s="426"/>
      <c r="B22" s="427"/>
      <c r="C22"/>
      <c r="D22"/>
      <c r="E22"/>
      <c r="F22"/>
      <c r="G22"/>
    </row>
    <row r="23" spans="1:7" x14ac:dyDescent="0.2">
      <c r="A23" s="426"/>
      <c r="B23" s="427"/>
      <c r="C23"/>
      <c r="D23"/>
      <c r="E23"/>
      <c r="F23"/>
      <c r="G23"/>
    </row>
    <row r="24" spans="1:7" x14ac:dyDescent="0.2">
      <c r="A24" s="426"/>
      <c r="B24" s="427"/>
      <c r="C24"/>
      <c r="D24"/>
      <c r="E24"/>
      <c r="F24"/>
      <c r="G24"/>
    </row>
    <row r="25" spans="1:7" x14ac:dyDescent="0.2">
      <c r="A25" s="426"/>
      <c r="B25" s="427"/>
      <c r="C25"/>
      <c r="D25"/>
      <c r="E25"/>
      <c r="F25"/>
      <c r="G25"/>
    </row>
    <row r="26" spans="1:7" x14ac:dyDescent="0.2">
      <c r="A26" s="426"/>
      <c r="B26" s="427"/>
      <c r="C26"/>
      <c r="D26"/>
      <c r="E26"/>
      <c r="F26"/>
      <c r="G26"/>
    </row>
    <row r="27" spans="1:7" x14ac:dyDescent="0.2">
      <c r="A27" s="426"/>
      <c r="B27" s="427"/>
      <c r="C27"/>
      <c r="D27"/>
      <c r="E27"/>
      <c r="F27"/>
      <c r="G27"/>
    </row>
    <row r="28" spans="1:7" x14ac:dyDescent="0.2">
      <c r="A28" s="426"/>
      <c r="B28" s="427"/>
      <c r="C28"/>
      <c r="D28"/>
      <c r="E28"/>
      <c r="F28"/>
      <c r="G28"/>
    </row>
    <row r="29" spans="1:7" x14ac:dyDescent="0.2">
      <c r="A29" s="426"/>
      <c r="B29" s="427"/>
      <c r="C29"/>
      <c r="D29"/>
      <c r="E29"/>
      <c r="F29"/>
      <c r="G29"/>
    </row>
    <row r="30" spans="1:7" x14ac:dyDescent="0.2">
      <c r="A30" s="426"/>
      <c r="B30" s="427"/>
      <c r="C30"/>
      <c r="D30"/>
      <c r="E30"/>
      <c r="F30"/>
      <c r="G30"/>
    </row>
    <row r="31" spans="1:7" x14ac:dyDescent="0.2">
      <c r="A31" s="426"/>
      <c r="B31" s="427"/>
      <c r="C31"/>
      <c r="D31"/>
      <c r="E31"/>
      <c r="F31"/>
      <c r="G31"/>
    </row>
    <row r="32" spans="1:7" x14ac:dyDescent="0.2">
      <c r="A32" s="426"/>
      <c r="B32" s="427"/>
      <c r="C32"/>
      <c r="D32"/>
      <c r="E32"/>
      <c r="F32"/>
      <c r="G32"/>
    </row>
    <row r="33" spans="1:7" x14ac:dyDescent="0.2">
      <c r="A33" s="426"/>
      <c r="B33" s="427"/>
      <c r="C33"/>
      <c r="D33"/>
      <c r="E33"/>
      <c r="F33"/>
      <c r="G33"/>
    </row>
    <row r="34" spans="1:7" x14ac:dyDescent="0.2">
      <c r="A34" s="426"/>
      <c r="B34" s="427"/>
      <c r="C34"/>
      <c r="D34"/>
      <c r="E34"/>
      <c r="F34"/>
      <c r="G34"/>
    </row>
    <row r="35" spans="1:7" x14ac:dyDescent="0.2">
      <c r="A35" s="426"/>
      <c r="B35" s="427"/>
      <c r="C35"/>
      <c r="D35"/>
      <c r="E35"/>
      <c r="F35"/>
      <c r="G35"/>
    </row>
    <row r="36" spans="1:7" x14ac:dyDescent="0.2">
      <c r="A36" s="426"/>
      <c r="B36" s="427"/>
      <c r="C36"/>
      <c r="D36"/>
      <c r="E36"/>
      <c r="F36"/>
      <c r="G36"/>
    </row>
    <row r="37" spans="1:7" x14ac:dyDescent="0.2">
      <c r="A37" s="426"/>
      <c r="B37" s="427"/>
      <c r="C37"/>
      <c r="D37"/>
      <c r="E37"/>
      <c r="F37"/>
      <c r="G37"/>
    </row>
    <row r="38" spans="1:7" x14ac:dyDescent="0.2">
      <c r="A38" s="426"/>
      <c r="B38" s="427"/>
      <c r="C38"/>
      <c r="D38"/>
      <c r="E38"/>
      <c r="F38"/>
      <c r="G38"/>
    </row>
    <row r="39" spans="1:7" x14ac:dyDescent="0.2">
      <c r="A39" s="426"/>
      <c r="B39" s="427"/>
      <c r="C39"/>
      <c r="D39"/>
      <c r="E39"/>
      <c r="F39"/>
      <c r="G39"/>
    </row>
    <row r="40" spans="1:7" x14ac:dyDescent="0.2">
      <c r="A40" s="426"/>
      <c r="B40" s="427"/>
      <c r="C40"/>
      <c r="D40"/>
      <c r="E40"/>
      <c r="F40"/>
      <c r="G40"/>
    </row>
    <row r="41" spans="1:7" x14ac:dyDescent="0.2">
      <c r="A41" s="426"/>
      <c r="B41" s="427"/>
      <c r="C41"/>
      <c r="D41"/>
      <c r="E41"/>
      <c r="F41"/>
      <c r="G41"/>
    </row>
    <row r="42" spans="1:7" x14ac:dyDescent="0.2">
      <c r="A42" s="426"/>
      <c r="B42" s="427"/>
      <c r="C42"/>
      <c r="D42"/>
      <c r="E42"/>
      <c r="F42"/>
      <c r="G42"/>
    </row>
    <row r="43" spans="1:7" x14ac:dyDescent="0.2">
      <c r="A43" s="426"/>
      <c r="B43" s="427"/>
      <c r="C43"/>
      <c r="D43"/>
      <c r="E43"/>
      <c r="F43"/>
      <c r="G43"/>
    </row>
    <row r="44" spans="1:7" x14ac:dyDescent="0.2">
      <c r="A44" s="426"/>
      <c r="B44" s="427"/>
      <c r="C44"/>
      <c r="D44"/>
      <c r="E44"/>
      <c r="F44"/>
      <c r="G44"/>
    </row>
    <row r="45" spans="1:7" x14ac:dyDescent="0.2">
      <c r="A45" s="426"/>
      <c r="B45" s="427"/>
      <c r="C45"/>
      <c r="D45"/>
      <c r="E45"/>
      <c r="F45"/>
      <c r="G45"/>
    </row>
    <row r="46" spans="1:7" x14ac:dyDescent="0.2">
      <c r="A46" s="426"/>
      <c r="B46" s="427"/>
      <c r="C46"/>
      <c r="D46"/>
      <c r="E46"/>
      <c r="F46"/>
      <c r="G46"/>
    </row>
    <row r="47" spans="1:7" x14ac:dyDescent="0.2">
      <c r="A47" s="426"/>
      <c r="B47" s="427"/>
      <c r="C47"/>
      <c r="D47"/>
      <c r="E47"/>
      <c r="F47"/>
      <c r="G47"/>
    </row>
    <row r="48" spans="1:7" x14ac:dyDescent="0.2">
      <c r="A48" s="1107"/>
      <c r="B48" s="1107"/>
      <c r="C48"/>
      <c r="D48"/>
      <c r="E48"/>
      <c r="F48"/>
      <c r="G48"/>
    </row>
    <row r="49" spans="1:7" x14ac:dyDescent="0.2">
      <c r="A49" s="58"/>
      <c r="B49" s="427"/>
      <c r="C49"/>
      <c r="D49"/>
      <c r="E49"/>
      <c r="F49"/>
      <c r="G49"/>
    </row>
    <row r="50" spans="1:7" x14ac:dyDescent="0.2">
      <c r="A50" s="125"/>
      <c r="B50" s="273"/>
      <c r="C50"/>
      <c r="D50"/>
      <c r="E50"/>
      <c r="F50"/>
      <c r="G50"/>
    </row>
    <row r="51" spans="1:7" x14ac:dyDescent="0.2">
      <c r="A51" s="125"/>
      <c r="B51" s="273"/>
      <c r="C51"/>
      <c r="D51"/>
      <c r="E51"/>
      <c r="F51"/>
      <c r="G51"/>
    </row>
    <row r="52" spans="1:7" x14ac:dyDescent="0.2">
      <c r="A52" s="125"/>
      <c r="B52" s="273"/>
      <c r="C52"/>
      <c r="D52"/>
      <c r="E52"/>
      <c r="F52"/>
      <c r="G52"/>
    </row>
    <row r="53" spans="1:7" x14ac:dyDescent="0.2">
      <c r="A53" s="125"/>
      <c r="B53" s="273"/>
      <c r="C53"/>
      <c r="D53"/>
      <c r="E53"/>
      <c r="F53"/>
      <c r="G53"/>
    </row>
    <row r="54" spans="1:7" x14ac:dyDescent="0.2">
      <c r="A54" s="130"/>
      <c r="B54" s="273"/>
      <c r="C54"/>
      <c r="D54"/>
      <c r="E54"/>
      <c r="F54"/>
      <c r="G54"/>
    </row>
    <row r="55" spans="1:7" ht="56.25" customHeight="1" x14ac:dyDescent="0.2">
      <c r="A55" s="125"/>
      <c r="B55" s="273"/>
      <c r="C55"/>
      <c r="D55"/>
      <c r="E55"/>
      <c r="F55"/>
      <c r="G55"/>
    </row>
    <row r="56" spans="1:7" x14ac:dyDescent="0.2">
      <c r="A56" s="125"/>
      <c r="B56" s="273"/>
      <c r="C56"/>
      <c r="D56"/>
      <c r="E56"/>
      <c r="F56"/>
      <c r="G56"/>
    </row>
    <row r="57" spans="1:7" x14ac:dyDescent="0.2">
      <c r="A57" s="125"/>
      <c r="B57" s="273"/>
      <c r="C57"/>
      <c r="D57"/>
      <c r="E57"/>
      <c r="F57"/>
      <c r="G57"/>
    </row>
    <row r="58" spans="1:7" x14ac:dyDescent="0.2">
      <c r="A58" s="125"/>
      <c r="B58" s="273"/>
      <c r="C58"/>
      <c r="D58"/>
      <c r="E58"/>
      <c r="F58"/>
      <c r="G58"/>
    </row>
    <row r="59" spans="1:7" x14ac:dyDescent="0.2">
      <c r="A59" s="125"/>
      <c r="B59" s="273"/>
      <c r="C59"/>
      <c r="D59"/>
      <c r="E59"/>
      <c r="F59"/>
      <c r="G59"/>
    </row>
    <row r="60" spans="1:7" x14ac:dyDescent="0.2">
      <c r="A60" s="125"/>
      <c r="B60" s="273"/>
      <c r="C60"/>
      <c r="D60"/>
      <c r="E60"/>
      <c r="F60"/>
      <c r="G60"/>
    </row>
    <row r="61" spans="1:7" x14ac:dyDescent="0.2">
      <c r="A61" s="125"/>
      <c r="B61" s="273"/>
      <c r="C61"/>
      <c r="D61"/>
      <c r="E61"/>
      <c r="F61"/>
      <c r="G61"/>
    </row>
    <row r="62" spans="1:7" x14ac:dyDescent="0.2">
      <c r="A62" s="125"/>
      <c r="B62" s="273"/>
      <c r="C62"/>
      <c r="D62"/>
      <c r="E62"/>
      <c r="F62"/>
      <c r="G62"/>
    </row>
    <row r="63" spans="1:7" x14ac:dyDescent="0.2">
      <c r="A63" s="130"/>
      <c r="B63" s="273"/>
      <c r="C63"/>
      <c r="D63"/>
      <c r="E63"/>
      <c r="F63"/>
      <c r="G63"/>
    </row>
    <row r="64" spans="1:7" x14ac:dyDescent="0.2">
      <c r="A64" s="125"/>
      <c r="B64" s="273"/>
      <c r="C64"/>
      <c r="D64"/>
      <c r="E64"/>
      <c r="F64"/>
      <c r="G64"/>
    </row>
    <row r="65" spans="1:7" x14ac:dyDescent="0.2">
      <c r="A65" s="125"/>
      <c r="B65" s="273"/>
      <c r="C65"/>
      <c r="D65"/>
      <c r="E65"/>
      <c r="F65"/>
      <c r="G65"/>
    </row>
    <row r="66" spans="1:7" x14ac:dyDescent="0.2">
      <c r="A66" s="125"/>
      <c r="B66" s="273"/>
      <c r="C66"/>
      <c r="D66"/>
      <c r="E66"/>
      <c r="F66"/>
      <c r="G66"/>
    </row>
    <row r="67" spans="1:7" x14ac:dyDescent="0.2">
      <c r="A67" s="125"/>
      <c r="B67" s="273"/>
      <c r="C67"/>
      <c r="D67"/>
      <c r="E67"/>
      <c r="F67"/>
      <c r="G67"/>
    </row>
    <row r="68" spans="1:7" x14ac:dyDescent="0.2">
      <c r="A68" s="125"/>
      <c r="B68" s="273"/>
      <c r="C68"/>
      <c r="D68"/>
      <c r="E68"/>
      <c r="F68"/>
      <c r="G68"/>
    </row>
    <row r="69" spans="1:7" x14ac:dyDescent="0.2">
      <c r="A69" s="125"/>
      <c r="B69" s="273"/>
      <c r="C69"/>
      <c r="D69"/>
      <c r="E69"/>
      <c r="F69"/>
      <c r="G69"/>
    </row>
    <row r="70" spans="1:7" x14ac:dyDescent="0.2">
      <c r="A70" s="125"/>
      <c r="B70" s="273"/>
      <c r="C70"/>
      <c r="D70"/>
      <c r="E70"/>
      <c r="F70"/>
      <c r="G70"/>
    </row>
    <row r="71" spans="1:7" x14ac:dyDescent="0.2">
      <c r="A71" s="125"/>
      <c r="B71" s="273"/>
      <c r="C71"/>
      <c r="D71"/>
      <c r="E71"/>
      <c r="F71"/>
      <c r="G71"/>
    </row>
    <row r="72" spans="1:7" x14ac:dyDescent="0.2">
      <c r="A72" s="424"/>
      <c r="B72" s="273"/>
      <c r="C72"/>
      <c r="D72"/>
      <c r="E72"/>
      <c r="F72"/>
      <c r="G72"/>
    </row>
    <row r="73" spans="1:7" x14ac:dyDescent="0.2">
      <c r="A73" s="424"/>
      <c r="B73" s="273"/>
      <c r="C73"/>
      <c r="D73"/>
      <c r="E73"/>
      <c r="F73"/>
      <c r="G73"/>
    </row>
    <row r="74" spans="1:7" x14ac:dyDescent="0.2">
      <c r="A74" s="424"/>
      <c r="B74" s="273"/>
      <c r="C74"/>
      <c r="D74"/>
      <c r="E74"/>
      <c r="F74"/>
      <c r="G74"/>
    </row>
    <row r="75" spans="1:7" x14ac:dyDescent="0.2">
      <c r="A75" s="424"/>
      <c r="B75" s="273"/>
      <c r="C75"/>
      <c r="D75"/>
      <c r="E75"/>
      <c r="F75"/>
      <c r="G75"/>
    </row>
    <row r="76" spans="1:7" x14ac:dyDescent="0.2">
      <c r="A76" s="424"/>
      <c r="B76" s="273"/>
      <c r="C76"/>
      <c r="D76"/>
      <c r="E76"/>
      <c r="F76"/>
      <c r="G76"/>
    </row>
    <row r="77" spans="1:7" x14ac:dyDescent="0.2">
      <c r="A77" s="424"/>
      <c r="B77" s="273"/>
      <c r="C77"/>
      <c r="D77"/>
      <c r="E77"/>
      <c r="F77"/>
      <c r="G77"/>
    </row>
    <row r="78" spans="1:7" x14ac:dyDescent="0.2">
      <c r="A78" s="424"/>
      <c r="B78" s="273"/>
      <c r="C78"/>
      <c r="D78"/>
      <c r="E78"/>
      <c r="F78"/>
      <c r="G78"/>
    </row>
    <row r="79" spans="1:7" x14ac:dyDescent="0.2">
      <c r="A79" s="424"/>
      <c r="B79" s="273"/>
      <c r="C79"/>
      <c r="D79"/>
      <c r="E79"/>
      <c r="F79"/>
      <c r="G79"/>
    </row>
    <row r="80" spans="1:7" x14ac:dyDescent="0.2">
      <c r="A80" s="424"/>
      <c r="B80" s="273"/>
      <c r="C80"/>
      <c r="D80"/>
      <c r="E80"/>
      <c r="F80"/>
      <c r="G80"/>
    </row>
    <row r="81" spans="1:7" x14ac:dyDescent="0.2">
      <c r="A81" s="424"/>
      <c r="B81" s="273"/>
      <c r="C81"/>
      <c r="D81"/>
      <c r="E81"/>
      <c r="F81"/>
      <c r="G81"/>
    </row>
    <row r="82" spans="1:7" x14ac:dyDescent="0.2">
      <c r="A82" s="424"/>
      <c r="B82" s="273"/>
      <c r="C82"/>
      <c r="D82"/>
      <c r="E82"/>
      <c r="F82"/>
      <c r="G82"/>
    </row>
    <row r="83" spans="1:7" x14ac:dyDescent="0.2">
      <c r="A83" s="424"/>
      <c r="B83" s="273"/>
      <c r="C83"/>
      <c r="D83"/>
      <c r="E83"/>
      <c r="F83"/>
      <c r="G83"/>
    </row>
    <row r="84" spans="1:7" x14ac:dyDescent="0.2">
      <c r="A84" s="424"/>
      <c r="B84" s="273"/>
      <c r="C84"/>
      <c r="D84"/>
      <c r="E84"/>
      <c r="F84"/>
      <c r="G84"/>
    </row>
    <row r="85" spans="1:7" x14ac:dyDescent="0.2">
      <c r="A85" s="424"/>
      <c r="B85" s="273"/>
      <c r="C85"/>
      <c r="D85"/>
      <c r="E85"/>
      <c r="F85"/>
      <c r="G85"/>
    </row>
    <row r="86" spans="1:7" x14ac:dyDescent="0.2">
      <c r="A86" s="424"/>
      <c r="B86" s="273"/>
      <c r="C86"/>
      <c r="D86"/>
      <c r="E86"/>
      <c r="F86"/>
      <c r="G86"/>
    </row>
    <row r="87" spans="1:7" x14ac:dyDescent="0.2">
      <c r="A87" s="424"/>
      <c r="B87" s="273"/>
      <c r="C87"/>
      <c r="D87"/>
      <c r="E87"/>
      <c r="F87"/>
      <c r="G87"/>
    </row>
    <row r="88" spans="1:7" x14ac:dyDescent="0.2">
      <c r="A88" s="424"/>
      <c r="B88" s="273"/>
      <c r="C88"/>
      <c r="D88"/>
      <c r="E88"/>
      <c r="F88"/>
      <c r="G88"/>
    </row>
    <row r="89" spans="1:7" x14ac:dyDescent="0.2">
      <c r="A89" s="424"/>
      <c r="B89" s="273"/>
      <c r="C89"/>
      <c r="D89"/>
      <c r="E89"/>
      <c r="F89"/>
      <c r="G89"/>
    </row>
    <row r="90" spans="1:7" x14ac:dyDescent="0.2">
      <c r="A90" s="424"/>
      <c r="B90" s="273"/>
      <c r="C90"/>
      <c r="D90"/>
      <c r="E90"/>
      <c r="F90"/>
      <c r="G90"/>
    </row>
    <row r="91" spans="1:7" x14ac:dyDescent="0.2">
      <c r="A91" s="424"/>
      <c r="B91" s="273"/>
      <c r="C91"/>
      <c r="D91"/>
      <c r="E91"/>
      <c r="F91"/>
      <c r="G91"/>
    </row>
    <row r="92" spans="1:7" x14ac:dyDescent="0.2">
      <c r="A92" s="424"/>
      <c r="B92" s="273"/>
      <c r="C92"/>
      <c r="D92"/>
      <c r="E92"/>
      <c r="F92"/>
      <c r="G92"/>
    </row>
    <row r="93" spans="1:7" x14ac:dyDescent="0.2">
      <c r="A93" s="424"/>
      <c r="B93" s="273"/>
      <c r="C93"/>
      <c r="D93"/>
      <c r="E93"/>
      <c r="F93"/>
      <c r="G93"/>
    </row>
    <row r="94" spans="1:7" x14ac:dyDescent="0.2">
      <c r="A94" s="424"/>
      <c r="B94" s="273"/>
      <c r="C94"/>
      <c r="D94"/>
      <c r="E94"/>
      <c r="F94"/>
      <c r="G94"/>
    </row>
    <row r="95" spans="1:7" x14ac:dyDescent="0.2">
      <c r="A95" s="424"/>
      <c r="B95" s="273"/>
      <c r="C95"/>
      <c r="D95"/>
      <c r="E95"/>
      <c r="F95"/>
      <c r="G95"/>
    </row>
    <row r="96" spans="1:7" x14ac:dyDescent="0.2">
      <c r="A96" s="424"/>
      <c r="B96" s="273"/>
      <c r="C96"/>
      <c r="D96"/>
      <c r="E96"/>
      <c r="F96"/>
      <c r="G96"/>
    </row>
    <row r="97" spans="1:7" x14ac:dyDescent="0.2">
      <c r="A97" s="424"/>
      <c r="B97" s="273"/>
      <c r="C97"/>
      <c r="D97"/>
      <c r="E97"/>
      <c r="F97"/>
      <c r="G97"/>
    </row>
    <row r="98" spans="1:7" x14ac:dyDescent="0.2">
      <c r="A98" s="424"/>
      <c r="B98" s="273"/>
      <c r="C98"/>
      <c r="D98"/>
      <c r="E98"/>
      <c r="F98"/>
      <c r="G98"/>
    </row>
    <row r="99" spans="1:7" x14ac:dyDescent="0.2">
      <c r="A99" s="424"/>
      <c r="B99" s="273"/>
      <c r="C99"/>
      <c r="D99"/>
      <c r="E99"/>
      <c r="F99"/>
      <c r="G99"/>
    </row>
    <row r="100" spans="1:7" x14ac:dyDescent="0.2">
      <c r="A100" s="424"/>
      <c r="B100" s="273"/>
      <c r="C100"/>
      <c r="D100"/>
      <c r="E100"/>
      <c r="F100"/>
      <c r="G100"/>
    </row>
    <row r="101" spans="1:7" x14ac:dyDescent="0.2">
      <c r="A101" s="424"/>
      <c r="B101" s="273"/>
      <c r="C101"/>
      <c r="D101"/>
      <c r="E101"/>
      <c r="F101"/>
      <c r="G101"/>
    </row>
    <row r="102" spans="1:7" x14ac:dyDescent="0.2">
      <c r="A102" s="424"/>
      <c r="B102" s="273"/>
      <c r="C102"/>
      <c r="D102"/>
      <c r="E102"/>
      <c r="F102"/>
      <c r="G102"/>
    </row>
    <row r="103" spans="1:7" x14ac:dyDescent="0.2">
      <c r="A103" s="125"/>
      <c r="B103" s="273"/>
      <c r="C103"/>
      <c r="D103"/>
      <c r="E103"/>
      <c r="F103"/>
      <c r="G103"/>
    </row>
    <row r="104" spans="1:7" x14ac:dyDescent="0.2">
      <c r="A104" s="125"/>
      <c r="B104" s="273"/>
      <c r="C104"/>
      <c r="D104"/>
      <c r="E104"/>
      <c r="F104"/>
      <c r="G104"/>
    </row>
    <row r="105" spans="1:7" x14ac:dyDescent="0.2">
      <c r="A105" s="125"/>
      <c r="B105" s="273"/>
      <c r="C105"/>
      <c r="D105"/>
      <c r="E105"/>
      <c r="F105"/>
      <c r="G105"/>
    </row>
    <row r="106" spans="1:7" x14ac:dyDescent="0.2">
      <c r="A106" s="125"/>
      <c r="B106" s="273"/>
      <c r="C106"/>
      <c r="D106"/>
      <c r="E106"/>
      <c r="F106"/>
      <c r="G106"/>
    </row>
    <row r="107" spans="1:7" x14ac:dyDescent="0.2">
      <c r="A107" s="125"/>
      <c r="B107" s="273"/>
      <c r="C107"/>
      <c r="D107"/>
      <c r="E107"/>
      <c r="F107"/>
      <c r="G107"/>
    </row>
    <row r="108" spans="1:7" x14ac:dyDescent="0.2">
      <c r="A108" s="125"/>
      <c r="B108" s="273"/>
      <c r="C108"/>
      <c r="D108"/>
      <c r="E108"/>
      <c r="F108"/>
      <c r="G108"/>
    </row>
    <row r="109" spans="1:7" x14ac:dyDescent="0.2">
      <c r="A109" s="125"/>
      <c r="B109" s="273"/>
      <c r="C109"/>
      <c r="D109"/>
      <c r="E109"/>
      <c r="F109"/>
      <c r="G109"/>
    </row>
    <row r="110" spans="1:7" x14ac:dyDescent="0.2">
      <c r="A110" s="125"/>
      <c r="B110" s="273"/>
      <c r="C110"/>
      <c r="D110"/>
      <c r="E110"/>
      <c r="F110"/>
      <c r="G110"/>
    </row>
    <row r="111" spans="1:7" x14ac:dyDescent="0.2">
      <c r="A111" s="125"/>
      <c r="B111" s="273"/>
      <c r="C111"/>
      <c r="D111"/>
      <c r="E111"/>
      <c r="F111"/>
      <c r="G111"/>
    </row>
    <row r="112" spans="1:7" x14ac:dyDescent="0.2">
      <c r="A112" s="125"/>
      <c r="B112" s="273"/>
      <c r="C112"/>
      <c r="D112"/>
      <c r="E112"/>
      <c r="F112"/>
      <c r="G112"/>
    </row>
    <row r="113" spans="1:7" x14ac:dyDescent="0.2">
      <c r="A113" s="125"/>
      <c r="B113" s="273"/>
      <c r="C113"/>
      <c r="D113"/>
      <c r="E113"/>
      <c r="F113"/>
      <c r="G113"/>
    </row>
    <row r="114" spans="1:7" x14ac:dyDescent="0.2">
      <c r="A114" s="125"/>
      <c r="B114" s="273"/>
      <c r="C114"/>
      <c r="D114"/>
      <c r="E114"/>
      <c r="F114"/>
      <c r="G114"/>
    </row>
    <row r="115" spans="1:7" x14ac:dyDescent="0.2">
      <c r="A115" s="125"/>
      <c r="B115" s="273"/>
      <c r="C115"/>
      <c r="D115"/>
      <c r="E115"/>
      <c r="F115"/>
      <c r="G115"/>
    </row>
    <row r="116" spans="1:7" x14ac:dyDescent="0.2">
      <c r="A116" s="125"/>
      <c r="B116" s="273"/>
      <c r="C116"/>
      <c r="D116"/>
      <c r="E116"/>
      <c r="F116"/>
      <c r="G116"/>
    </row>
    <row r="117" spans="1:7" x14ac:dyDescent="0.2">
      <c r="A117" s="125"/>
      <c r="B117" s="273"/>
      <c r="C117"/>
      <c r="D117"/>
      <c r="E117"/>
      <c r="F117"/>
      <c r="G117"/>
    </row>
    <row r="118" spans="1:7" x14ac:dyDescent="0.2">
      <c r="A118" s="125"/>
      <c r="B118" s="273"/>
      <c r="C118"/>
      <c r="D118"/>
      <c r="E118"/>
      <c r="F118"/>
      <c r="G118"/>
    </row>
    <row r="119" spans="1:7" x14ac:dyDescent="0.2">
      <c r="A119" s="125"/>
      <c r="B119" s="273"/>
      <c r="C119"/>
      <c r="D119"/>
      <c r="E119"/>
      <c r="F119"/>
      <c r="G119"/>
    </row>
    <row r="120" spans="1:7" x14ac:dyDescent="0.2">
      <c r="A120" s="125"/>
      <c r="B120" s="273"/>
      <c r="C120"/>
      <c r="D120"/>
      <c r="E120"/>
      <c r="F120"/>
      <c r="G120"/>
    </row>
    <row r="121" spans="1:7" x14ac:dyDescent="0.2">
      <c r="A121" s="125"/>
      <c r="B121" s="273"/>
      <c r="C121"/>
      <c r="D121"/>
      <c r="E121"/>
      <c r="F121"/>
      <c r="G121"/>
    </row>
    <row r="122" spans="1:7" x14ac:dyDescent="0.2">
      <c r="A122" s="125"/>
      <c r="B122" s="273"/>
      <c r="C122"/>
      <c r="D122"/>
      <c r="E122"/>
      <c r="F122"/>
      <c r="G122"/>
    </row>
    <row r="123" spans="1:7" x14ac:dyDescent="0.2">
      <c r="A123" s="125"/>
      <c r="B123" s="273"/>
      <c r="C123"/>
      <c r="D123"/>
      <c r="E123"/>
      <c r="F123"/>
      <c r="G123"/>
    </row>
    <row r="124" spans="1:7" x14ac:dyDescent="0.2">
      <c r="A124" s="125"/>
      <c r="B124" s="273"/>
      <c r="C124"/>
      <c r="D124"/>
      <c r="E124"/>
      <c r="F124"/>
      <c r="G124"/>
    </row>
    <row r="125" spans="1:7" x14ac:dyDescent="0.2">
      <c r="A125" s="125"/>
      <c r="B125" s="273"/>
      <c r="C125"/>
      <c r="D125"/>
      <c r="E125"/>
      <c r="F125"/>
      <c r="G125"/>
    </row>
    <row r="126" spans="1:7" x14ac:dyDescent="0.2">
      <c r="A126" s="125"/>
      <c r="B126" s="273"/>
      <c r="C126"/>
      <c r="D126"/>
      <c r="E126"/>
      <c r="F126"/>
      <c r="G126"/>
    </row>
    <row r="127" spans="1:7" x14ac:dyDescent="0.2">
      <c r="A127" s="125"/>
      <c r="B127" s="273"/>
      <c r="C127"/>
      <c r="D127"/>
      <c r="E127"/>
      <c r="F127"/>
      <c r="G127"/>
    </row>
    <row r="128" spans="1:7" x14ac:dyDescent="0.2">
      <c r="A128" s="125"/>
      <c r="B128" s="273"/>
      <c r="C128"/>
      <c r="D128"/>
      <c r="E128"/>
      <c r="F128"/>
      <c r="G128"/>
    </row>
    <row r="129" spans="1:7" x14ac:dyDescent="0.2">
      <c r="A129" s="125"/>
      <c r="B129" s="273"/>
      <c r="C129"/>
      <c r="D129"/>
      <c r="E129"/>
      <c r="F129"/>
      <c r="G129"/>
    </row>
    <row r="130" spans="1:7" x14ac:dyDescent="0.2">
      <c r="A130" s="125"/>
      <c r="B130" s="273"/>
      <c r="C130"/>
      <c r="D130"/>
      <c r="E130"/>
      <c r="F130"/>
      <c r="G130"/>
    </row>
    <row r="131" spans="1:7" x14ac:dyDescent="0.2">
      <c r="A131" s="125"/>
      <c r="B131" s="273"/>
      <c r="C131"/>
      <c r="D131"/>
      <c r="E131"/>
      <c r="F131"/>
      <c r="G131"/>
    </row>
    <row r="132" spans="1:7" x14ac:dyDescent="0.2">
      <c r="A132" s="125"/>
      <c r="B132" s="273"/>
      <c r="C132"/>
      <c r="D132"/>
      <c r="E132"/>
      <c r="F132"/>
      <c r="G132"/>
    </row>
    <row r="133" spans="1:7" x14ac:dyDescent="0.2">
      <c r="A133" s="125"/>
      <c r="B133" s="273"/>
      <c r="C133"/>
      <c r="D133"/>
      <c r="E133"/>
      <c r="F133"/>
      <c r="G133"/>
    </row>
    <row r="134" spans="1:7" x14ac:dyDescent="0.2">
      <c r="A134" s="125"/>
      <c r="B134" s="273"/>
      <c r="C134"/>
      <c r="D134"/>
      <c r="E134"/>
      <c r="F134"/>
      <c r="G134"/>
    </row>
    <row r="135" spans="1:7" x14ac:dyDescent="0.2">
      <c r="A135" s="125"/>
      <c r="B135" s="273"/>
      <c r="C135"/>
      <c r="D135"/>
      <c r="E135"/>
      <c r="F135"/>
      <c r="G135"/>
    </row>
    <row r="136" spans="1:7" x14ac:dyDescent="0.2">
      <c r="A136" s="125"/>
      <c r="B136" s="273"/>
      <c r="C136"/>
      <c r="D136"/>
      <c r="E136"/>
      <c r="F136"/>
      <c r="G136"/>
    </row>
    <row r="137" spans="1:7" x14ac:dyDescent="0.2">
      <c r="A137" s="125"/>
      <c r="B137" s="273"/>
      <c r="C137"/>
      <c r="D137"/>
      <c r="E137"/>
      <c r="F137"/>
      <c r="G137"/>
    </row>
    <row r="138" spans="1:7" x14ac:dyDescent="0.2">
      <c r="A138" s="425"/>
      <c r="B138" s="427"/>
      <c r="C138"/>
      <c r="D138"/>
      <c r="E138"/>
      <c r="F138"/>
      <c r="G138"/>
    </row>
    <row r="139" spans="1:7" x14ac:dyDescent="0.2">
      <c r="A139" s="425"/>
      <c r="B139" s="428"/>
      <c r="C139"/>
      <c r="D139"/>
      <c r="E139"/>
      <c r="F139"/>
      <c r="G139"/>
    </row>
    <row r="140" spans="1:7" x14ac:dyDescent="0.2">
      <c r="A140" s="425"/>
      <c r="B140" s="428"/>
      <c r="C140"/>
      <c r="D140"/>
      <c r="E140"/>
      <c r="F140"/>
      <c r="G140"/>
    </row>
    <row r="141" spans="1:7" x14ac:dyDescent="0.2">
      <c r="A141" s="425"/>
      <c r="B141" s="428"/>
      <c r="C141"/>
      <c r="D141"/>
      <c r="E141"/>
      <c r="F141"/>
      <c r="G141"/>
    </row>
    <row r="142" spans="1:7" x14ac:dyDescent="0.2">
      <c r="A142" s="429"/>
      <c r="B142" s="428"/>
      <c r="C142"/>
      <c r="D142"/>
      <c r="E142"/>
      <c r="F142"/>
      <c r="G142"/>
    </row>
    <row r="143" spans="1:7" x14ac:dyDescent="0.2">
      <c r="A143" s="429"/>
      <c r="B143" s="428"/>
      <c r="C143"/>
      <c r="D143"/>
      <c r="E143"/>
      <c r="F143"/>
      <c r="G143"/>
    </row>
    <row r="144" spans="1:7" x14ac:dyDescent="0.2">
      <c r="A144" s="429"/>
      <c r="B144" s="428"/>
      <c r="C144"/>
      <c r="D144"/>
      <c r="E144"/>
      <c r="F144"/>
      <c r="G144"/>
    </row>
    <row r="145" spans="1:7" x14ac:dyDescent="0.2">
      <c r="A145" s="429"/>
      <c r="B145" s="428"/>
      <c r="C145"/>
      <c r="D145"/>
      <c r="E145"/>
      <c r="F145"/>
      <c r="G145"/>
    </row>
    <row r="146" spans="1:7" x14ac:dyDescent="0.2">
      <c r="A146" s="429"/>
      <c r="B146" s="428"/>
      <c r="C146"/>
      <c r="D146"/>
      <c r="E146"/>
      <c r="F146"/>
      <c r="G146"/>
    </row>
    <row r="147" spans="1:7" x14ac:dyDescent="0.2">
      <c r="A147" s="429"/>
      <c r="B147" s="428"/>
      <c r="C147"/>
      <c r="D147"/>
      <c r="E147"/>
      <c r="F147"/>
      <c r="G147"/>
    </row>
    <row r="148" spans="1:7" x14ac:dyDescent="0.2">
      <c r="A148" s="429"/>
      <c r="B148" s="428"/>
      <c r="C148"/>
      <c r="D148"/>
      <c r="E148"/>
      <c r="F148"/>
      <c r="G148"/>
    </row>
    <row r="149" spans="1:7" x14ac:dyDescent="0.2">
      <c r="A149" s="429"/>
      <c r="B149" s="428"/>
      <c r="C149"/>
      <c r="D149"/>
      <c r="E149"/>
      <c r="F149"/>
      <c r="G149"/>
    </row>
    <row r="150" spans="1:7" x14ac:dyDescent="0.2">
      <c r="A150" s="429"/>
      <c r="B150" s="428"/>
      <c r="C150"/>
      <c r="D150"/>
      <c r="E150"/>
      <c r="F150"/>
      <c r="G150"/>
    </row>
    <row r="151" spans="1:7" x14ac:dyDescent="0.2">
      <c r="A151" s="429"/>
      <c r="B151" s="428"/>
      <c r="C151"/>
      <c r="D151"/>
      <c r="E151"/>
      <c r="F151"/>
      <c r="G151"/>
    </row>
    <row r="152" spans="1:7" x14ac:dyDescent="0.2">
      <c r="A152" s="429"/>
      <c r="B152" s="428"/>
      <c r="C152"/>
      <c r="D152"/>
      <c r="E152"/>
      <c r="F152"/>
      <c r="G152"/>
    </row>
    <row r="153" spans="1:7" x14ac:dyDescent="0.2">
      <c r="A153" s="429"/>
      <c r="B153" s="428"/>
      <c r="C153"/>
      <c r="D153"/>
      <c r="E153"/>
      <c r="F153"/>
      <c r="G153"/>
    </row>
    <row r="154" spans="1:7" x14ac:dyDescent="0.2">
      <c r="A154" s="429"/>
      <c r="B154" s="428"/>
      <c r="C154"/>
      <c r="D154"/>
      <c r="E154"/>
      <c r="F154"/>
      <c r="G154"/>
    </row>
  </sheetData>
  <mergeCells count="1">
    <mergeCell ref="A48:B48"/>
  </mergeCells>
  <printOptions horizontalCentered="1"/>
  <pageMargins left="0.19685039370078741" right="0.19685039370078741" top="0.98425196850393704" bottom="0.35433070866141736" header="0.19685039370078741" footer="0.19685039370078741"/>
  <pageSetup paperSize="9" orientation="landscape" r:id="rId1"/>
  <headerFooter alignWithMargins="0">
    <oddHeader xml:space="preserve">&amp;C&amp;"Times New Roman,Félkövér"2020. évi költségvetés 
TÉR_KÖZ pályázat és egyéb fejlesztési projektek
11605 cím bevételi előiányzat&amp;R&amp;"Times New Roman,Félkövér dőlt"12. melléklet a /2020. () 
önk.rendelethez
ezer forintban&amp;"Times New Roman,Normál"
</oddHeader>
    <oddFooter>&amp;R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61"/>
  <sheetViews>
    <sheetView zoomScaleNormal="100" workbookViewId="0">
      <pane xSplit="1" ySplit="1" topLeftCell="B44" activePane="bottomRight" state="frozen"/>
      <selection pane="topRight" activeCell="B1" sqref="B1"/>
      <selection pane="bottomLeft" activeCell="A3" sqref="A3"/>
      <selection pane="bottomRight" activeCell="A58" sqref="A58"/>
    </sheetView>
  </sheetViews>
  <sheetFormatPr defaultColWidth="9.140625" defaultRowHeight="12.75" x14ac:dyDescent="0.2"/>
  <cols>
    <col min="1" max="1" width="38.7109375" style="245" customWidth="1"/>
    <col min="2" max="5" width="15.7109375" style="270" customWidth="1"/>
    <col min="6" max="6" width="15.7109375" style="275" customWidth="1"/>
    <col min="7" max="9" width="15.7109375" style="270" customWidth="1"/>
    <col min="10" max="11" width="15.7109375" style="275" customWidth="1"/>
    <col min="12" max="16384" width="9.140625" style="200"/>
  </cols>
  <sheetData>
    <row r="1" spans="1:11" s="228" customFormat="1" ht="64.900000000000006" customHeight="1" thickBot="1" x14ac:dyDescent="0.25">
      <c r="A1" s="396" t="s">
        <v>710</v>
      </c>
      <c r="B1" s="507" t="s">
        <v>495</v>
      </c>
      <c r="C1" s="333" t="s">
        <v>497</v>
      </c>
      <c r="D1" s="333" t="s">
        <v>499</v>
      </c>
      <c r="E1" s="333" t="s">
        <v>509</v>
      </c>
      <c r="F1" s="333" t="s">
        <v>730</v>
      </c>
      <c r="G1" s="333" t="s">
        <v>511</v>
      </c>
      <c r="H1" s="333" t="s">
        <v>512</v>
      </c>
      <c r="I1" s="333" t="s">
        <v>516</v>
      </c>
      <c r="J1" s="333" t="s">
        <v>731</v>
      </c>
      <c r="K1" s="562" t="s">
        <v>732</v>
      </c>
    </row>
    <row r="2" spans="1:11" s="250" customFormat="1" ht="30" customHeight="1" thickBot="1" x14ac:dyDescent="0.25">
      <c r="A2" s="411" t="s">
        <v>895</v>
      </c>
      <c r="B2" s="563">
        <v>0</v>
      </c>
      <c r="C2" s="564"/>
      <c r="D2" s="564"/>
      <c r="E2" s="564"/>
      <c r="F2" s="564">
        <f>SUM(B2:E2)</f>
        <v>0</v>
      </c>
      <c r="G2" s="564"/>
      <c r="H2" s="564"/>
      <c r="I2" s="564"/>
      <c r="J2" s="564">
        <f>SUM(G2:I2)</f>
        <v>0</v>
      </c>
      <c r="K2" s="565">
        <f>J2+F2</f>
        <v>0</v>
      </c>
    </row>
    <row r="3" spans="1:11" s="250" customFormat="1" ht="19.899999999999999" customHeight="1" thickBot="1" x14ac:dyDescent="0.25">
      <c r="A3" s="566" t="s">
        <v>896</v>
      </c>
      <c r="B3" s="563">
        <f>SUM(B5:B25)</f>
        <v>0</v>
      </c>
      <c r="C3" s="563">
        <f t="shared" ref="C3:K3" si="0">SUM(C5:C25)</f>
        <v>0</v>
      </c>
      <c r="D3" s="563">
        <f t="shared" si="0"/>
        <v>0</v>
      </c>
      <c r="E3" s="563">
        <f t="shared" si="0"/>
        <v>0</v>
      </c>
      <c r="F3" s="563">
        <f t="shared" si="0"/>
        <v>0</v>
      </c>
      <c r="G3" s="563">
        <f t="shared" si="0"/>
        <v>0</v>
      </c>
      <c r="H3" s="563">
        <f t="shared" si="0"/>
        <v>0</v>
      </c>
      <c r="I3" s="563">
        <f t="shared" si="0"/>
        <v>0</v>
      </c>
      <c r="J3" s="563">
        <f t="shared" si="0"/>
        <v>0</v>
      </c>
      <c r="K3" s="567">
        <f t="shared" si="0"/>
        <v>0</v>
      </c>
    </row>
    <row r="4" spans="1:11" s="228" customFormat="1" ht="15" customHeight="1" x14ac:dyDescent="0.2">
      <c r="A4" s="402" t="s">
        <v>880</v>
      </c>
      <c r="B4" s="568"/>
      <c r="C4" s="569"/>
      <c r="D4" s="569"/>
      <c r="E4" s="569"/>
      <c r="F4" s="569"/>
      <c r="G4" s="569"/>
      <c r="H4" s="569"/>
      <c r="I4" s="569"/>
      <c r="J4" s="569"/>
      <c r="K4" s="570"/>
    </row>
    <row r="5" spans="1:11" ht="15" customHeight="1" x14ac:dyDescent="0.2">
      <c r="A5" s="418" t="s">
        <v>897</v>
      </c>
      <c r="B5" s="571"/>
      <c r="C5" s="481"/>
      <c r="D5" s="481"/>
      <c r="E5" s="481"/>
      <c r="F5" s="572">
        <f>SUM(B5:E5)</f>
        <v>0</v>
      </c>
      <c r="G5" s="481"/>
      <c r="H5" s="481"/>
      <c r="I5" s="481"/>
      <c r="J5" s="572">
        <f t="shared" ref="J5:J25" si="1">SUM(G5:I5)</f>
        <v>0</v>
      </c>
      <c r="K5" s="573">
        <f t="shared" ref="K5:K25" si="2">J5+F5</f>
        <v>0</v>
      </c>
    </row>
    <row r="6" spans="1:11" ht="15" customHeight="1" x14ac:dyDescent="0.2">
      <c r="A6" s="418" t="s">
        <v>898</v>
      </c>
      <c r="B6" s="571"/>
      <c r="C6" s="481"/>
      <c r="D6" s="481"/>
      <c r="E6" s="481"/>
      <c r="F6" s="572">
        <f>SUM(B6:E6)</f>
        <v>0</v>
      </c>
      <c r="G6" s="481"/>
      <c r="H6" s="481"/>
      <c r="I6" s="481"/>
      <c r="J6" s="572">
        <f t="shared" si="1"/>
        <v>0</v>
      </c>
      <c r="K6" s="573">
        <f t="shared" si="2"/>
        <v>0</v>
      </c>
    </row>
    <row r="7" spans="1:11" ht="15" customHeight="1" x14ac:dyDescent="0.2">
      <c r="A7" s="418" t="s">
        <v>899</v>
      </c>
      <c r="B7" s="571"/>
      <c r="C7" s="481"/>
      <c r="D7" s="481"/>
      <c r="E7" s="481"/>
      <c r="F7" s="572">
        <f t="shared" ref="F7:F25" si="3">SUM(B7:E7)</f>
        <v>0</v>
      </c>
      <c r="G7" s="481"/>
      <c r="H7" s="481"/>
      <c r="I7" s="481"/>
      <c r="J7" s="572">
        <f t="shared" si="1"/>
        <v>0</v>
      </c>
      <c r="K7" s="573">
        <f t="shared" si="2"/>
        <v>0</v>
      </c>
    </row>
    <row r="8" spans="1:11" ht="15" customHeight="1" x14ac:dyDescent="0.2">
      <c r="A8" s="418" t="s">
        <v>900</v>
      </c>
      <c r="B8" s="571"/>
      <c r="C8" s="481"/>
      <c r="D8" s="481"/>
      <c r="E8" s="481"/>
      <c r="F8" s="572">
        <f t="shared" si="3"/>
        <v>0</v>
      </c>
      <c r="G8" s="481"/>
      <c r="H8" s="481"/>
      <c r="I8" s="481"/>
      <c r="J8" s="572">
        <f t="shared" si="1"/>
        <v>0</v>
      </c>
      <c r="K8" s="573">
        <f t="shared" si="2"/>
        <v>0</v>
      </c>
    </row>
    <row r="9" spans="1:11" ht="15" customHeight="1" x14ac:dyDescent="0.2">
      <c r="A9" s="418" t="s">
        <v>901</v>
      </c>
      <c r="B9" s="571"/>
      <c r="C9" s="481"/>
      <c r="D9" s="481"/>
      <c r="E9" s="481"/>
      <c r="F9" s="572">
        <f t="shared" si="3"/>
        <v>0</v>
      </c>
      <c r="G9" s="481"/>
      <c r="H9" s="481"/>
      <c r="I9" s="481"/>
      <c r="J9" s="572">
        <f t="shared" si="1"/>
        <v>0</v>
      </c>
      <c r="K9" s="573">
        <f t="shared" si="2"/>
        <v>0</v>
      </c>
    </row>
    <row r="10" spans="1:11" ht="15" customHeight="1" x14ac:dyDescent="0.2">
      <c r="A10" s="418" t="s">
        <v>902</v>
      </c>
      <c r="B10" s="571"/>
      <c r="C10" s="481"/>
      <c r="D10" s="481"/>
      <c r="E10" s="481"/>
      <c r="F10" s="572">
        <f t="shared" si="3"/>
        <v>0</v>
      </c>
      <c r="G10" s="481"/>
      <c r="H10" s="481"/>
      <c r="I10" s="481"/>
      <c r="J10" s="572">
        <f t="shared" si="1"/>
        <v>0</v>
      </c>
      <c r="K10" s="573">
        <f t="shared" si="2"/>
        <v>0</v>
      </c>
    </row>
    <row r="11" spans="1:11" ht="15" customHeight="1" x14ac:dyDescent="0.2">
      <c r="A11" s="418" t="s">
        <v>903</v>
      </c>
      <c r="B11" s="571"/>
      <c r="C11" s="481"/>
      <c r="D11" s="481"/>
      <c r="E11" s="481"/>
      <c r="F11" s="572">
        <f t="shared" si="3"/>
        <v>0</v>
      </c>
      <c r="G11" s="481"/>
      <c r="H11" s="481"/>
      <c r="I11" s="481"/>
      <c r="J11" s="572">
        <f t="shared" si="1"/>
        <v>0</v>
      </c>
      <c r="K11" s="573">
        <f t="shared" si="2"/>
        <v>0</v>
      </c>
    </row>
    <row r="12" spans="1:11" ht="15" customHeight="1" x14ac:dyDescent="0.2">
      <c r="A12" s="418" t="s">
        <v>904</v>
      </c>
      <c r="B12" s="571"/>
      <c r="C12" s="481"/>
      <c r="D12" s="481"/>
      <c r="E12" s="481"/>
      <c r="F12" s="572">
        <f t="shared" si="3"/>
        <v>0</v>
      </c>
      <c r="G12" s="481"/>
      <c r="H12" s="481"/>
      <c r="I12" s="481"/>
      <c r="J12" s="572">
        <f t="shared" si="1"/>
        <v>0</v>
      </c>
      <c r="K12" s="573">
        <f t="shared" si="2"/>
        <v>0</v>
      </c>
    </row>
    <row r="13" spans="1:11" ht="15" customHeight="1" x14ac:dyDescent="0.2">
      <c r="A13" s="418" t="s">
        <v>905</v>
      </c>
      <c r="B13" s="571"/>
      <c r="C13" s="481"/>
      <c r="D13" s="481"/>
      <c r="E13" s="481"/>
      <c r="F13" s="572">
        <f t="shared" si="3"/>
        <v>0</v>
      </c>
      <c r="G13" s="481"/>
      <c r="H13" s="481"/>
      <c r="I13" s="481"/>
      <c r="J13" s="572">
        <f t="shared" si="1"/>
        <v>0</v>
      </c>
      <c r="K13" s="573">
        <f t="shared" si="2"/>
        <v>0</v>
      </c>
    </row>
    <row r="14" spans="1:11" ht="15" customHeight="1" x14ac:dyDescent="0.2">
      <c r="A14" s="418" t="s">
        <v>906</v>
      </c>
      <c r="B14" s="571"/>
      <c r="C14" s="481"/>
      <c r="D14" s="481"/>
      <c r="E14" s="481"/>
      <c r="F14" s="572">
        <f t="shared" si="3"/>
        <v>0</v>
      </c>
      <c r="G14" s="481"/>
      <c r="H14" s="481"/>
      <c r="I14" s="481"/>
      <c r="J14" s="572">
        <f t="shared" si="1"/>
        <v>0</v>
      </c>
      <c r="K14" s="573">
        <f t="shared" si="2"/>
        <v>0</v>
      </c>
    </row>
    <row r="15" spans="1:11" ht="15" customHeight="1" x14ac:dyDescent="0.2">
      <c r="A15" s="574" t="s">
        <v>907</v>
      </c>
      <c r="B15" s="571"/>
      <c r="C15" s="481"/>
      <c r="D15" s="481"/>
      <c r="E15" s="481"/>
      <c r="F15" s="572">
        <f t="shared" si="3"/>
        <v>0</v>
      </c>
      <c r="G15" s="481"/>
      <c r="H15" s="481"/>
      <c r="I15" s="481"/>
      <c r="J15" s="572">
        <f t="shared" si="1"/>
        <v>0</v>
      </c>
      <c r="K15" s="573">
        <f t="shared" si="2"/>
        <v>0</v>
      </c>
    </row>
    <row r="16" spans="1:11" ht="15" customHeight="1" x14ac:dyDescent="0.2">
      <c r="A16" s="418" t="s">
        <v>897</v>
      </c>
      <c r="B16" s="571"/>
      <c r="C16" s="481"/>
      <c r="D16" s="481"/>
      <c r="E16" s="481"/>
      <c r="F16" s="572">
        <f t="shared" si="3"/>
        <v>0</v>
      </c>
      <c r="G16" s="481"/>
      <c r="H16" s="481"/>
      <c r="I16" s="481"/>
      <c r="J16" s="572">
        <f t="shared" si="1"/>
        <v>0</v>
      </c>
      <c r="K16" s="573">
        <f t="shared" si="2"/>
        <v>0</v>
      </c>
    </row>
    <row r="17" spans="1:11" ht="15" customHeight="1" x14ac:dyDescent="0.2">
      <c r="A17" s="418" t="s">
        <v>898</v>
      </c>
      <c r="B17" s="571"/>
      <c r="C17" s="481"/>
      <c r="D17" s="481"/>
      <c r="E17" s="481"/>
      <c r="F17" s="572">
        <f t="shared" si="3"/>
        <v>0</v>
      </c>
      <c r="G17" s="481"/>
      <c r="H17" s="481"/>
      <c r="I17" s="481"/>
      <c r="J17" s="572">
        <f t="shared" si="1"/>
        <v>0</v>
      </c>
      <c r="K17" s="573">
        <f t="shared" si="2"/>
        <v>0</v>
      </c>
    </row>
    <row r="18" spans="1:11" ht="15" customHeight="1" x14ac:dyDescent="0.2">
      <c r="A18" s="418" t="s">
        <v>899</v>
      </c>
      <c r="B18" s="571"/>
      <c r="C18" s="481"/>
      <c r="D18" s="481"/>
      <c r="E18" s="481"/>
      <c r="F18" s="572">
        <f t="shared" si="3"/>
        <v>0</v>
      </c>
      <c r="G18" s="481"/>
      <c r="H18" s="481"/>
      <c r="I18" s="481"/>
      <c r="J18" s="572">
        <f t="shared" si="1"/>
        <v>0</v>
      </c>
      <c r="K18" s="573">
        <f t="shared" si="2"/>
        <v>0</v>
      </c>
    </row>
    <row r="19" spans="1:11" ht="15" customHeight="1" x14ac:dyDescent="0.2">
      <c r="A19" s="418" t="s">
        <v>900</v>
      </c>
      <c r="B19" s="571"/>
      <c r="C19" s="481"/>
      <c r="D19" s="481"/>
      <c r="E19" s="481"/>
      <c r="F19" s="572">
        <f t="shared" si="3"/>
        <v>0</v>
      </c>
      <c r="G19" s="481"/>
      <c r="H19" s="481"/>
      <c r="I19" s="481"/>
      <c r="J19" s="572">
        <f t="shared" si="1"/>
        <v>0</v>
      </c>
      <c r="K19" s="573">
        <f t="shared" si="2"/>
        <v>0</v>
      </c>
    </row>
    <row r="20" spans="1:11" ht="15" customHeight="1" x14ac:dyDescent="0.2">
      <c r="A20" s="418" t="s">
        <v>901</v>
      </c>
      <c r="B20" s="571"/>
      <c r="C20" s="481"/>
      <c r="D20" s="481"/>
      <c r="E20" s="481"/>
      <c r="F20" s="572">
        <f t="shared" si="3"/>
        <v>0</v>
      </c>
      <c r="G20" s="481"/>
      <c r="H20" s="481"/>
      <c r="I20" s="481"/>
      <c r="J20" s="572">
        <f t="shared" si="1"/>
        <v>0</v>
      </c>
      <c r="K20" s="573">
        <f t="shared" si="2"/>
        <v>0</v>
      </c>
    </row>
    <row r="21" spans="1:11" ht="15" customHeight="1" x14ac:dyDescent="0.2">
      <c r="A21" s="418" t="s">
        <v>902</v>
      </c>
      <c r="B21" s="571"/>
      <c r="C21" s="481"/>
      <c r="D21" s="481"/>
      <c r="E21" s="481"/>
      <c r="F21" s="572">
        <f t="shared" si="3"/>
        <v>0</v>
      </c>
      <c r="G21" s="481"/>
      <c r="H21" s="481"/>
      <c r="I21" s="481"/>
      <c r="J21" s="572">
        <f t="shared" si="1"/>
        <v>0</v>
      </c>
      <c r="K21" s="573">
        <f t="shared" si="2"/>
        <v>0</v>
      </c>
    </row>
    <row r="22" spans="1:11" ht="15" customHeight="1" x14ac:dyDescent="0.2">
      <c r="A22" s="418" t="s">
        <v>903</v>
      </c>
      <c r="B22" s="571"/>
      <c r="C22" s="481"/>
      <c r="D22" s="481"/>
      <c r="E22" s="481"/>
      <c r="F22" s="572">
        <f t="shared" si="3"/>
        <v>0</v>
      </c>
      <c r="G22" s="481"/>
      <c r="H22" s="481"/>
      <c r="I22" s="481"/>
      <c r="J22" s="572">
        <f t="shared" si="1"/>
        <v>0</v>
      </c>
      <c r="K22" s="573">
        <f t="shared" si="2"/>
        <v>0</v>
      </c>
    </row>
    <row r="23" spans="1:11" ht="15" customHeight="1" x14ac:dyDescent="0.2">
      <c r="A23" s="418" t="s">
        <v>904</v>
      </c>
      <c r="B23" s="571"/>
      <c r="C23" s="481"/>
      <c r="D23" s="481"/>
      <c r="E23" s="481"/>
      <c r="F23" s="572">
        <f t="shared" si="3"/>
        <v>0</v>
      </c>
      <c r="G23" s="481"/>
      <c r="H23" s="481"/>
      <c r="I23" s="481"/>
      <c r="J23" s="572">
        <f t="shared" si="1"/>
        <v>0</v>
      </c>
      <c r="K23" s="573">
        <f t="shared" si="2"/>
        <v>0</v>
      </c>
    </row>
    <row r="24" spans="1:11" ht="15" customHeight="1" x14ac:dyDescent="0.2">
      <c r="A24" s="418" t="s">
        <v>905</v>
      </c>
      <c r="B24" s="571"/>
      <c r="C24" s="481"/>
      <c r="D24" s="481"/>
      <c r="E24" s="481"/>
      <c r="F24" s="572">
        <f t="shared" si="3"/>
        <v>0</v>
      </c>
      <c r="G24" s="481"/>
      <c r="H24" s="481"/>
      <c r="I24" s="481"/>
      <c r="J24" s="572">
        <f t="shared" si="1"/>
        <v>0</v>
      </c>
      <c r="K24" s="573">
        <f t="shared" si="2"/>
        <v>0</v>
      </c>
    </row>
    <row r="25" spans="1:11" ht="15" customHeight="1" thickBot="1" x14ac:dyDescent="0.25">
      <c r="A25" s="420" t="s">
        <v>906</v>
      </c>
      <c r="B25" s="575"/>
      <c r="C25" s="576"/>
      <c r="D25" s="576"/>
      <c r="E25" s="576"/>
      <c r="F25" s="577">
        <f t="shared" si="3"/>
        <v>0</v>
      </c>
      <c r="G25" s="576"/>
      <c r="H25" s="576"/>
      <c r="I25" s="576"/>
      <c r="J25" s="577">
        <f t="shared" si="1"/>
        <v>0</v>
      </c>
      <c r="K25" s="578">
        <f t="shared" si="2"/>
        <v>0</v>
      </c>
    </row>
    <row r="26" spans="1:11" s="250" customFormat="1" ht="20.100000000000001" customHeight="1" thickBot="1" x14ac:dyDescent="0.25">
      <c r="A26" s="566" t="s">
        <v>892</v>
      </c>
      <c r="B26" s="563">
        <f>SUM(B28:B43)</f>
        <v>0</v>
      </c>
      <c r="C26" s="563">
        <f t="shared" ref="C26:K26" si="4">SUM(C28:C43)</f>
        <v>0</v>
      </c>
      <c r="D26" s="563">
        <f t="shared" si="4"/>
        <v>0</v>
      </c>
      <c r="E26" s="563">
        <f t="shared" si="4"/>
        <v>0</v>
      </c>
      <c r="F26" s="563">
        <f t="shared" si="4"/>
        <v>0</v>
      </c>
      <c r="G26" s="563">
        <f t="shared" si="4"/>
        <v>0</v>
      </c>
      <c r="H26" s="563">
        <f t="shared" si="4"/>
        <v>0</v>
      </c>
      <c r="I26" s="563">
        <f t="shared" si="4"/>
        <v>0</v>
      </c>
      <c r="J26" s="563">
        <f t="shared" si="4"/>
        <v>0</v>
      </c>
      <c r="K26" s="567">
        <f t="shared" si="4"/>
        <v>0</v>
      </c>
    </row>
    <row r="27" spans="1:11" s="228" customFormat="1" ht="15" customHeight="1" x14ac:dyDescent="0.2">
      <c r="A27" s="402" t="s">
        <v>880</v>
      </c>
      <c r="B27" s="579"/>
      <c r="C27" s="439"/>
      <c r="D27" s="439"/>
      <c r="E27" s="439"/>
      <c r="F27" s="439"/>
      <c r="G27" s="439"/>
      <c r="H27" s="439"/>
      <c r="I27" s="439"/>
      <c r="J27" s="439"/>
      <c r="K27" s="580"/>
    </row>
    <row r="28" spans="1:11" s="228" customFormat="1" ht="30" customHeight="1" x14ac:dyDescent="0.2">
      <c r="A28" s="418" t="s">
        <v>908</v>
      </c>
      <c r="B28" s="179"/>
      <c r="C28" s="177"/>
      <c r="D28" s="177"/>
      <c r="E28" s="177"/>
      <c r="F28" s="174">
        <f t="shared" ref="F28:F60" si="5">SUM(B28:E28)</f>
        <v>0</v>
      </c>
      <c r="G28" s="177"/>
      <c r="H28" s="177"/>
      <c r="I28" s="177"/>
      <c r="J28" s="174">
        <f t="shared" ref="J28:J60" si="6">SUM(G28:I28)</f>
        <v>0</v>
      </c>
      <c r="K28" s="581">
        <f t="shared" ref="K28:K60" si="7">J28+F28</f>
        <v>0</v>
      </c>
    </row>
    <row r="29" spans="1:11" s="228" customFormat="1" ht="15" customHeight="1" x14ac:dyDescent="0.2">
      <c r="A29" s="418" t="s">
        <v>909</v>
      </c>
      <c r="B29" s="179"/>
      <c r="C29" s="177"/>
      <c r="D29" s="177"/>
      <c r="E29" s="177"/>
      <c r="F29" s="174">
        <f t="shared" si="5"/>
        <v>0</v>
      </c>
      <c r="G29" s="177"/>
      <c r="H29" s="177"/>
      <c r="I29" s="177"/>
      <c r="J29" s="174">
        <f t="shared" si="6"/>
        <v>0</v>
      </c>
      <c r="K29" s="581">
        <f t="shared" si="7"/>
        <v>0</v>
      </c>
    </row>
    <row r="30" spans="1:11" s="228" customFormat="1" ht="15" customHeight="1" x14ac:dyDescent="0.2">
      <c r="A30" s="418" t="s">
        <v>825</v>
      </c>
      <c r="B30" s="179"/>
      <c r="C30" s="177"/>
      <c r="D30" s="177"/>
      <c r="E30" s="177"/>
      <c r="F30" s="174">
        <f t="shared" si="5"/>
        <v>0</v>
      </c>
      <c r="G30" s="177"/>
      <c r="H30" s="177"/>
      <c r="I30" s="177"/>
      <c r="J30" s="174">
        <f t="shared" si="6"/>
        <v>0</v>
      </c>
      <c r="K30" s="581">
        <f t="shared" si="7"/>
        <v>0</v>
      </c>
    </row>
    <row r="31" spans="1:11" s="228" customFormat="1" ht="15" customHeight="1" x14ac:dyDescent="0.2">
      <c r="A31" s="418" t="s">
        <v>910</v>
      </c>
      <c r="B31" s="179"/>
      <c r="C31" s="177"/>
      <c r="D31" s="177"/>
      <c r="E31" s="177"/>
      <c r="F31" s="174">
        <f t="shared" si="5"/>
        <v>0</v>
      </c>
      <c r="G31" s="177"/>
      <c r="H31" s="177"/>
      <c r="I31" s="177"/>
      <c r="J31" s="174">
        <f t="shared" si="6"/>
        <v>0</v>
      </c>
      <c r="K31" s="581">
        <f t="shared" si="7"/>
        <v>0</v>
      </c>
    </row>
    <row r="32" spans="1:11" s="228" customFormat="1" ht="15" customHeight="1" x14ac:dyDescent="0.2">
      <c r="A32" s="418" t="s">
        <v>902</v>
      </c>
      <c r="B32" s="179"/>
      <c r="C32" s="177"/>
      <c r="D32" s="177"/>
      <c r="E32" s="177"/>
      <c r="F32" s="174">
        <f t="shared" si="5"/>
        <v>0</v>
      </c>
      <c r="G32" s="177"/>
      <c r="H32" s="177"/>
      <c r="I32" s="177"/>
      <c r="J32" s="174">
        <f t="shared" si="6"/>
        <v>0</v>
      </c>
      <c r="K32" s="581">
        <f t="shared" si="7"/>
        <v>0</v>
      </c>
    </row>
    <row r="33" spans="1:11" s="228" customFormat="1" ht="15" customHeight="1" x14ac:dyDescent="0.2">
      <c r="A33" s="418" t="s">
        <v>911</v>
      </c>
      <c r="B33" s="179"/>
      <c r="C33" s="177"/>
      <c r="D33" s="177"/>
      <c r="E33" s="177"/>
      <c r="F33" s="174">
        <f t="shared" si="5"/>
        <v>0</v>
      </c>
      <c r="G33" s="177"/>
      <c r="H33" s="177"/>
      <c r="I33" s="177"/>
      <c r="J33" s="174">
        <f t="shared" si="6"/>
        <v>0</v>
      </c>
      <c r="K33" s="581">
        <f t="shared" si="7"/>
        <v>0</v>
      </c>
    </row>
    <row r="34" spans="1:11" s="228" customFormat="1" ht="15" customHeight="1" x14ac:dyDescent="0.2">
      <c r="A34" s="418" t="s">
        <v>906</v>
      </c>
      <c r="B34" s="179"/>
      <c r="C34" s="177"/>
      <c r="D34" s="177"/>
      <c r="E34" s="177"/>
      <c r="F34" s="174">
        <f t="shared" si="5"/>
        <v>0</v>
      </c>
      <c r="G34" s="177"/>
      <c r="H34" s="177"/>
      <c r="I34" s="177"/>
      <c r="J34" s="174">
        <f t="shared" si="6"/>
        <v>0</v>
      </c>
      <c r="K34" s="581">
        <f t="shared" si="7"/>
        <v>0</v>
      </c>
    </row>
    <row r="35" spans="1:11" s="228" customFormat="1" ht="15" customHeight="1" x14ac:dyDescent="0.2">
      <c r="A35" s="418" t="s">
        <v>912</v>
      </c>
      <c r="B35" s="179"/>
      <c r="C35" s="177"/>
      <c r="D35" s="177"/>
      <c r="E35" s="177"/>
      <c r="F35" s="174">
        <f t="shared" si="5"/>
        <v>0</v>
      </c>
      <c r="G35" s="177"/>
      <c r="H35" s="177"/>
      <c r="I35" s="177"/>
      <c r="J35" s="174">
        <f t="shared" si="6"/>
        <v>0</v>
      </c>
      <c r="K35" s="581">
        <f t="shared" si="7"/>
        <v>0</v>
      </c>
    </row>
    <row r="36" spans="1:11" s="228" customFormat="1" ht="15" customHeight="1" x14ac:dyDescent="0.2">
      <c r="A36" s="418" t="s">
        <v>913</v>
      </c>
      <c r="B36" s="179"/>
      <c r="C36" s="177"/>
      <c r="D36" s="177"/>
      <c r="E36" s="177"/>
      <c r="F36" s="174">
        <f t="shared" si="5"/>
        <v>0</v>
      </c>
      <c r="G36" s="177"/>
      <c r="H36" s="177"/>
      <c r="I36" s="177"/>
      <c r="J36" s="174">
        <f t="shared" si="6"/>
        <v>0</v>
      </c>
      <c r="K36" s="581">
        <f t="shared" si="7"/>
        <v>0</v>
      </c>
    </row>
    <row r="37" spans="1:11" s="228" customFormat="1" ht="15" customHeight="1" x14ac:dyDescent="0.2">
      <c r="A37" s="574" t="s">
        <v>907</v>
      </c>
      <c r="B37" s="179"/>
      <c r="C37" s="177"/>
      <c r="D37" s="177"/>
      <c r="E37" s="177"/>
      <c r="F37" s="174">
        <f t="shared" si="5"/>
        <v>0</v>
      </c>
      <c r="G37" s="177"/>
      <c r="H37" s="177"/>
      <c r="I37" s="177"/>
      <c r="J37" s="174">
        <f t="shared" si="6"/>
        <v>0</v>
      </c>
      <c r="K37" s="581">
        <f t="shared" si="7"/>
        <v>0</v>
      </c>
    </row>
    <row r="38" spans="1:11" s="228" customFormat="1" ht="30" customHeight="1" x14ac:dyDescent="0.2">
      <c r="A38" s="418" t="s">
        <v>908</v>
      </c>
      <c r="B38" s="179"/>
      <c r="C38" s="177"/>
      <c r="D38" s="177"/>
      <c r="E38" s="177"/>
      <c r="F38" s="174">
        <f t="shared" si="5"/>
        <v>0</v>
      </c>
      <c r="G38" s="177"/>
      <c r="H38" s="177"/>
      <c r="I38" s="177"/>
      <c r="J38" s="174">
        <f t="shared" si="6"/>
        <v>0</v>
      </c>
      <c r="K38" s="581">
        <f t="shared" si="7"/>
        <v>0</v>
      </c>
    </row>
    <row r="39" spans="1:11" s="228" customFormat="1" ht="15" customHeight="1" x14ac:dyDescent="0.2">
      <c r="A39" s="418" t="s">
        <v>909</v>
      </c>
      <c r="B39" s="179"/>
      <c r="C39" s="177"/>
      <c r="D39" s="177"/>
      <c r="E39" s="177"/>
      <c r="F39" s="174">
        <f t="shared" si="5"/>
        <v>0</v>
      </c>
      <c r="G39" s="177"/>
      <c r="H39" s="177"/>
      <c r="I39" s="177"/>
      <c r="J39" s="174">
        <f t="shared" si="6"/>
        <v>0</v>
      </c>
      <c r="K39" s="581">
        <f t="shared" si="7"/>
        <v>0</v>
      </c>
    </row>
    <row r="40" spans="1:11" s="228" customFormat="1" ht="15" customHeight="1" x14ac:dyDescent="0.2">
      <c r="A40" s="418" t="s">
        <v>910</v>
      </c>
      <c r="B40" s="179"/>
      <c r="C40" s="177"/>
      <c r="D40" s="177"/>
      <c r="E40" s="177"/>
      <c r="F40" s="174">
        <f t="shared" si="5"/>
        <v>0</v>
      </c>
      <c r="G40" s="177"/>
      <c r="H40" s="177"/>
      <c r="I40" s="177"/>
      <c r="J40" s="174">
        <f t="shared" si="6"/>
        <v>0</v>
      </c>
      <c r="K40" s="581">
        <f t="shared" si="7"/>
        <v>0</v>
      </c>
    </row>
    <row r="41" spans="1:11" s="228" customFormat="1" ht="15" customHeight="1" x14ac:dyDescent="0.2">
      <c r="A41" s="418" t="s">
        <v>906</v>
      </c>
      <c r="B41" s="179"/>
      <c r="C41" s="177"/>
      <c r="D41" s="177"/>
      <c r="E41" s="177"/>
      <c r="F41" s="174">
        <f t="shared" si="5"/>
        <v>0</v>
      </c>
      <c r="G41" s="177"/>
      <c r="H41" s="177"/>
      <c r="I41" s="177"/>
      <c r="J41" s="174">
        <f t="shared" si="6"/>
        <v>0</v>
      </c>
      <c r="K41" s="581">
        <f t="shared" si="7"/>
        <v>0</v>
      </c>
    </row>
    <row r="42" spans="1:11" s="228" customFormat="1" ht="15" customHeight="1" x14ac:dyDescent="0.2">
      <c r="A42" s="418" t="s">
        <v>911</v>
      </c>
      <c r="B42" s="179"/>
      <c r="C42" s="177"/>
      <c r="D42" s="177"/>
      <c r="E42" s="177"/>
      <c r="F42" s="174">
        <f t="shared" si="5"/>
        <v>0</v>
      </c>
      <c r="G42" s="177"/>
      <c r="H42" s="177"/>
      <c r="I42" s="177"/>
      <c r="J42" s="174">
        <f t="shared" si="6"/>
        <v>0</v>
      </c>
      <c r="K42" s="581">
        <f t="shared" si="7"/>
        <v>0</v>
      </c>
    </row>
    <row r="43" spans="1:11" s="228" customFormat="1" ht="15" customHeight="1" thickBot="1" x14ac:dyDescent="0.25">
      <c r="A43" s="420" t="s">
        <v>912</v>
      </c>
      <c r="B43" s="527"/>
      <c r="C43" s="450"/>
      <c r="D43" s="450"/>
      <c r="E43" s="450"/>
      <c r="F43" s="482">
        <f t="shared" si="5"/>
        <v>0</v>
      </c>
      <c r="G43" s="450"/>
      <c r="H43" s="450"/>
      <c r="I43" s="450"/>
      <c r="J43" s="482">
        <f t="shared" si="6"/>
        <v>0</v>
      </c>
      <c r="K43" s="582">
        <f t="shared" si="7"/>
        <v>0</v>
      </c>
    </row>
    <row r="44" spans="1:11" s="228" customFormat="1" ht="20.100000000000001" customHeight="1" thickBot="1" x14ac:dyDescent="0.25">
      <c r="A44" s="566" t="s">
        <v>893</v>
      </c>
      <c r="B44" s="516">
        <f>SUM(B45:B56)</f>
        <v>0</v>
      </c>
      <c r="C44" s="444">
        <f>SUM(C45:C56)</f>
        <v>0</v>
      </c>
      <c r="D44" s="444">
        <f t="shared" ref="D44:K44" si="8">SUM(D45:D56)</f>
        <v>1530</v>
      </c>
      <c r="E44" s="444">
        <f t="shared" si="8"/>
        <v>0</v>
      </c>
      <c r="F44" s="444">
        <f t="shared" si="8"/>
        <v>1530</v>
      </c>
      <c r="G44" s="444">
        <f t="shared" si="8"/>
        <v>0</v>
      </c>
      <c r="H44" s="444">
        <f t="shared" si="8"/>
        <v>134239</v>
      </c>
      <c r="I44" s="444">
        <f t="shared" si="8"/>
        <v>53724</v>
      </c>
      <c r="J44" s="444">
        <f t="shared" si="8"/>
        <v>187963</v>
      </c>
      <c r="K44" s="445">
        <f t="shared" si="8"/>
        <v>189493</v>
      </c>
    </row>
    <row r="45" spans="1:11" s="228" customFormat="1" ht="15" customHeight="1" x14ac:dyDescent="0.2">
      <c r="A45" s="402" t="s">
        <v>880</v>
      </c>
      <c r="B45" s="511"/>
      <c r="C45" s="446"/>
      <c r="D45" s="446"/>
      <c r="E45" s="446"/>
      <c r="F45" s="439">
        <f t="shared" si="5"/>
        <v>0</v>
      </c>
      <c r="G45" s="446"/>
      <c r="H45" s="446"/>
      <c r="I45" s="446"/>
      <c r="J45" s="439">
        <f t="shared" si="6"/>
        <v>0</v>
      </c>
      <c r="K45" s="580">
        <f t="shared" si="7"/>
        <v>0</v>
      </c>
    </row>
    <row r="46" spans="1:11" s="228" customFormat="1" ht="15" customHeight="1" x14ac:dyDescent="0.2">
      <c r="A46" s="583" t="s">
        <v>914</v>
      </c>
      <c r="B46" s="179"/>
      <c r="C46" s="177"/>
      <c r="D46" s="177"/>
      <c r="E46" s="177"/>
      <c r="F46" s="174">
        <f t="shared" si="5"/>
        <v>0</v>
      </c>
      <c r="G46" s="177"/>
      <c r="H46" s="177">
        <v>134239</v>
      </c>
      <c r="I46" s="177"/>
      <c r="J46" s="174">
        <f t="shared" si="6"/>
        <v>134239</v>
      </c>
      <c r="K46" s="581">
        <f t="shared" si="7"/>
        <v>134239</v>
      </c>
    </row>
    <row r="47" spans="1:11" s="228" customFormat="1" ht="15" customHeight="1" x14ac:dyDescent="0.2">
      <c r="A47" s="583" t="s">
        <v>915</v>
      </c>
      <c r="B47" s="179"/>
      <c r="C47" s="177"/>
      <c r="D47" s="177"/>
      <c r="E47" s="177"/>
      <c r="F47" s="174">
        <f t="shared" si="5"/>
        <v>0</v>
      </c>
      <c r="G47" s="177"/>
      <c r="H47" s="177"/>
      <c r="I47" s="177">
        <v>52724</v>
      </c>
      <c r="J47" s="174">
        <f t="shared" si="6"/>
        <v>52724</v>
      </c>
      <c r="K47" s="581">
        <f t="shared" si="7"/>
        <v>52724</v>
      </c>
    </row>
    <row r="48" spans="1:11" s="228" customFormat="1" ht="30" customHeight="1" x14ac:dyDescent="0.2">
      <c r="A48" s="583" t="s">
        <v>916</v>
      </c>
      <c r="B48" s="179"/>
      <c r="C48" s="177"/>
      <c r="D48" s="177"/>
      <c r="E48" s="177"/>
      <c r="F48" s="174">
        <f t="shared" si="5"/>
        <v>0</v>
      </c>
      <c r="G48" s="177"/>
      <c r="H48" s="177"/>
      <c r="I48" s="177"/>
      <c r="J48" s="174">
        <f t="shared" si="6"/>
        <v>0</v>
      </c>
      <c r="K48" s="581">
        <f t="shared" si="7"/>
        <v>0</v>
      </c>
    </row>
    <row r="49" spans="1:11" s="228" customFormat="1" ht="15" customHeight="1" x14ac:dyDescent="0.2">
      <c r="A49" s="583" t="s">
        <v>917</v>
      </c>
      <c r="B49" s="179"/>
      <c r="C49" s="177"/>
      <c r="D49" s="177">
        <v>1530</v>
      </c>
      <c r="E49" s="177"/>
      <c r="F49" s="174">
        <f t="shared" si="5"/>
        <v>1530</v>
      </c>
      <c r="G49" s="177"/>
      <c r="H49" s="177"/>
      <c r="I49" s="177"/>
      <c r="J49" s="174">
        <f t="shared" si="6"/>
        <v>0</v>
      </c>
      <c r="K49" s="581">
        <f t="shared" si="7"/>
        <v>1530</v>
      </c>
    </row>
    <row r="50" spans="1:11" s="228" customFormat="1" ht="15" customHeight="1" x14ac:dyDescent="0.2">
      <c r="A50" s="583" t="s">
        <v>918</v>
      </c>
      <c r="B50" s="179"/>
      <c r="C50" s="177"/>
      <c r="D50" s="177"/>
      <c r="E50" s="177"/>
      <c r="F50" s="174">
        <f t="shared" si="5"/>
        <v>0</v>
      </c>
      <c r="G50" s="177"/>
      <c r="H50" s="177"/>
      <c r="I50" s="177"/>
      <c r="J50" s="174">
        <f t="shared" si="6"/>
        <v>0</v>
      </c>
      <c r="K50" s="581">
        <f t="shared" si="7"/>
        <v>0</v>
      </c>
    </row>
    <row r="51" spans="1:11" s="228" customFormat="1" ht="15" customHeight="1" x14ac:dyDescent="0.2">
      <c r="A51" s="583" t="s">
        <v>919</v>
      </c>
      <c r="B51" s="179"/>
      <c r="C51" s="177"/>
      <c r="D51" s="177"/>
      <c r="E51" s="177"/>
      <c r="F51" s="174">
        <f t="shared" si="5"/>
        <v>0</v>
      </c>
      <c r="G51" s="177"/>
      <c r="H51" s="450"/>
      <c r="I51" s="177">
        <v>1000</v>
      </c>
      <c r="J51" s="174">
        <f t="shared" si="6"/>
        <v>1000</v>
      </c>
      <c r="K51" s="581">
        <f t="shared" si="7"/>
        <v>1000</v>
      </c>
    </row>
    <row r="52" spans="1:11" s="228" customFormat="1" ht="15" customHeight="1" x14ac:dyDescent="0.2">
      <c r="A52" s="574" t="s">
        <v>907</v>
      </c>
      <c r="B52" s="179"/>
      <c r="C52" s="177"/>
      <c r="D52" s="177"/>
      <c r="E52" s="177"/>
      <c r="F52" s="174">
        <f t="shared" si="5"/>
        <v>0</v>
      </c>
      <c r="G52" s="584"/>
      <c r="H52" s="177"/>
      <c r="I52" s="179"/>
      <c r="J52" s="174">
        <f t="shared" si="6"/>
        <v>0</v>
      </c>
      <c r="K52" s="581">
        <f t="shared" si="7"/>
        <v>0</v>
      </c>
    </row>
    <row r="53" spans="1:11" s="228" customFormat="1" ht="15" customHeight="1" x14ac:dyDescent="0.2">
      <c r="A53" s="418" t="s">
        <v>914</v>
      </c>
      <c r="B53" s="179"/>
      <c r="C53" s="177"/>
      <c r="D53" s="177"/>
      <c r="E53" s="177"/>
      <c r="F53" s="174">
        <f t="shared" si="5"/>
        <v>0</v>
      </c>
      <c r="G53" s="177"/>
      <c r="H53" s="446"/>
      <c r="I53" s="177"/>
      <c r="J53" s="174">
        <f t="shared" si="6"/>
        <v>0</v>
      </c>
      <c r="K53" s="581">
        <f t="shared" si="7"/>
        <v>0</v>
      </c>
    </row>
    <row r="54" spans="1:11" s="228" customFormat="1" ht="30" customHeight="1" x14ac:dyDescent="0.2">
      <c r="A54" s="418" t="s">
        <v>916</v>
      </c>
      <c r="B54" s="179"/>
      <c r="C54" s="177"/>
      <c r="D54" s="177"/>
      <c r="E54" s="177"/>
      <c r="F54" s="174">
        <f t="shared" si="5"/>
        <v>0</v>
      </c>
      <c r="G54" s="177"/>
      <c r="H54" s="177"/>
      <c r="I54" s="177"/>
      <c r="J54" s="174">
        <f t="shared" si="6"/>
        <v>0</v>
      </c>
      <c r="K54" s="581">
        <f t="shared" si="7"/>
        <v>0</v>
      </c>
    </row>
    <row r="55" spans="1:11" s="228" customFormat="1" ht="15" customHeight="1" x14ac:dyDescent="0.2">
      <c r="A55" s="418" t="s">
        <v>917</v>
      </c>
      <c r="B55" s="179"/>
      <c r="C55" s="177"/>
      <c r="D55" s="177"/>
      <c r="E55" s="177"/>
      <c r="F55" s="174">
        <f t="shared" si="5"/>
        <v>0</v>
      </c>
      <c r="G55" s="177"/>
      <c r="H55" s="177"/>
      <c r="I55" s="177"/>
      <c r="J55" s="174">
        <f t="shared" si="6"/>
        <v>0</v>
      </c>
      <c r="K55" s="581">
        <f t="shared" si="7"/>
        <v>0</v>
      </c>
    </row>
    <row r="56" spans="1:11" s="228" customFormat="1" ht="15" customHeight="1" x14ac:dyDescent="0.2">
      <c r="A56" s="418" t="s">
        <v>918</v>
      </c>
      <c r="B56" s="179"/>
      <c r="C56" s="177"/>
      <c r="D56" s="177"/>
      <c r="E56" s="177"/>
      <c r="F56" s="174">
        <f t="shared" si="5"/>
        <v>0</v>
      </c>
      <c r="G56" s="177"/>
      <c r="H56" s="177"/>
      <c r="I56" s="177"/>
      <c r="J56" s="174">
        <f t="shared" si="6"/>
        <v>0</v>
      </c>
      <c r="K56" s="581">
        <f t="shared" si="7"/>
        <v>0</v>
      </c>
    </row>
    <row r="57" spans="1:11" s="228" customFormat="1" ht="15" customHeight="1" x14ac:dyDescent="0.2">
      <c r="A57" s="585" t="s">
        <v>920</v>
      </c>
      <c r="B57" s="586">
        <f>SUM(B58:B60)</f>
        <v>1172</v>
      </c>
      <c r="C57" s="586">
        <f t="shared" ref="C57:K57" si="9">SUM(C58:C60)</f>
        <v>228</v>
      </c>
      <c r="D57" s="586">
        <f t="shared" si="9"/>
        <v>18600</v>
      </c>
      <c r="E57" s="586">
        <f t="shared" si="9"/>
        <v>0</v>
      </c>
      <c r="F57" s="586">
        <f t="shared" si="9"/>
        <v>20000</v>
      </c>
      <c r="G57" s="586">
        <f t="shared" si="9"/>
        <v>0</v>
      </c>
      <c r="H57" s="586">
        <f t="shared" si="9"/>
        <v>21000</v>
      </c>
      <c r="I57" s="586">
        <f t="shared" si="9"/>
        <v>300000</v>
      </c>
      <c r="J57" s="586">
        <f t="shared" si="9"/>
        <v>321000</v>
      </c>
      <c r="K57" s="483">
        <f t="shared" si="9"/>
        <v>341000</v>
      </c>
    </row>
    <row r="58" spans="1:11" s="228" customFormat="1" ht="45" customHeight="1" x14ac:dyDescent="0.2">
      <c r="A58" s="420" t="s">
        <v>621</v>
      </c>
      <c r="B58" s="527">
        <v>1172</v>
      </c>
      <c r="C58" s="527">
        <v>228</v>
      </c>
      <c r="D58" s="527">
        <v>18600</v>
      </c>
      <c r="E58" s="527"/>
      <c r="F58" s="527">
        <f t="shared" si="5"/>
        <v>20000</v>
      </c>
      <c r="G58" s="527"/>
      <c r="H58" s="527"/>
      <c r="I58" s="527"/>
      <c r="J58" s="174">
        <f t="shared" si="6"/>
        <v>0</v>
      </c>
      <c r="K58" s="581">
        <f t="shared" si="7"/>
        <v>20000</v>
      </c>
    </row>
    <row r="59" spans="1:11" s="228" customFormat="1" ht="15" customHeight="1" x14ac:dyDescent="0.2">
      <c r="A59" s="420" t="s">
        <v>622</v>
      </c>
      <c r="B59" s="527"/>
      <c r="C59" s="527"/>
      <c r="D59" s="527"/>
      <c r="E59" s="527"/>
      <c r="F59" s="527">
        <f t="shared" si="5"/>
        <v>0</v>
      </c>
      <c r="G59" s="527"/>
      <c r="H59" s="527"/>
      <c r="I59" s="527">
        <v>300000</v>
      </c>
      <c r="J59" s="174">
        <f t="shared" si="6"/>
        <v>300000</v>
      </c>
      <c r="K59" s="581">
        <f t="shared" si="7"/>
        <v>300000</v>
      </c>
    </row>
    <row r="60" spans="1:11" s="228" customFormat="1" ht="40.5" customHeight="1" thickBot="1" x14ac:dyDescent="0.25">
      <c r="A60" s="587" t="s">
        <v>921</v>
      </c>
      <c r="B60" s="588"/>
      <c r="C60" s="589"/>
      <c r="D60" s="589"/>
      <c r="E60" s="589"/>
      <c r="F60" s="527">
        <f t="shared" si="5"/>
        <v>0</v>
      </c>
      <c r="G60" s="589"/>
      <c r="H60" s="589">
        <v>21000</v>
      </c>
      <c r="I60" s="589"/>
      <c r="J60" s="174">
        <f t="shared" si="6"/>
        <v>21000</v>
      </c>
      <c r="K60" s="581">
        <f t="shared" si="7"/>
        <v>21000</v>
      </c>
    </row>
    <row r="61" spans="1:11" s="253" customFormat="1" ht="19.899999999999999" customHeight="1" thickBot="1" x14ac:dyDescent="0.25">
      <c r="A61" s="411" t="s">
        <v>922</v>
      </c>
      <c r="B61" s="563">
        <f>B2+B3+B26+B44+B57</f>
        <v>1172</v>
      </c>
      <c r="C61" s="563">
        <f t="shared" ref="C61:K61" si="10">C2+C3+C26+C44+C57</f>
        <v>228</v>
      </c>
      <c r="D61" s="563">
        <f t="shared" si="10"/>
        <v>20130</v>
      </c>
      <c r="E61" s="563">
        <f t="shared" si="10"/>
        <v>0</v>
      </c>
      <c r="F61" s="563">
        <f t="shared" si="10"/>
        <v>21530</v>
      </c>
      <c r="G61" s="563">
        <f t="shared" si="10"/>
        <v>0</v>
      </c>
      <c r="H61" s="563">
        <f>H2+H3+H26+H44+H57</f>
        <v>155239</v>
      </c>
      <c r="I61" s="563">
        <f t="shared" si="10"/>
        <v>353724</v>
      </c>
      <c r="J61" s="563">
        <f t="shared" si="10"/>
        <v>508963</v>
      </c>
      <c r="K61" s="565">
        <f t="shared" si="10"/>
        <v>530493</v>
      </c>
    </row>
  </sheetData>
  <printOptions horizontalCentered="1"/>
  <pageMargins left="0.27559055118110237" right="0.27559055118110237" top="0.6692913385826772" bottom="0.86614173228346458" header="0.15748031496062992" footer="0.15748031496062992"/>
  <pageSetup paperSize="9" scale="63" orientation="landscape" r:id="rId1"/>
  <headerFooter alignWithMargins="0">
    <oddHeader xml:space="preserve">&amp;C&amp;"Times New Roman,Félkövér" 2020. évi költségvetés
TÉR_KÖZ pályázat és egyéb fejlesztési projektek
11605 cím kiadási előirányzat
&amp;R&amp;"Times New Roman,Félkövér dőlt"12. melléklet a /2020. () 
önk.rendelethez
ezer forintban
&amp;"Times New Roman,Félkövér"&amp;8
</oddHeader>
    <oddFooter xml:space="preserve">&amp;C
&amp;R
&amp;P
</oddFooter>
  </headerFooter>
  <rowBreaks count="1" manualBreakCount="1">
    <brk id="43"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620"/>
  <sheetViews>
    <sheetView zoomScaleNormal="100" workbookViewId="0">
      <pane xSplit="2" ySplit="3" topLeftCell="M8" activePane="bottomRight" state="frozen"/>
      <selection pane="topRight" activeCell="B1" sqref="B1"/>
      <selection pane="bottomLeft" activeCell="A4" sqref="A4"/>
      <selection pane="bottomRight" activeCell="B34" sqref="B34"/>
    </sheetView>
  </sheetViews>
  <sheetFormatPr defaultColWidth="9.140625" defaultRowHeight="15" x14ac:dyDescent="0.25"/>
  <cols>
    <col min="1" max="1" width="6.7109375" style="698" customWidth="1"/>
    <col min="2" max="2" width="30.7109375" style="699" customWidth="1"/>
    <col min="3" max="3" width="10.140625" style="700" customWidth="1"/>
    <col min="4" max="4" width="9.28515625" style="700" customWidth="1"/>
    <col min="5" max="5" width="9.7109375" style="706" customWidth="1"/>
    <col min="6" max="6" width="9.5703125" style="706" customWidth="1"/>
    <col min="7" max="8" width="8.7109375" style="700" customWidth="1"/>
    <col min="9" max="10" width="8.7109375" style="706" customWidth="1"/>
    <col min="11" max="13" width="8.7109375" style="700" customWidth="1"/>
    <col min="14" max="15" width="8.7109375" style="706" customWidth="1"/>
    <col min="16" max="18" width="8.7109375" style="702" customWidth="1"/>
    <col min="19" max="28" width="9.140625" style="3"/>
    <col min="29" max="29" width="13.7109375" style="3" customWidth="1"/>
    <col min="30" max="246" width="9.140625" style="3"/>
    <col min="247" max="247" width="37.85546875" style="3" customWidth="1"/>
    <col min="248" max="257" width="10.28515625" style="3" customWidth="1"/>
    <col min="258" max="258" width="10.7109375" style="3" customWidth="1"/>
    <col min="259" max="260" width="10.28515625" style="3" customWidth="1"/>
    <col min="261" max="261" width="10.85546875" style="3" customWidth="1"/>
    <col min="262" max="270" width="10.28515625" style="3" customWidth="1"/>
    <col min="271" max="271" width="28.85546875" style="3" customWidth="1"/>
    <col min="272" max="502" width="9.140625" style="3"/>
    <col min="503" max="503" width="37.85546875" style="3" customWidth="1"/>
    <col min="504" max="513" width="10.28515625" style="3" customWidth="1"/>
    <col min="514" max="514" width="10.7109375" style="3" customWidth="1"/>
    <col min="515" max="516" width="10.28515625" style="3" customWidth="1"/>
    <col min="517" max="517" width="10.85546875" style="3" customWidth="1"/>
    <col min="518" max="526" width="10.28515625" style="3" customWidth="1"/>
    <col min="527" max="527" width="28.85546875" style="3" customWidth="1"/>
    <col min="528" max="758" width="9.140625" style="3"/>
    <col min="759" max="759" width="37.85546875" style="3" customWidth="1"/>
    <col min="760" max="769" width="10.28515625" style="3" customWidth="1"/>
    <col min="770" max="770" width="10.7109375" style="3" customWidth="1"/>
    <col min="771" max="772" width="10.28515625" style="3" customWidth="1"/>
    <col min="773" max="773" width="10.85546875" style="3" customWidth="1"/>
    <col min="774" max="782" width="10.28515625" style="3" customWidth="1"/>
    <col min="783" max="783" width="28.85546875" style="3" customWidth="1"/>
    <col min="784" max="1014" width="9.140625" style="3"/>
    <col min="1015" max="1015" width="37.85546875" style="3" customWidth="1"/>
    <col min="1016" max="1025" width="10.28515625" style="3" customWidth="1"/>
    <col min="1026" max="1026" width="10.7109375" style="3" customWidth="1"/>
    <col min="1027" max="1028" width="10.28515625" style="3" customWidth="1"/>
    <col min="1029" max="1029" width="10.85546875" style="3" customWidth="1"/>
    <col min="1030" max="1038" width="10.28515625" style="3" customWidth="1"/>
    <col min="1039" max="1039" width="28.85546875" style="3" customWidth="1"/>
    <col min="1040" max="1270" width="9.140625" style="3"/>
    <col min="1271" max="1271" width="37.85546875" style="3" customWidth="1"/>
    <col min="1272" max="1281" width="10.28515625" style="3" customWidth="1"/>
    <col min="1282" max="1282" width="10.7109375" style="3" customWidth="1"/>
    <col min="1283" max="1284" width="10.28515625" style="3" customWidth="1"/>
    <col min="1285" max="1285" width="10.85546875" style="3" customWidth="1"/>
    <col min="1286" max="1294" width="10.28515625" style="3" customWidth="1"/>
    <col min="1295" max="1295" width="28.85546875" style="3" customWidth="1"/>
    <col min="1296" max="1526" width="9.140625" style="3"/>
    <col min="1527" max="1527" width="37.85546875" style="3" customWidth="1"/>
    <col min="1528" max="1537" width="10.28515625" style="3" customWidth="1"/>
    <col min="1538" max="1538" width="10.7109375" style="3" customWidth="1"/>
    <col min="1539" max="1540" width="10.28515625" style="3" customWidth="1"/>
    <col min="1541" max="1541" width="10.85546875" style="3" customWidth="1"/>
    <col min="1542" max="1550" width="10.28515625" style="3" customWidth="1"/>
    <col min="1551" max="1551" width="28.85546875" style="3" customWidth="1"/>
    <col min="1552" max="1782" width="9.140625" style="3"/>
    <col min="1783" max="1783" width="37.85546875" style="3" customWidth="1"/>
    <col min="1784" max="1793" width="10.28515625" style="3" customWidth="1"/>
    <col min="1794" max="1794" width="10.7109375" style="3" customWidth="1"/>
    <col min="1795" max="1796" width="10.28515625" style="3" customWidth="1"/>
    <col min="1797" max="1797" width="10.85546875" style="3" customWidth="1"/>
    <col min="1798" max="1806" width="10.28515625" style="3" customWidth="1"/>
    <col min="1807" max="1807" width="28.85546875" style="3" customWidth="1"/>
    <col min="1808" max="2038" width="9.140625" style="3"/>
    <col min="2039" max="2039" width="37.85546875" style="3" customWidth="1"/>
    <col min="2040" max="2049" width="10.28515625" style="3" customWidth="1"/>
    <col min="2050" max="2050" width="10.7109375" style="3" customWidth="1"/>
    <col min="2051" max="2052" width="10.28515625" style="3" customWidth="1"/>
    <col min="2053" max="2053" width="10.85546875" style="3" customWidth="1"/>
    <col min="2054" max="2062" width="10.28515625" style="3" customWidth="1"/>
    <col min="2063" max="2063" width="28.85546875" style="3" customWidth="1"/>
    <col min="2064" max="2294" width="9.140625" style="3"/>
    <col min="2295" max="2295" width="37.85546875" style="3" customWidth="1"/>
    <col min="2296" max="2305" width="10.28515625" style="3" customWidth="1"/>
    <col min="2306" max="2306" width="10.7109375" style="3" customWidth="1"/>
    <col min="2307" max="2308" width="10.28515625" style="3" customWidth="1"/>
    <col min="2309" max="2309" width="10.85546875" style="3" customWidth="1"/>
    <col min="2310" max="2318" width="10.28515625" style="3" customWidth="1"/>
    <col min="2319" max="2319" width="28.85546875" style="3" customWidth="1"/>
    <col min="2320" max="2550" width="9.140625" style="3"/>
    <col min="2551" max="2551" width="37.85546875" style="3" customWidth="1"/>
    <col min="2552" max="2561" width="10.28515625" style="3" customWidth="1"/>
    <col min="2562" max="2562" width="10.7109375" style="3" customWidth="1"/>
    <col min="2563" max="2564" width="10.28515625" style="3" customWidth="1"/>
    <col min="2565" max="2565" width="10.85546875" style="3" customWidth="1"/>
    <col min="2566" max="2574" width="10.28515625" style="3" customWidth="1"/>
    <col min="2575" max="2575" width="28.85546875" style="3" customWidth="1"/>
    <col min="2576" max="2806" width="9.140625" style="3"/>
    <col min="2807" max="2807" width="37.85546875" style="3" customWidth="1"/>
    <col min="2808" max="2817" width="10.28515625" style="3" customWidth="1"/>
    <col min="2818" max="2818" width="10.7109375" style="3" customWidth="1"/>
    <col min="2819" max="2820" width="10.28515625" style="3" customWidth="1"/>
    <col min="2821" max="2821" width="10.85546875" style="3" customWidth="1"/>
    <col min="2822" max="2830" width="10.28515625" style="3" customWidth="1"/>
    <col min="2831" max="2831" width="28.85546875" style="3" customWidth="1"/>
    <col min="2832" max="3062" width="9.140625" style="3"/>
    <col min="3063" max="3063" width="37.85546875" style="3" customWidth="1"/>
    <col min="3064" max="3073" width="10.28515625" style="3" customWidth="1"/>
    <col min="3074" max="3074" width="10.7109375" style="3" customWidth="1"/>
    <col min="3075" max="3076" width="10.28515625" style="3" customWidth="1"/>
    <col min="3077" max="3077" width="10.85546875" style="3" customWidth="1"/>
    <col min="3078" max="3086" width="10.28515625" style="3" customWidth="1"/>
    <col min="3087" max="3087" width="28.85546875" style="3" customWidth="1"/>
    <col min="3088" max="3318" width="9.140625" style="3"/>
    <col min="3319" max="3319" width="37.85546875" style="3" customWidth="1"/>
    <col min="3320" max="3329" width="10.28515625" style="3" customWidth="1"/>
    <col min="3330" max="3330" width="10.7109375" style="3" customWidth="1"/>
    <col min="3331" max="3332" width="10.28515625" style="3" customWidth="1"/>
    <col min="3333" max="3333" width="10.85546875" style="3" customWidth="1"/>
    <col min="3334" max="3342" width="10.28515625" style="3" customWidth="1"/>
    <col min="3343" max="3343" width="28.85546875" style="3" customWidth="1"/>
    <col min="3344" max="3574" width="9.140625" style="3"/>
    <col min="3575" max="3575" width="37.85546875" style="3" customWidth="1"/>
    <col min="3576" max="3585" width="10.28515625" style="3" customWidth="1"/>
    <col min="3586" max="3586" width="10.7109375" style="3" customWidth="1"/>
    <col min="3587" max="3588" width="10.28515625" style="3" customWidth="1"/>
    <col min="3589" max="3589" width="10.85546875" style="3" customWidth="1"/>
    <col min="3590" max="3598" width="10.28515625" style="3" customWidth="1"/>
    <col min="3599" max="3599" width="28.85546875" style="3" customWidth="1"/>
    <col min="3600" max="3830" width="9.140625" style="3"/>
    <col min="3831" max="3831" width="37.85546875" style="3" customWidth="1"/>
    <col min="3832" max="3841" width="10.28515625" style="3" customWidth="1"/>
    <col min="3842" max="3842" width="10.7109375" style="3" customWidth="1"/>
    <col min="3843" max="3844" width="10.28515625" style="3" customWidth="1"/>
    <col min="3845" max="3845" width="10.85546875" style="3" customWidth="1"/>
    <col min="3846" max="3854" width="10.28515625" style="3" customWidth="1"/>
    <col min="3855" max="3855" width="28.85546875" style="3" customWidth="1"/>
    <col min="3856" max="4086" width="9.140625" style="3"/>
    <col min="4087" max="4087" width="37.85546875" style="3" customWidth="1"/>
    <col min="4088" max="4097" width="10.28515625" style="3" customWidth="1"/>
    <col min="4098" max="4098" width="10.7109375" style="3" customWidth="1"/>
    <col min="4099" max="4100" width="10.28515625" style="3" customWidth="1"/>
    <col min="4101" max="4101" width="10.85546875" style="3" customWidth="1"/>
    <col min="4102" max="4110" width="10.28515625" style="3" customWidth="1"/>
    <col min="4111" max="4111" width="28.85546875" style="3" customWidth="1"/>
    <col min="4112" max="4342" width="9.140625" style="3"/>
    <col min="4343" max="4343" width="37.85546875" style="3" customWidth="1"/>
    <col min="4344" max="4353" width="10.28515625" style="3" customWidth="1"/>
    <col min="4354" max="4354" width="10.7109375" style="3" customWidth="1"/>
    <col min="4355" max="4356" width="10.28515625" style="3" customWidth="1"/>
    <col min="4357" max="4357" width="10.85546875" style="3" customWidth="1"/>
    <col min="4358" max="4366" width="10.28515625" style="3" customWidth="1"/>
    <col min="4367" max="4367" width="28.85546875" style="3" customWidth="1"/>
    <col min="4368" max="4598" width="9.140625" style="3"/>
    <col min="4599" max="4599" width="37.85546875" style="3" customWidth="1"/>
    <col min="4600" max="4609" width="10.28515625" style="3" customWidth="1"/>
    <col min="4610" max="4610" width="10.7109375" style="3" customWidth="1"/>
    <col min="4611" max="4612" width="10.28515625" style="3" customWidth="1"/>
    <col min="4613" max="4613" width="10.85546875" style="3" customWidth="1"/>
    <col min="4614" max="4622" width="10.28515625" style="3" customWidth="1"/>
    <col min="4623" max="4623" width="28.85546875" style="3" customWidth="1"/>
    <col min="4624" max="4854" width="9.140625" style="3"/>
    <col min="4855" max="4855" width="37.85546875" style="3" customWidth="1"/>
    <col min="4856" max="4865" width="10.28515625" style="3" customWidth="1"/>
    <col min="4866" max="4866" width="10.7109375" style="3" customWidth="1"/>
    <col min="4867" max="4868" width="10.28515625" style="3" customWidth="1"/>
    <col min="4869" max="4869" width="10.85546875" style="3" customWidth="1"/>
    <col min="4870" max="4878" width="10.28515625" style="3" customWidth="1"/>
    <col min="4879" max="4879" width="28.85546875" style="3" customWidth="1"/>
    <col min="4880" max="5110" width="9.140625" style="3"/>
    <col min="5111" max="5111" width="37.85546875" style="3" customWidth="1"/>
    <col min="5112" max="5121" width="10.28515625" style="3" customWidth="1"/>
    <col min="5122" max="5122" width="10.7109375" style="3" customWidth="1"/>
    <col min="5123" max="5124" width="10.28515625" style="3" customWidth="1"/>
    <col min="5125" max="5125" width="10.85546875" style="3" customWidth="1"/>
    <col min="5126" max="5134" width="10.28515625" style="3" customWidth="1"/>
    <col min="5135" max="5135" width="28.85546875" style="3" customWidth="1"/>
    <col min="5136" max="5366" width="9.140625" style="3"/>
    <col min="5367" max="5367" width="37.85546875" style="3" customWidth="1"/>
    <col min="5368" max="5377" width="10.28515625" style="3" customWidth="1"/>
    <col min="5378" max="5378" width="10.7109375" style="3" customWidth="1"/>
    <col min="5379" max="5380" width="10.28515625" style="3" customWidth="1"/>
    <col min="5381" max="5381" width="10.85546875" style="3" customWidth="1"/>
    <col min="5382" max="5390" width="10.28515625" style="3" customWidth="1"/>
    <col min="5391" max="5391" width="28.85546875" style="3" customWidth="1"/>
    <col min="5392" max="5622" width="9.140625" style="3"/>
    <col min="5623" max="5623" width="37.85546875" style="3" customWidth="1"/>
    <col min="5624" max="5633" width="10.28515625" style="3" customWidth="1"/>
    <col min="5634" max="5634" width="10.7109375" style="3" customWidth="1"/>
    <col min="5635" max="5636" width="10.28515625" style="3" customWidth="1"/>
    <col min="5637" max="5637" width="10.85546875" style="3" customWidth="1"/>
    <col min="5638" max="5646" width="10.28515625" style="3" customWidth="1"/>
    <col min="5647" max="5647" width="28.85546875" style="3" customWidth="1"/>
    <col min="5648" max="5878" width="9.140625" style="3"/>
    <col min="5879" max="5879" width="37.85546875" style="3" customWidth="1"/>
    <col min="5880" max="5889" width="10.28515625" style="3" customWidth="1"/>
    <col min="5890" max="5890" width="10.7109375" style="3" customWidth="1"/>
    <col min="5891" max="5892" width="10.28515625" style="3" customWidth="1"/>
    <col min="5893" max="5893" width="10.85546875" style="3" customWidth="1"/>
    <col min="5894" max="5902" width="10.28515625" style="3" customWidth="1"/>
    <col min="5903" max="5903" width="28.85546875" style="3" customWidth="1"/>
    <col min="5904" max="6134" width="9.140625" style="3"/>
    <col min="6135" max="6135" width="37.85546875" style="3" customWidth="1"/>
    <col min="6136" max="6145" width="10.28515625" style="3" customWidth="1"/>
    <col min="6146" max="6146" width="10.7109375" style="3" customWidth="1"/>
    <col min="6147" max="6148" width="10.28515625" style="3" customWidth="1"/>
    <col min="6149" max="6149" width="10.85546875" style="3" customWidth="1"/>
    <col min="6150" max="6158" width="10.28515625" style="3" customWidth="1"/>
    <col min="6159" max="6159" width="28.85546875" style="3" customWidth="1"/>
    <col min="6160" max="6390" width="9.140625" style="3"/>
    <col min="6391" max="6391" width="37.85546875" style="3" customWidth="1"/>
    <col min="6392" max="6401" width="10.28515625" style="3" customWidth="1"/>
    <col min="6402" max="6402" width="10.7109375" style="3" customWidth="1"/>
    <col min="6403" max="6404" width="10.28515625" style="3" customWidth="1"/>
    <col min="6405" max="6405" width="10.85546875" style="3" customWidth="1"/>
    <col min="6406" max="6414" width="10.28515625" style="3" customWidth="1"/>
    <col min="6415" max="6415" width="28.85546875" style="3" customWidth="1"/>
    <col min="6416" max="6646" width="9.140625" style="3"/>
    <col min="6647" max="6647" width="37.85546875" style="3" customWidth="1"/>
    <col min="6648" max="6657" width="10.28515625" style="3" customWidth="1"/>
    <col min="6658" max="6658" width="10.7109375" style="3" customWidth="1"/>
    <col min="6659" max="6660" width="10.28515625" style="3" customWidth="1"/>
    <col min="6661" max="6661" width="10.85546875" style="3" customWidth="1"/>
    <col min="6662" max="6670" width="10.28515625" style="3" customWidth="1"/>
    <col min="6671" max="6671" width="28.85546875" style="3" customWidth="1"/>
    <col min="6672" max="6902" width="9.140625" style="3"/>
    <col min="6903" max="6903" width="37.85546875" style="3" customWidth="1"/>
    <col min="6904" max="6913" width="10.28515625" style="3" customWidth="1"/>
    <col min="6914" max="6914" width="10.7109375" style="3" customWidth="1"/>
    <col min="6915" max="6916" width="10.28515625" style="3" customWidth="1"/>
    <col min="6917" max="6917" width="10.85546875" style="3" customWidth="1"/>
    <col min="6918" max="6926" width="10.28515625" style="3" customWidth="1"/>
    <col min="6927" max="6927" width="28.85546875" style="3" customWidth="1"/>
    <col min="6928" max="7158" width="9.140625" style="3"/>
    <col min="7159" max="7159" width="37.85546875" style="3" customWidth="1"/>
    <col min="7160" max="7169" width="10.28515625" style="3" customWidth="1"/>
    <col min="7170" max="7170" width="10.7109375" style="3" customWidth="1"/>
    <col min="7171" max="7172" width="10.28515625" style="3" customWidth="1"/>
    <col min="7173" max="7173" width="10.85546875" style="3" customWidth="1"/>
    <col min="7174" max="7182" width="10.28515625" style="3" customWidth="1"/>
    <col min="7183" max="7183" width="28.85546875" style="3" customWidth="1"/>
    <col min="7184" max="7414" width="9.140625" style="3"/>
    <col min="7415" max="7415" width="37.85546875" style="3" customWidth="1"/>
    <col min="7416" max="7425" width="10.28515625" style="3" customWidth="1"/>
    <col min="7426" max="7426" width="10.7109375" style="3" customWidth="1"/>
    <col min="7427" max="7428" width="10.28515625" style="3" customWidth="1"/>
    <col min="7429" max="7429" width="10.85546875" style="3" customWidth="1"/>
    <col min="7430" max="7438" width="10.28515625" style="3" customWidth="1"/>
    <col min="7439" max="7439" width="28.85546875" style="3" customWidth="1"/>
    <col min="7440" max="7670" width="9.140625" style="3"/>
    <col min="7671" max="7671" width="37.85546875" style="3" customWidth="1"/>
    <col min="7672" max="7681" width="10.28515625" style="3" customWidth="1"/>
    <col min="7682" max="7682" width="10.7109375" style="3" customWidth="1"/>
    <col min="7683" max="7684" width="10.28515625" style="3" customWidth="1"/>
    <col min="7685" max="7685" width="10.85546875" style="3" customWidth="1"/>
    <col min="7686" max="7694" width="10.28515625" style="3" customWidth="1"/>
    <col min="7695" max="7695" width="28.85546875" style="3" customWidth="1"/>
    <col min="7696" max="7926" width="9.140625" style="3"/>
    <col min="7927" max="7927" width="37.85546875" style="3" customWidth="1"/>
    <col min="7928" max="7937" width="10.28515625" style="3" customWidth="1"/>
    <col min="7938" max="7938" width="10.7109375" style="3" customWidth="1"/>
    <col min="7939" max="7940" width="10.28515625" style="3" customWidth="1"/>
    <col min="7941" max="7941" width="10.85546875" style="3" customWidth="1"/>
    <col min="7942" max="7950" width="10.28515625" style="3" customWidth="1"/>
    <col min="7951" max="7951" width="28.85546875" style="3" customWidth="1"/>
    <col min="7952" max="8182" width="9.140625" style="3"/>
    <col min="8183" max="8183" width="37.85546875" style="3" customWidth="1"/>
    <col min="8184" max="8193" width="10.28515625" style="3" customWidth="1"/>
    <col min="8194" max="8194" width="10.7109375" style="3" customWidth="1"/>
    <col min="8195" max="8196" width="10.28515625" style="3" customWidth="1"/>
    <col min="8197" max="8197" width="10.85546875" style="3" customWidth="1"/>
    <col min="8198" max="8206" width="10.28515625" style="3" customWidth="1"/>
    <col min="8207" max="8207" width="28.85546875" style="3" customWidth="1"/>
    <col min="8208" max="8438" width="9.140625" style="3"/>
    <col min="8439" max="8439" width="37.85546875" style="3" customWidth="1"/>
    <col min="8440" max="8449" width="10.28515625" style="3" customWidth="1"/>
    <col min="8450" max="8450" width="10.7109375" style="3" customWidth="1"/>
    <col min="8451" max="8452" width="10.28515625" style="3" customWidth="1"/>
    <col min="8453" max="8453" width="10.85546875" style="3" customWidth="1"/>
    <col min="8454" max="8462" width="10.28515625" style="3" customWidth="1"/>
    <col min="8463" max="8463" width="28.85546875" style="3" customWidth="1"/>
    <col min="8464" max="8694" width="9.140625" style="3"/>
    <col min="8695" max="8695" width="37.85546875" style="3" customWidth="1"/>
    <col min="8696" max="8705" width="10.28515625" style="3" customWidth="1"/>
    <col min="8706" max="8706" width="10.7109375" style="3" customWidth="1"/>
    <col min="8707" max="8708" width="10.28515625" style="3" customWidth="1"/>
    <col min="8709" max="8709" width="10.85546875" style="3" customWidth="1"/>
    <col min="8710" max="8718" width="10.28515625" style="3" customWidth="1"/>
    <col min="8719" max="8719" width="28.85546875" style="3" customWidth="1"/>
    <col min="8720" max="8950" width="9.140625" style="3"/>
    <col min="8951" max="8951" width="37.85546875" style="3" customWidth="1"/>
    <col min="8952" max="8961" width="10.28515625" style="3" customWidth="1"/>
    <col min="8962" max="8962" width="10.7109375" style="3" customWidth="1"/>
    <col min="8963" max="8964" width="10.28515625" style="3" customWidth="1"/>
    <col min="8965" max="8965" width="10.85546875" style="3" customWidth="1"/>
    <col min="8966" max="8974" width="10.28515625" style="3" customWidth="1"/>
    <col min="8975" max="8975" width="28.85546875" style="3" customWidth="1"/>
    <col min="8976" max="9206" width="9.140625" style="3"/>
    <col min="9207" max="9207" width="37.85546875" style="3" customWidth="1"/>
    <col min="9208" max="9217" width="10.28515625" style="3" customWidth="1"/>
    <col min="9218" max="9218" width="10.7109375" style="3" customWidth="1"/>
    <col min="9219" max="9220" width="10.28515625" style="3" customWidth="1"/>
    <col min="9221" max="9221" width="10.85546875" style="3" customWidth="1"/>
    <col min="9222" max="9230" width="10.28515625" style="3" customWidth="1"/>
    <col min="9231" max="9231" width="28.85546875" style="3" customWidth="1"/>
    <col min="9232" max="9462" width="9.140625" style="3"/>
    <col min="9463" max="9463" width="37.85546875" style="3" customWidth="1"/>
    <col min="9464" max="9473" width="10.28515625" style="3" customWidth="1"/>
    <col min="9474" max="9474" width="10.7109375" style="3" customWidth="1"/>
    <col min="9475" max="9476" width="10.28515625" style="3" customWidth="1"/>
    <col min="9477" max="9477" width="10.85546875" style="3" customWidth="1"/>
    <col min="9478" max="9486" width="10.28515625" style="3" customWidth="1"/>
    <col min="9487" max="9487" width="28.85546875" style="3" customWidth="1"/>
    <col min="9488" max="9718" width="9.140625" style="3"/>
    <col min="9719" max="9719" width="37.85546875" style="3" customWidth="1"/>
    <col min="9720" max="9729" width="10.28515625" style="3" customWidth="1"/>
    <col min="9730" max="9730" width="10.7109375" style="3" customWidth="1"/>
    <col min="9731" max="9732" width="10.28515625" style="3" customWidth="1"/>
    <col min="9733" max="9733" width="10.85546875" style="3" customWidth="1"/>
    <col min="9734" max="9742" width="10.28515625" style="3" customWidth="1"/>
    <col min="9743" max="9743" width="28.85546875" style="3" customWidth="1"/>
    <col min="9744" max="9974" width="9.140625" style="3"/>
    <col min="9975" max="9975" width="37.85546875" style="3" customWidth="1"/>
    <col min="9976" max="9985" width="10.28515625" style="3" customWidth="1"/>
    <col min="9986" max="9986" width="10.7109375" style="3" customWidth="1"/>
    <col min="9987" max="9988" width="10.28515625" style="3" customWidth="1"/>
    <col min="9989" max="9989" width="10.85546875" style="3" customWidth="1"/>
    <col min="9990" max="9998" width="10.28515625" style="3" customWidth="1"/>
    <col min="9999" max="9999" width="28.85546875" style="3" customWidth="1"/>
    <col min="10000" max="10230" width="9.140625" style="3"/>
    <col min="10231" max="10231" width="37.85546875" style="3" customWidth="1"/>
    <col min="10232" max="10241" width="10.28515625" style="3" customWidth="1"/>
    <col min="10242" max="10242" width="10.7109375" style="3" customWidth="1"/>
    <col min="10243" max="10244" width="10.28515625" style="3" customWidth="1"/>
    <col min="10245" max="10245" width="10.85546875" style="3" customWidth="1"/>
    <col min="10246" max="10254" width="10.28515625" style="3" customWidth="1"/>
    <col min="10255" max="10255" width="28.85546875" style="3" customWidth="1"/>
    <col min="10256" max="10486" width="9.140625" style="3"/>
    <col min="10487" max="10487" width="37.85546875" style="3" customWidth="1"/>
    <col min="10488" max="10497" width="10.28515625" style="3" customWidth="1"/>
    <col min="10498" max="10498" width="10.7109375" style="3" customWidth="1"/>
    <col min="10499" max="10500" width="10.28515625" style="3" customWidth="1"/>
    <col min="10501" max="10501" width="10.85546875" style="3" customWidth="1"/>
    <col min="10502" max="10510" width="10.28515625" style="3" customWidth="1"/>
    <col min="10511" max="10511" width="28.85546875" style="3" customWidth="1"/>
    <col min="10512" max="10742" width="9.140625" style="3"/>
    <col min="10743" max="10743" width="37.85546875" style="3" customWidth="1"/>
    <col min="10744" max="10753" width="10.28515625" style="3" customWidth="1"/>
    <col min="10754" max="10754" width="10.7109375" style="3" customWidth="1"/>
    <col min="10755" max="10756" width="10.28515625" style="3" customWidth="1"/>
    <col min="10757" max="10757" width="10.85546875" style="3" customWidth="1"/>
    <col min="10758" max="10766" width="10.28515625" style="3" customWidth="1"/>
    <col min="10767" max="10767" width="28.85546875" style="3" customWidth="1"/>
    <col min="10768" max="10998" width="9.140625" style="3"/>
    <col min="10999" max="10999" width="37.85546875" style="3" customWidth="1"/>
    <col min="11000" max="11009" width="10.28515625" style="3" customWidth="1"/>
    <col min="11010" max="11010" width="10.7109375" style="3" customWidth="1"/>
    <col min="11011" max="11012" width="10.28515625" style="3" customWidth="1"/>
    <col min="11013" max="11013" width="10.85546875" style="3" customWidth="1"/>
    <col min="11014" max="11022" width="10.28515625" style="3" customWidth="1"/>
    <col min="11023" max="11023" width="28.85546875" style="3" customWidth="1"/>
    <col min="11024" max="11254" width="9.140625" style="3"/>
    <col min="11255" max="11255" width="37.85546875" style="3" customWidth="1"/>
    <col min="11256" max="11265" width="10.28515625" style="3" customWidth="1"/>
    <col min="11266" max="11266" width="10.7109375" style="3" customWidth="1"/>
    <col min="11267" max="11268" width="10.28515625" style="3" customWidth="1"/>
    <col min="11269" max="11269" width="10.85546875" style="3" customWidth="1"/>
    <col min="11270" max="11278" width="10.28515625" style="3" customWidth="1"/>
    <col min="11279" max="11279" width="28.85546875" style="3" customWidth="1"/>
    <col min="11280" max="11510" width="9.140625" style="3"/>
    <col min="11511" max="11511" width="37.85546875" style="3" customWidth="1"/>
    <col min="11512" max="11521" width="10.28515625" style="3" customWidth="1"/>
    <col min="11522" max="11522" width="10.7109375" style="3" customWidth="1"/>
    <col min="11523" max="11524" width="10.28515625" style="3" customWidth="1"/>
    <col min="11525" max="11525" width="10.85546875" style="3" customWidth="1"/>
    <col min="11526" max="11534" width="10.28515625" style="3" customWidth="1"/>
    <col min="11535" max="11535" width="28.85546875" style="3" customWidth="1"/>
    <col min="11536" max="11766" width="9.140625" style="3"/>
    <col min="11767" max="11767" width="37.85546875" style="3" customWidth="1"/>
    <col min="11768" max="11777" width="10.28515625" style="3" customWidth="1"/>
    <col min="11778" max="11778" width="10.7109375" style="3" customWidth="1"/>
    <col min="11779" max="11780" width="10.28515625" style="3" customWidth="1"/>
    <col min="11781" max="11781" width="10.85546875" style="3" customWidth="1"/>
    <col min="11782" max="11790" width="10.28515625" style="3" customWidth="1"/>
    <col min="11791" max="11791" width="28.85546875" style="3" customWidth="1"/>
    <col min="11792" max="12022" width="9.140625" style="3"/>
    <col min="12023" max="12023" width="37.85546875" style="3" customWidth="1"/>
    <col min="12024" max="12033" width="10.28515625" style="3" customWidth="1"/>
    <col min="12034" max="12034" width="10.7109375" style="3" customWidth="1"/>
    <col min="12035" max="12036" width="10.28515625" style="3" customWidth="1"/>
    <col min="12037" max="12037" width="10.85546875" style="3" customWidth="1"/>
    <col min="12038" max="12046" width="10.28515625" style="3" customWidth="1"/>
    <col min="12047" max="12047" width="28.85546875" style="3" customWidth="1"/>
    <col min="12048" max="12278" width="9.140625" style="3"/>
    <col min="12279" max="12279" width="37.85546875" style="3" customWidth="1"/>
    <col min="12280" max="12289" width="10.28515625" style="3" customWidth="1"/>
    <col min="12290" max="12290" width="10.7109375" style="3" customWidth="1"/>
    <col min="12291" max="12292" width="10.28515625" style="3" customWidth="1"/>
    <col min="12293" max="12293" width="10.85546875" style="3" customWidth="1"/>
    <col min="12294" max="12302" width="10.28515625" style="3" customWidth="1"/>
    <col min="12303" max="12303" width="28.85546875" style="3" customWidth="1"/>
    <col min="12304" max="12534" width="9.140625" style="3"/>
    <col min="12535" max="12535" width="37.85546875" style="3" customWidth="1"/>
    <col min="12536" max="12545" width="10.28515625" style="3" customWidth="1"/>
    <col min="12546" max="12546" width="10.7109375" style="3" customWidth="1"/>
    <col min="12547" max="12548" width="10.28515625" style="3" customWidth="1"/>
    <col min="12549" max="12549" width="10.85546875" style="3" customWidth="1"/>
    <col min="12550" max="12558" width="10.28515625" style="3" customWidth="1"/>
    <col min="12559" max="12559" width="28.85546875" style="3" customWidth="1"/>
    <col min="12560" max="12790" width="9.140625" style="3"/>
    <col min="12791" max="12791" width="37.85546875" style="3" customWidth="1"/>
    <col min="12792" max="12801" width="10.28515625" style="3" customWidth="1"/>
    <col min="12802" max="12802" width="10.7109375" style="3" customWidth="1"/>
    <col min="12803" max="12804" width="10.28515625" style="3" customWidth="1"/>
    <col min="12805" max="12805" width="10.85546875" style="3" customWidth="1"/>
    <col min="12806" max="12814" width="10.28515625" style="3" customWidth="1"/>
    <col min="12815" max="12815" width="28.85546875" style="3" customWidth="1"/>
    <col min="12816" max="13046" width="9.140625" style="3"/>
    <col min="13047" max="13047" width="37.85546875" style="3" customWidth="1"/>
    <col min="13048" max="13057" width="10.28515625" style="3" customWidth="1"/>
    <col min="13058" max="13058" width="10.7109375" style="3" customWidth="1"/>
    <col min="13059" max="13060" width="10.28515625" style="3" customWidth="1"/>
    <col min="13061" max="13061" width="10.85546875" style="3" customWidth="1"/>
    <col min="13062" max="13070" width="10.28515625" style="3" customWidth="1"/>
    <col min="13071" max="13071" width="28.85546875" style="3" customWidth="1"/>
    <col min="13072" max="13302" width="9.140625" style="3"/>
    <col min="13303" max="13303" width="37.85546875" style="3" customWidth="1"/>
    <col min="13304" max="13313" width="10.28515625" style="3" customWidth="1"/>
    <col min="13314" max="13314" width="10.7109375" style="3" customWidth="1"/>
    <col min="13315" max="13316" width="10.28515625" style="3" customWidth="1"/>
    <col min="13317" max="13317" width="10.85546875" style="3" customWidth="1"/>
    <col min="13318" max="13326" width="10.28515625" style="3" customWidth="1"/>
    <col min="13327" max="13327" width="28.85546875" style="3" customWidth="1"/>
    <col min="13328" max="13558" width="9.140625" style="3"/>
    <col min="13559" max="13559" width="37.85546875" style="3" customWidth="1"/>
    <col min="13560" max="13569" width="10.28515625" style="3" customWidth="1"/>
    <col min="13570" max="13570" width="10.7109375" style="3" customWidth="1"/>
    <col min="13571" max="13572" width="10.28515625" style="3" customWidth="1"/>
    <col min="13573" max="13573" width="10.85546875" style="3" customWidth="1"/>
    <col min="13574" max="13582" width="10.28515625" style="3" customWidth="1"/>
    <col min="13583" max="13583" width="28.85546875" style="3" customWidth="1"/>
    <col min="13584" max="13814" width="9.140625" style="3"/>
    <col min="13815" max="13815" width="37.85546875" style="3" customWidth="1"/>
    <col min="13816" max="13825" width="10.28515625" style="3" customWidth="1"/>
    <col min="13826" max="13826" width="10.7109375" style="3" customWidth="1"/>
    <col min="13827" max="13828" width="10.28515625" style="3" customWidth="1"/>
    <col min="13829" max="13829" width="10.85546875" style="3" customWidth="1"/>
    <col min="13830" max="13838" width="10.28515625" style="3" customWidth="1"/>
    <col min="13839" max="13839" width="28.85546875" style="3" customWidth="1"/>
    <col min="13840" max="14070" width="9.140625" style="3"/>
    <col min="14071" max="14071" width="37.85546875" style="3" customWidth="1"/>
    <col min="14072" max="14081" width="10.28515625" style="3" customWidth="1"/>
    <col min="14082" max="14082" width="10.7109375" style="3" customWidth="1"/>
    <col min="14083" max="14084" width="10.28515625" style="3" customWidth="1"/>
    <col min="14085" max="14085" width="10.85546875" style="3" customWidth="1"/>
    <col min="14086" max="14094" width="10.28515625" style="3" customWidth="1"/>
    <col min="14095" max="14095" width="28.85546875" style="3" customWidth="1"/>
    <col min="14096" max="14326" width="9.140625" style="3"/>
    <col min="14327" max="14327" width="37.85546875" style="3" customWidth="1"/>
    <col min="14328" max="14337" width="10.28515625" style="3" customWidth="1"/>
    <col min="14338" max="14338" width="10.7109375" style="3" customWidth="1"/>
    <col min="14339" max="14340" width="10.28515625" style="3" customWidth="1"/>
    <col min="14341" max="14341" width="10.85546875" style="3" customWidth="1"/>
    <col min="14342" max="14350" width="10.28515625" style="3" customWidth="1"/>
    <col min="14351" max="14351" width="28.85546875" style="3" customWidth="1"/>
    <col min="14352" max="14582" width="9.140625" style="3"/>
    <col min="14583" max="14583" width="37.85546875" style="3" customWidth="1"/>
    <col min="14584" max="14593" width="10.28515625" style="3" customWidth="1"/>
    <col min="14594" max="14594" width="10.7109375" style="3" customWidth="1"/>
    <col min="14595" max="14596" width="10.28515625" style="3" customWidth="1"/>
    <col min="14597" max="14597" width="10.85546875" style="3" customWidth="1"/>
    <col min="14598" max="14606" width="10.28515625" style="3" customWidth="1"/>
    <col min="14607" max="14607" width="28.85546875" style="3" customWidth="1"/>
    <col min="14608" max="14838" width="9.140625" style="3"/>
    <col min="14839" max="14839" width="37.85546875" style="3" customWidth="1"/>
    <col min="14840" max="14849" width="10.28515625" style="3" customWidth="1"/>
    <col min="14850" max="14850" width="10.7109375" style="3" customWidth="1"/>
    <col min="14851" max="14852" width="10.28515625" style="3" customWidth="1"/>
    <col min="14853" max="14853" width="10.85546875" style="3" customWidth="1"/>
    <col min="14854" max="14862" width="10.28515625" style="3" customWidth="1"/>
    <col min="14863" max="14863" width="28.85546875" style="3" customWidth="1"/>
    <col min="14864" max="15094" width="9.140625" style="3"/>
    <col min="15095" max="15095" width="37.85546875" style="3" customWidth="1"/>
    <col min="15096" max="15105" width="10.28515625" style="3" customWidth="1"/>
    <col min="15106" max="15106" width="10.7109375" style="3" customWidth="1"/>
    <col min="15107" max="15108" width="10.28515625" style="3" customWidth="1"/>
    <col min="15109" max="15109" width="10.85546875" style="3" customWidth="1"/>
    <col min="15110" max="15118" width="10.28515625" style="3" customWidth="1"/>
    <col min="15119" max="15119" width="28.85546875" style="3" customWidth="1"/>
    <col min="15120" max="15350" width="9.140625" style="3"/>
    <col min="15351" max="15351" width="37.85546875" style="3" customWidth="1"/>
    <col min="15352" max="15361" width="10.28515625" style="3" customWidth="1"/>
    <col min="15362" max="15362" width="10.7109375" style="3" customWidth="1"/>
    <col min="15363" max="15364" width="10.28515625" style="3" customWidth="1"/>
    <col min="15365" max="15365" width="10.85546875" style="3" customWidth="1"/>
    <col min="15366" max="15374" width="10.28515625" style="3" customWidth="1"/>
    <col min="15375" max="15375" width="28.85546875" style="3" customWidth="1"/>
    <col min="15376" max="15606" width="9.140625" style="3"/>
    <col min="15607" max="15607" width="37.85546875" style="3" customWidth="1"/>
    <col min="15608" max="15617" width="10.28515625" style="3" customWidth="1"/>
    <col min="15618" max="15618" width="10.7109375" style="3" customWidth="1"/>
    <col min="15619" max="15620" width="10.28515625" style="3" customWidth="1"/>
    <col min="15621" max="15621" width="10.85546875" style="3" customWidth="1"/>
    <col min="15622" max="15630" width="10.28515625" style="3" customWidth="1"/>
    <col min="15631" max="15631" width="28.85546875" style="3" customWidth="1"/>
    <col min="15632" max="15862" width="9.140625" style="3"/>
    <col min="15863" max="15863" width="37.85546875" style="3" customWidth="1"/>
    <col min="15864" max="15873" width="10.28515625" style="3" customWidth="1"/>
    <col min="15874" max="15874" width="10.7109375" style="3" customWidth="1"/>
    <col min="15875" max="15876" width="10.28515625" style="3" customWidth="1"/>
    <col min="15877" max="15877" width="10.85546875" style="3" customWidth="1"/>
    <col min="15878" max="15886" width="10.28515625" style="3" customWidth="1"/>
    <col min="15887" max="15887" width="28.85546875" style="3" customWidth="1"/>
    <col min="15888" max="16118" width="9.140625" style="3"/>
    <col min="16119" max="16119" width="37.85546875" style="3" customWidth="1"/>
    <col min="16120" max="16129" width="10.28515625" style="3" customWidth="1"/>
    <col min="16130" max="16130" width="10.7109375" style="3" customWidth="1"/>
    <col min="16131" max="16132" width="10.28515625" style="3" customWidth="1"/>
    <col min="16133" max="16133" width="10.85546875" style="3" customWidth="1"/>
    <col min="16134" max="16142" width="10.28515625" style="3" customWidth="1"/>
    <col min="16143" max="16143" width="28.85546875" style="3" customWidth="1"/>
    <col min="16144" max="16384" width="9.140625" style="3"/>
  </cols>
  <sheetData>
    <row r="1" spans="1:29" ht="14.45" customHeight="1" thickBot="1" x14ac:dyDescent="0.3">
      <c r="A1" s="1084" t="s">
        <v>923</v>
      </c>
      <c r="B1" s="1111" t="s">
        <v>924</v>
      </c>
      <c r="C1" s="1108" t="s">
        <v>925</v>
      </c>
      <c r="D1" s="1108" t="s">
        <v>926</v>
      </c>
      <c r="E1" s="1108" t="s">
        <v>925</v>
      </c>
      <c r="F1" s="1108" t="s">
        <v>926</v>
      </c>
      <c r="G1" s="1114" t="s">
        <v>927</v>
      </c>
      <c r="H1" s="1114" t="s">
        <v>928</v>
      </c>
      <c r="I1" s="1114" t="s">
        <v>927</v>
      </c>
      <c r="J1" s="1114" t="s">
        <v>928</v>
      </c>
      <c r="K1" s="1114" t="s">
        <v>929</v>
      </c>
      <c r="L1" s="1114" t="s">
        <v>930</v>
      </c>
      <c r="M1" s="1114" t="s">
        <v>931</v>
      </c>
      <c r="N1" s="1114" t="s">
        <v>932</v>
      </c>
      <c r="O1" s="1123" t="s">
        <v>933</v>
      </c>
      <c r="P1" s="1125" t="s">
        <v>934</v>
      </c>
      <c r="Q1" s="1126"/>
      <c r="R1" s="1127"/>
      <c r="S1" s="1131" t="s">
        <v>935</v>
      </c>
      <c r="T1" s="1131"/>
      <c r="U1" s="1131"/>
      <c r="V1" s="1131"/>
      <c r="W1" s="1131"/>
      <c r="X1" s="1131"/>
      <c r="Y1" s="1132"/>
      <c r="Z1" s="1133" t="s">
        <v>936</v>
      </c>
      <c r="AA1" s="1134"/>
      <c r="AB1" s="1134"/>
      <c r="AC1" s="1116" t="s">
        <v>937</v>
      </c>
    </row>
    <row r="2" spans="1:29" s="245" customFormat="1" ht="70.150000000000006" customHeight="1" thickBot="1" x14ac:dyDescent="0.25">
      <c r="A2" s="1110"/>
      <c r="B2" s="1112"/>
      <c r="C2" s="1109"/>
      <c r="D2" s="1109"/>
      <c r="E2" s="1109"/>
      <c r="F2" s="1109"/>
      <c r="G2" s="1115"/>
      <c r="H2" s="1115"/>
      <c r="I2" s="1115"/>
      <c r="J2" s="1115"/>
      <c r="K2" s="1115"/>
      <c r="L2" s="1115"/>
      <c r="M2" s="1115"/>
      <c r="N2" s="1115"/>
      <c r="O2" s="1124"/>
      <c r="P2" s="1128"/>
      <c r="Q2" s="1129"/>
      <c r="R2" s="1130"/>
      <c r="S2" s="590" t="s">
        <v>932</v>
      </c>
      <c r="T2" s="591" t="s">
        <v>930</v>
      </c>
      <c r="U2" s="592" t="s">
        <v>931</v>
      </c>
      <c r="V2" s="591" t="s">
        <v>598</v>
      </c>
      <c r="W2" s="591" t="s">
        <v>932</v>
      </c>
      <c r="X2" s="591" t="s">
        <v>933</v>
      </c>
      <c r="Y2" s="591" t="s">
        <v>598</v>
      </c>
      <c r="Z2" s="1135"/>
      <c r="AA2" s="1136"/>
      <c r="AB2" s="1136"/>
      <c r="AC2" s="1117"/>
    </row>
    <row r="3" spans="1:29" s="600" customFormat="1" ht="32.25" thickBot="1" x14ac:dyDescent="0.25">
      <c r="A3" s="1085"/>
      <c r="B3" s="1113"/>
      <c r="C3" s="1118" t="s">
        <v>938</v>
      </c>
      <c r="D3" s="1118"/>
      <c r="E3" s="1119" t="s">
        <v>939</v>
      </c>
      <c r="F3" s="1119"/>
      <c r="G3" s="1119" t="s">
        <v>938</v>
      </c>
      <c r="H3" s="1119"/>
      <c r="I3" s="1119" t="s">
        <v>939</v>
      </c>
      <c r="J3" s="1119"/>
      <c r="K3" s="1119" t="s">
        <v>938</v>
      </c>
      <c r="L3" s="1119"/>
      <c r="M3" s="1119"/>
      <c r="N3" s="1119" t="s">
        <v>939</v>
      </c>
      <c r="O3" s="1119"/>
      <c r="P3" s="593" t="s">
        <v>938</v>
      </c>
      <c r="Q3" s="594" t="s">
        <v>939</v>
      </c>
      <c r="R3" s="595" t="s">
        <v>940</v>
      </c>
      <c r="S3" s="1120" t="s">
        <v>938</v>
      </c>
      <c r="T3" s="1121"/>
      <c r="U3" s="1121"/>
      <c r="V3" s="1122"/>
      <c r="W3" s="1120" t="s">
        <v>939</v>
      </c>
      <c r="X3" s="1121"/>
      <c r="Y3" s="1122"/>
      <c r="Z3" s="596" t="s">
        <v>938</v>
      </c>
      <c r="AA3" s="597" t="s">
        <v>939</v>
      </c>
      <c r="AB3" s="598" t="s">
        <v>940</v>
      </c>
      <c r="AC3" s="599"/>
    </row>
    <row r="4" spans="1:29" s="610" customFormat="1" ht="30" customHeight="1" thickBot="1" x14ac:dyDescent="0.3">
      <c r="A4" s="601" t="s">
        <v>941</v>
      </c>
      <c r="B4" s="602" t="s">
        <v>942</v>
      </c>
      <c r="C4" s="603">
        <v>153</v>
      </c>
      <c r="D4" s="603">
        <v>116.5</v>
      </c>
      <c r="E4" s="603">
        <v>2</v>
      </c>
      <c r="F4" s="603">
        <v>1</v>
      </c>
      <c r="G4" s="603">
        <v>0</v>
      </c>
      <c r="H4" s="603">
        <v>0</v>
      </c>
      <c r="I4" s="603">
        <v>0</v>
      </c>
      <c r="J4" s="603">
        <v>0</v>
      </c>
      <c r="K4" s="603">
        <f>C4+D4+G4+H4</f>
        <v>269.5</v>
      </c>
      <c r="L4" s="603">
        <v>0</v>
      </c>
      <c r="M4" s="603">
        <v>0</v>
      </c>
      <c r="N4" s="603">
        <f>E4+F4+I4+J4</f>
        <v>3</v>
      </c>
      <c r="O4" s="603">
        <v>0</v>
      </c>
      <c r="P4" s="604">
        <f>K4+L4+M4</f>
        <v>269.5</v>
      </c>
      <c r="Q4" s="603">
        <f>N4+O4</f>
        <v>3</v>
      </c>
      <c r="R4" s="605">
        <f t="shared" ref="R4:R19" si="0">SUM(P4:Q4)</f>
        <v>272.5</v>
      </c>
      <c r="S4" s="606"/>
      <c r="T4" s="606"/>
      <c r="U4" s="606"/>
      <c r="V4" s="603">
        <f>SUM(S4:U4)</f>
        <v>0</v>
      </c>
      <c r="W4" s="606"/>
      <c r="X4" s="606"/>
      <c r="Y4" s="603">
        <f>SUM(W4:X4)</f>
        <v>0</v>
      </c>
      <c r="Z4" s="607">
        <f t="shared" ref="Z4:Z36" si="1">P4+V4</f>
        <v>269.5</v>
      </c>
      <c r="AA4" s="603">
        <f t="shared" ref="AA4:AA36" si="2">Q4+Y4</f>
        <v>3</v>
      </c>
      <c r="AB4" s="608">
        <f>SUM(Z4:AA4)</f>
        <v>272.5</v>
      </c>
      <c r="AC4" s="609"/>
    </row>
    <row r="5" spans="1:29" ht="30" customHeight="1" thickBot="1" x14ac:dyDescent="0.3">
      <c r="A5" s="611"/>
      <c r="B5" s="612" t="s">
        <v>190</v>
      </c>
      <c r="C5" s="613">
        <f>SUM(C6:C19)</f>
        <v>2</v>
      </c>
      <c r="D5" s="613"/>
      <c r="E5" s="603">
        <f t="shared" ref="E5:AB5" si="3">SUM(E6:E19)</f>
        <v>0</v>
      </c>
      <c r="F5" s="603">
        <f t="shared" si="3"/>
        <v>0</v>
      </c>
      <c r="G5" s="603">
        <f t="shared" si="3"/>
        <v>143.5</v>
      </c>
      <c r="H5" s="603">
        <f t="shared" si="3"/>
        <v>65</v>
      </c>
      <c r="I5" s="603">
        <f t="shared" si="3"/>
        <v>23.5</v>
      </c>
      <c r="J5" s="603">
        <f t="shared" si="3"/>
        <v>11</v>
      </c>
      <c r="K5" s="603">
        <f t="shared" si="3"/>
        <v>210.5</v>
      </c>
      <c r="L5" s="603">
        <f t="shared" si="3"/>
        <v>0</v>
      </c>
      <c r="M5" s="603">
        <f t="shared" si="3"/>
        <v>0</v>
      </c>
      <c r="N5" s="603">
        <f t="shared" si="3"/>
        <v>34.5</v>
      </c>
      <c r="O5" s="603">
        <f t="shared" si="3"/>
        <v>0</v>
      </c>
      <c r="P5" s="604">
        <f t="shared" si="3"/>
        <v>210.5</v>
      </c>
      <c r="Q5" s="603">
        <f t="shared" si="3"/>
        <v>34.5</v>
      </c>
      <c r="R5" s="605">
        <f t="shared" si="3"/>
        <v>245</v>
      </c>
      <c r="S5" s="603">
        <f t="shared" si="3"/>
        <v>0</v>
      </c>
      <c r="T5" s="603">
        <f t="shared" si="3"/>
        <v>0</v>
      </c>
      <c r="U5" s="603">
        <f t="shared" si="3"/>
        <v>0</v>
      </c>
      <c r="V5" s="603">
        <f t="shared" si="3"/>
        <v>0</v>
      </c>
      <c r="W5" s="603">
        <f t="shared" si="3"/>
        <v>0</v>
      </c>
      <c r="X5" s="603">
        <f t="shared" si="3"/>
        <v>0</v>
      </c>
      <c r="Y5" s="603">
        <f t="shared" si="3"/>
        <v>0</v>
      </c>
      <c r="Z5" s="607">
        <f t="shared" si="1"/>
        <v>210.5</v>
      </c>
      <c r="AA5" s="603">
        <f t="shared" si="2"/>
        <v>34.5</v>
      </c>
      <c r="AB5" s="608">
        <f t="shared" si="3"/>
        <v>245</v>
      </c>
      <c r="AC5" s="614"/>
    </row>
    <row r="6" spans="1:29" s="627" customFormat="1" ht="30" customHeight="1" x14ac:dyDescent="0.25">
      <c r="A6" s="615">
        <v>40101</v>
      </c>
      <c r="B6" s="616" t="s">
        <v>943</v>
      </c>
      <c r="C6" s="617"/>
      <c r="D6" s="617"/>
      <c r="E6" s="618"/>
      <c r="F6" s="618"/>
      <c r="G6" s="618"/>
      <c r="H6" s="618">
        <v>0</v>
      </c>
      <c r="I6" s="618">
        <v>4</v>
      </c>
      <c r="J6" s="618">
        <v>6</v>
      </c>
      <c r="K6" s="618">
        <f>C6+D6+G6+H6</f>
        <v>0</v>
      </c>
      <c r="L6" s="618"/>
      <c r="M6" s="618"/>
      <c r="N6" s="619">
        <f>E6+F6+I6+J6</f>
        <v>10</v>
      </c>
      <c r="O6" s="618"/>
      <c r="P6" s="620">
        <f t="shared" ref="P6:P21" si="4">K6+L6+M6</f>
        <v>0</v>
      </c>
      <c r="Q6" s="621">
        <f>N6+O6</f>
        <v>10</v>
      </c>
      <c r="R6" s="622">
        <f t="shared" si="0"/>
        <v>10</v>
      </c>
      <c r="S6" s="618"/>
      <c r="T6" s="618"/>
      <c r="U6" s="618"/>
      <c r="V6" s="623">
        <f>SUM(S6:U6)</f>
        <v>0</v>
      </c>
      <c r="W6" s="619">
        <v>0</v>
      </c>
      <c r="X6" s="618"/>
      <c r="Y6" s="623">
        <f t="shared" ref="Y6:Y21" si="5">SUM(W6:X6)</f>
        <v>0</v>
      </c>
      <c r="Z6" s="624">
        <f t="shared" si="1"/>
        <v>0</v>
      </c>
      <c r="AA6" s="619">
        <f t="shared" si="2"/>
        <v>10</v>
      </c>
      <c r="AB6" s="625">
        <f>SUM(Z6:AA6)</f>
        <v>10</v>
      </c>
      <c r="AC6" s="626"/>
    </row>
    <row r="7" spans="1:29" s="627" customFormat="1" ht="30" customHeight="1" x14ac:dyDescent="0.25">
      <c r="A7" s="628" t="s">
        <v>193</v>
      </c>
      <c r="B7" s="629" t="s">
        <v>264</v>
      </c>
      <c r="C7" s="630"/>
      <c r="D7" s="630"/>
      <c r="E7" s="631"/>
      <c r="F7" s="631"/>
      <c r="G7" s="631">
        <v>2</v>
      </c>
      <c r="H7" s="631">
        <v>21</v>
      </c>
      <c r="I7" s="631"/>
      <c r="J7" s="631"/>
      <c r="K7" s="631">
        <f t="shared" ref="K7:K20" si="6">C7+D7+G7+H7</f>
        <v>23</v>
      </c>
      <c r="L7" s="631"/>
      <c r="M7" s="631"/>
      <c r="N7" s="631"/>
      <c r="O7" s="631"/>
      <c r="P7" s="632">
        <f t="shared" si="4"/>
        <v>23</v>
      </c>
      <c r="Q7" s="633">
        <f>N7+O7</f>
        <v>0</v>
      </c>
      <c r="R7" s="634">
        <f t="shared" si="0"/>
        <v>23</v>
      </c>
      <c r="S7" s="631">
        <v>0</v>
      </c>
      <c r="T7" s="631"/>
      <c r="U7" s="631"/>
      <c r="V7" s="633">
        <f t="shared" ref="V7:V19" si="7">SUM(S7:U7)</f>
        <v>0</v>
      </c>
      <c r="W7" s="631"/>
      <c r="X7" s="631"/>
      <c r="Y7" s="633">
        <f t="shared" si="5"/>
        <v>0</v>
      </c>
      <c r="Z7" s="635">
        <f t="shared" si="1"/>
        <v>23</v>
      </c>
      <c r="AA7" s="631">
        <f t="shared" si="2"/>
        <v>0</v>
      </c>
      <c r="AB7" s="636">
        <f>SUM(Z7:AA7)</f>
        <v>23</v>
      </c>
      <c r="AC7" s="626"/>
    </row>
    <row r="8" spans="1:29" ht="30" customHeight="1" x14ac:dyDescent="0.25">
      <c r="A8" s="628" t="s">
        <v>197</v>
      </c>
      <c r="B8" s="629" t="s">
        <v>198</v>
      </c>
      <c r="C8" s="630"/>
      <c r="D8" s="630"/>
      <c r="E8" s="631"/>
      <c r="F8" s="631"/>
      <c r="G8" s="631">
        <v>15</v>
      </c>
      <c r="H8" s="631"/>
      <c r="I8" s="631"/>
      <c r="J8" s="631"/>
      <c r="K8" s="631">
        <f t="shared" si="6"/>
        <v>15</v>
      </c>
      <c r="L8" s="631"/>
      <c r="M8" s="631"/>
      <c r="N8" s="631"/>
      <c r="O8" s="631"/>
      <c r="P8" s="632">
        <f t="shared" si="4"/>
        <v>15</v>
      </c>
      <c r="Q8" s="633">
        <f t="shared" ref="Q8:Q19" si="8">N8+O8</f>
        <v>0</v>
      </c>
      <c r="R8" s="634">
        <f t="shared" si="0"/>
        <v>15</v>
      </c>
      <c r="S8" s="631">
        <v>0</v>
      </c>
      <c r="T8" s="631"/>
      <c r="U8" s="631"/>
      <c r="V8" s="633">
        <f t="shared" si="7"/>
        <v>0</v>
      </c>
      <c r="W8" s="631"/>
      <c r="X8" s="631"/>
      <c r="Y8" s="633">
        <f t="shared" si="5"/>
        <v>0</v>
      </c>
      <c r="Z8" s="635">
        <f t="shared" si="1"/>
        <v>15</v>
      </c>
      <c r="AA8" s="631">
        <f t="shared" si="2"/>
        <v>0</v>
      </c>
      <c r="AB8" s="636">
        <f t="shared" ref="AB8:AB35" si="9">SUM(Z8:AA8)</f>
        <v>15</v>
      </c>
      <c r="AC8" s="637"/>
    </row>
    <row r="9" spans="1:29" ht="30" customHeight="1" x14ac:dyDescent="0.25">
      <c r="A9" s="628" t="s">
        <v>200</v>
      </c>
      <c r="B9" s="629" t="s">
        <v>201</v>
      </c>
      <c r="C9" s="630">
        <v>1</v>
      </c>
      <c r="D9" s="630"/>
      <c r="E9" s="631"/>
      <c r="F9" s="631"/>
      <c r="G9" s="631">
        <v>6</v>
      </c>
      <c r="H9" s="631">
        <v>0</v>
      </c>
      <c r="I9" s="631">
        <v>15.5</v>
      </c>
      <c r="J9" s="631">
        <v>2.5</v>
      </c>
      <c r="K9" s="631">
        <f>C9+D9+G9+H9</f>
        <v>7</v>
      </c>
      <c r="L9" s="631"/>
      <c r="M9" s="631"/>
      <c r="N9" s="631">
        <f t="shared" ref="N9:N16" si="10">E9+F9+I9+J9</f>
        <v>18</v>
      </c>
      <c r="O9" s="631"/>
      <c r="P9" s="632">
        <f t="shared" si="4"/>
        <v>7</v>
      </c>
      <c r="Q9" s="633">
        <f t="shared" si="8"/>
        <v>18</v>
      </c>
      <c r="R9" s="634">
        <f t="shared" si="0"/>
        <v>25</v>
      </c>
      <c r="S9" s="631">
        <v>0</v>
      </c>
      <c r="T9" s="631"/>
      <c r="U9" s="631"/>
      <c r="V9" s="633">
        <f t="shared" si="7"/>
        <v>0</v>
      </c>
      <c r="W9" s="631">
        <v>0</v>
      </c>
      <c r="X9" s="631"/>
      <c r="Y9" s="633">
        <f t="shared" si="5"/>
        <v>0</v>
      </c>
      <c r="Z9" s="635">
        <f t="shared" si="1"/>
        <v>7</v>
      </c>
      <c r="AA9" s="631">
        <f t="shared" si="2"/>
        <v>18</v>
      </c>
      <c r="AB9" s="636">
        <f t="shared" si="9"/>
        <v>25</v>
      </c>
      <c r="AC9" s="638" t="s">
        <v>944</v>
      </c>
    </row>
    <row r="10" spans="1:29" ht="30" customHeight="1" x14ac:dyDescent="0.25">
      <c r="A10" s="628" t="s">
        <v>204</v>
      </c>
      <c r="B10" s="629" t="s">
        <v>265</v>
      </c>
      <c r="C10" s="630"/>
      <c r="D10" s="630"/>
      <c r="E10" s="631"/>
      <c r="F10" s="631"/>
      <c r="G10" s="631">
        <v>11</v>
      </c>
      <c r="H10" s="631"/>
      <c r="I10" s="631"/>
      <c r="J10" s="631"/>
      <c r="K10" s="631">
        <f>C10+D10+G10+H10</f>
        <v>11</v>
      </c>
      <c r="L10" s="631"/>
      <c r="M10" s="631"/>
      <c r="N10" s="631"/>
      <c r="O10" s="631"/>
      <c r="P10" s="632">
        <f t="shared" si="4"/>
        <v>11</v>
      </c>
      <c r="Q10" s="633">
        <f t="shared" si="8"/>
        <v>0</v>
      </c>
      <c r="R10" s="634">
        <f t="shared" ref="R10" si="11">SUM(P10:Q10)</f>
        <v>11</v>
      </c>
      <c r="S10" s="631"/>
      <c r="T10" s="631"/>
      <c r="U10" s="631"/>
      <c r="V10" s="633">
        <f t="shared" si="7"/>
        <v>0</v>
      </c>
      <c r="W10" s="631"/>
      <c r="X10" s="631"/>
      <c r="Y10" s="633">
        <f t="shared" si="5"/>
        <v>0</v>
      </c>
      <c r="Z10" s="635">
        <f t="shared" si="1"/>
        <v>11</v>
      </c>
      <c r="AA10" s="631">
        <f t="shared" si="2"/>
        <v>0</v>
      </c>
      <c r="AB10" s="636">
        <f t="shared" si="9"/>
        <v>11</v>
      </c>
      <c r="AC10" s="637"/>
    </row>
    <row r="11" spans="1:29" ht="30" customHeight="1" x14ac:dyDescent="0.25">
      <c r="A11" s="628">
        <v>40103</v>
      </c>
      <c r="B11" s="629" t="s">
        <v>207</v>
      </c>
      <c r="C11" s="630"/>
      <c r="D11" s="630"/>
      <c r="E11" s="631"/>
      <c r="F11" s="631"/>
      <c r="G11" s="631">
        <v>28</v>
      </c>
      <c r="H11" s="631">
        <v>1</v>
      </c>
      <c r="I11" s="631"/>
      <c r="J11" s="631"/>
      <c r="K11" s="631">
        <f t="shared" si="6"/>
        <v>29</v>
      </c>
      <c r="L11" s="631"/>
      <c r="M11" s="631"/>
      <c r="N11" s="631"/>
      <c r="O11" s="631"/>
      <c r="P11" s="632">
        <f t="shared" si="4"/>
        <v>29</v>
      </c>
      <c r="Q11" s="633">
        <f t="shared" si="8"/>
        <v>0</v>
      </c>
      <c r="R11" s="634">
        <f t="shared" si="0"/>
        <v>29</v>
      </c>
      <c r="S11" s="631"/>
      <c r="T11" s="631"/>
      <c r="U11" s="631"/>
      <c r="V11" s="633">
        <f t="shared" si="7"/>
        <v>0</v>
      </c>
      <c r="W11" s="631"/>
      <c r="X11" s="631"/>
      <c r="Y11" s="633">
        <f t="shared" si="5"/>
        <v>0</v>
      </c>
      <c r="Z11" s="635">
        <f t="shared" si="1"/>
        <v>29</v>
      </c>
      <c r="AA11" s="631">
        <f t="shared" si="2"/>
        <v>0</v>
      </c>
      <c r="AB11" s="636">
        <f t="shared" si="9"/>
        <v>29</v>
      </c>
      <c r="AC11" s="637"/>
    </row>
    <row r="12" spans="1:29" ht="30" customHeight="1" x14ac:dyDescent="0.25">
      <c r="A12" s="628" t="s">
        <v>209</v>
      </c>
      <c r="B12" s="629" t="s">
        <v>210</v>
      </c>
      <c r="C12" s="630"/>
      <c r="D12" s="630"/>
      <c r="E12" s="631"/>
      <c r="F12" s="631"/>
      <c r="G12" s="631">
        <v>1</v>
      </c>
      <c r="H12" s="631">
        <v>4</v>
      </c>
      <c r="I12" s="631"/>
      <c r="J12" s="631"/>
      <c r="K12" s="631">
        <f t="shared" si="6"/>
        <v>5</v>
      </c>
      <c r="L12" s="631"/>
      <c r="M12" s="631"/>
      <c r="N12" s="631"/>
      <c r="O12" s="631"/>
      <c r="P12" s="632">
        <f t="shared" si="4"/>
        <v>5</v>
      </c>
      <c r="Q12" s="633">
        <f t="shared" si="8"/>
        <v>0</v>
      </c>
      <c r="R12" s="634">
        <f t="shared" si="0"/>
        <v>5</v>
      </c>
      <c r="S12" s="631"/>
      <c r="T12" s="631"/>
      <c r="U12" s="631"/>
      <c r="V12" s="633">
        <f t="shared" si="7"/>
        <v>0</v>
      </c>
      <c r="W12" s="631"/>
      <c r="X12" s="631"/>
      <c r="Y12" s="633">
        <f t="shared" si="5"/>
        <v>0</v>
      </c>
      <c r="Z12" s="635">
        <f t="shared" si="1"/>
        <v>5</v>
      </c>
      <c r="AA12" s="631">
        <f t="shared" si="2"/>
        <v>0</v>
      </c>
      <c r="AB12" s="636">
        <f t="shared" si="9"/>
        <v>5</v>
      </c>
      <c r="AC12" s="637"/>
    </row>
    <row r="13" spans="1:29" ht="30" customHeight="1" x14ac:dyDescent="0.25">
      <c r="A13" s="628" t="s">
        <v>213</v>
      </c>
      <c r="B13" s="629" t="s">
        <v>945</v>
      </c>
      <c r="C13" s="630"/>
      <c r="D13" s="630"/>
      <c r="E13" s="631"/>
      <c r="F13" s="631"/>
      <c r="G13" s="631">
        <v>26</v>
      </c>
      <c r="H13" s="631">
        <v>1</v>
      </c>
      <c r="I13" s="631"/>
      <c r="J13" s="631">
        <v>2</v>
      </c>
      <c r="K13" s="631">
        <f t="shared" si="6"/>
        <v>27</v>
      </c>
      <c r="L13" s="631"/>
      <c r="M13" s="631"/>
      <c r="N13" s="631">
        <f t="shared" si="10"/>
        <v>2</v>
      </c>
      <c r="O13" s="631"/>
      <c r="P13" s="632">
        <f t="shared" si="4"/>
        <v>27</v>
      </c>
      <c r="Q13" s="633">
        <f t="shared" si="8"/>
        <v>2</v>
      </c>
      <c r="R13" s="634">
        <f t="shared" si="0"/>
        <v>29</v>
      </c>
      <c r="S13" s="631">
        <v>0</v>
      </c>
      <c r="T13" s="631"/>
      <c r="U13" s="631"/>
      <c r="V13" s="633">
        <f t="shared" si="7"/>
        <v>0</v>
      </c>
      <c r="W13" s="631">
        <v>0</v>
      </c>
      <c r="X13" s="631"/>
      <c r="Y13" s="633">
        <f t="shared" si="5"/>
        <v>0</v>
      </c>
      <c r="Z13" s="635">
        <f t="shared" si="1"/>
        <v>27</v>
      </c>
      <c r="AA13" s="631">
        <f t="shared" si="2"/>
        <v>2</v>
      </c>
      <c r="AB13" s="636">
        <f t="shared" si="9"/>
        <v>29</v>
      </c>
      <c r="AC13" s="637"/>
    </row>
    <row r="14" spans="1:29" ht="15" customHeight="1" x14ac:dyDescent="0.25">
      <c r="A14" s="628">
        <v>40105</v>
      </c>
      <c r="B14" s="629" t="s">
        <v>946</v>
      </c>
      <c r="C14" s="630"/>
      <c r="D14" s="630"/>
      <c r="E14" s="631"/>
      <c r="F14" s="631"/>
      <c r="G14" s="631">
        <v>24</v>
      </c>
      <c r="H14" s="631">
        <v>8</v>
      </c>
      <c r="I14" s="631"/>
      <c r="J14" s="631"/>
      <c r="K14" s="631">
        <f t="shared" si="6"/>
        <v>32</v>
      </c>
      <c r="L14" s="631"/>
      <c r="M14" s="631"/>
      <c r="N14" s="631"/>
      <c r="O14" s="631"/>
      <c r="P14" s="632">
        <f t="shared" si="4"/>
        <v>32</v>
      </c>
      <c r="Q14" s="633">
        <f t="shared" si="8"/>
        <v>0</v>
      </c>
      <c r="R14" s="634">
        <f t="shared" si="0"/>
        <v>32</v>
      </c>
      <c r="S14" s="631">
        <v>0</v>
      </c>
      <c r="T14" s="631"/>
      <c r="U14" s="631"/>
      <c r="V14" s="633">
        <f t="shared" si="7"/>
        <v>0</v>
      </c>
      <c r="W14" s="631"/>
      <c r="X14" s="631"/>
      <c r="Y14" s="633">
        <f t="shared" si="5"/>
        <v>0</v>
      </c>
      <c r="Z14" s="635">
        <f t="shared" si="1"/>
        <v>32</v>
      </c>
      <c r="AA14" s="631">
        <f t="shared" si="2"/>
        <v>0</v>
      </c>
      <c r="AB14" s="636">
        <f t="shared" si="9"/>
        <v>32</v>
      </c>
      <c r="AC14" s="614"/>
    </row>
    <row r="15" spans="1:29" ht="15" customHeight="1" x14ac:dyDescent="0.25">
      <c r="A15" s="628">
        <v>40106</v>
      </c>
      <c r="B15" s="629" t="s">
        <v>947</v>
      </c>
      <c r="C15" s="630"/>
      <c r="D15" s="630"/>
      <c r="E15" s="631"/>
      <c r="F15" s="631"/>
      <c r="G15" s="631">
        <v>14.5</v>
      </c>
      <c r="H15" s="631">
        <v>3</v>
      </c>
      <c r="I15" s="631"/>
      <c r="J15" s="631"/>
      <c r="K15" s="631">
        <f t="shared" si="6"/>
        <v>17.5</v>
      </c>
      <c r="L15" s="631"/>
      <c r="M15" s="631"/>
      <c r="N15" s="631"/>
      <c r="O15" s="631"/>
      <c r="P15" s="632">
        <f t="shared" si="4"/>
        <v>17.5</v>
      </c>
      <c r="Q15" s="633">
        <f t="shared" si="8"/>
        <v>0</v>
      </c>
      <c r="R15" s="634">
        <f t="shared" si="0"/>
        <v>17.5</v>
      </c>
      <c r="S15" s="631"/>
      <c r="T15" s="631"/>
      <c r="U15" s="631"/>
      <c r="V15" s="633">
        <f t="shared" si="7"/>
        <v>0</v>
      </c>
      <c r="W15" s="631"/>
      <c r="X15" s="631"/>
      <c r="Y15" s="633">
        <f t="shared" si="5"/>
        <v>0</v>
      </c>
      <c r="Z15" s="635">
        <f t="shared" si="1"/>
        <v>17.5</v>
      </c>
      <c r="AA15" s="631">
        <f t="shared" si="2"/>
        <v>0</v>
      </c>
      <c r="AB15" s="636">
        <f t="shared" si="9"/>
        <v>17.5</v>
      </c>
      <c r="AC15" s="637"/>
    </row>
    <row r="16" spans="1:29" ht="15" customHeight="1" x14ac:dyDescent="0.25">
      <c r="A16" s="628">
        <v>40107</v>
      </c>
      <c r="B16" s="639" t="s">
        <v>223</v>
      </c>
      <c r="C16" s="630"/>
      <c r="D16" s="630"/>
      <c r="E16" s="631"/>
      <c r="F16" s="631"/>
      <c r="G16" s="640"/>
      <c r="H16" s="640"/>
      <c r="I16" s="640">
        <v>4</v>
      </c>
      <c r="J16" s="631">
        <v>0.5</v>
      </c>
      <c r="K16" s="631">
        <f t="shared" si="6"/>
        <v>0</v>
      </c>
      <c r="L16" s="640"/>
      <c r="M16" s="640"/>
      <c r="N16" s="631">
        <f t="shared" si="10"/>
        <v>4.5</v>
      </c>
      <c r="O16" s="631"/>
      <c r="P16" s="632">
        <f t="shared" si="4"/>
        <v>0</v>
      </c>
      <c r="Q16" s="633">
        <f t="shared" si="8"/>
        <v>4.5</v>
      </c>
      <c r="R16" s="634">
        <f t="shared" si="0"/>
        <v>4.5</v>
      </c>
      <c r="S16" s="631"/>
      <c r="T16" s="640"/>
      <c r="U16" s="640"/>
      <c r="V16" s="633">
        <f t="shared" si="7"/>
        <v>0</v>
      </c>
      <c r="W16" s="631"/>
      <c r="X16" s="631"/>
      <c r="Y16" s="633">
        <f t="shared" si="5"/>
        <v>0</v>
      </c>
      <c r="Z16" s="635">
        <f t="shared" si="1"/>
        <v>0</v>
      </c>
      <c r="AA16" s="631">
        <f t="shared" si="2"/>
        <v>4.5</v>
      </c>
      <c r="AB16" s="636">
        <f t="shared" si="9"/>
        <v>4.5</v>
      </c>
      <c r="AC16" s="637"/>
    </row>
    <row r="17" spans="1:29" ht="24.6" customHeight="1" x14ac:dyDescent="0.25">
      <c r="A17" s="628" t="s">
        <v>225</v>
      </c>
      <c r="B17" s="639" t="s">
        <v>267</v>
      </c>
      <c r="C17" s="630">
        <v>1</v>
      </c>
      <c r="D17" s="630"/>
      <c r="E17" s="631"/>
      <c r="F17" s="631"/>
      <c r="G17" s="640">
        <v>7</v>
      </c>
      <c r="H17" s="640">
        <v>1</v>
      </c>
      <c r="I17" s="640"/>
      <c r="J17" s="640"/>
      <c r="K17" s="631">
        <f t="shared" si="6"/>
        <v>9</v>
      </c>
      <c r="L17" s="640"/>
      <c r="M17" s="640"/>
      <c r="N17" s="631"/>
      <c r="O17" s="640"/>
      <c r="P17" s="632">
        <f t="shared" si="4"/>
        <v>9</v>
      </c>
      <c r="Q17" s="633">
        <f t="shared" si="8"/>
        <v>0</v>
      </c>
      <c r="R17" s="641">
        <f t="shared" si="0"/>
        <v>9</v>
      </c>
      <c r="S17" s="631"/>
      <c r="T17" s="640"/>
      <c r="U17" s="640"/>
      <c r="V17" s="633">
        <f t="shared" si="7"/>
        <v>0</v>
      </c>
      <c r="W17" s="631"/>
      <c r="X17" s="640"/>
      <c r="Y17" s="633">
        <f t="shared" si="5"/>
        <v>0</v>
      </c>
      <c r="Z17" s="635">
        <f t="shared" si="1"/>
        <v>9</v>
      </c>
      <c r="AA17" s="631">
        <f t="shared" si="2"/>
        <v>0</v>
      </c>
      <c r="AB17" s="636">
        <f t="shared" si="9"/>
        <v>9</v>
      </c>
      <c r="AC17" s="637"/>
    </row>
    <row r="18" spans="1:29" ht="30" customHeight="1" x14ac:dyDescent="0.25">
      <c r="A18" s="628" t="s">
        <v>228</v>
      </c>
      <c r="B18" s="639" t="s">
        <v>229</v>
      </c>
      <c r="C18" s="642"/>
      <c r="D18" s="642"/>
      <c r="E18" s="643"/>
      <c r="F18" s="643"/>
      <c r="G18" s="640">
        <v>9</v>
      </c>
      <c r="H18" s="640">
        <v>1</v>
      </c>
      <c r="I18" s="640"/>
      <c r="J18" s="640"/>
      <c r="K18" s="631">
        <f t="shared" si="6"/>
        <v>10</v>
      </c>
      <c r="L18" s="640"/>
      <c r="M18" s="640"/>
      <c r="N18" s="631"/>
      <c r="O18" s="640"/>
      <c r="P18" s="632">
        <f t="shared" si="4"/>
        <v>10</v>
      </c>
      <c r="Q18" s="633">
        <f t="shared" si="8"/>
        <v>0</v>
      </c>
      <c r="R18" s="641">
        <f t="shared" si="0"/>
        <v>10</v>
      </c>
      <c r="S18" s="631"/>
      <c r="T18" s="640"/>
      <c r="U18" s="640"/>
      <c r="V18" s="633">
        <f t="shared" si="7"/>
        <v>0</v>
      </c>
      <c r="W18" s="631"/>
      <c r="X18" s="640"/>
      <c r="Y18" s="633">
        <f t="shared" si="5"/>
        <v>0</v>
      </c>
      <c r="Z18" s="635">
        <f t="shared" si="1"/>
        <v>10</v>
      </c>
      <c r="AA18" s="631">
        <f t="shared" si="2"/>
        <v>0</v>
      </c>
      <c r="AB18" s="636">
        <f t="shared" si="9"/>
        <v>10</v>
      </c>
      <c r="AC18" s="637"/>
    </row>
    <row r="19" spans="1:29" ht="30.6" customHeight="1" thickBot="1" x14ac:dyDescent="0.3">
      <c r="A19" s="628">
        <v>40109</v>
      </c>
      <c r="B19" s="644" t="s">
        <v>231</v>
      </c>
      <c r="C19" s="645"/>
      <c r="D19" s="645"/>
      <c r="E19" s="646"/>
      <c r="F19" s="646"/>
      <c r="G19" s="646"/>
      <c r="H19" s="646">
        <v>25</v>
      </c>
      <c r="I19" s="646"/>
      <c r="J19" s="646"/>
      <c r="K19" s="647">
        <f t="shared" si="6"/>
        <v>25</v>
      </c>
      <c r="L19" s="646"/>
      <c r="M19" s="646"/>
      <c r="N19" s="618"/>
      <c r="O19" s="646"/>
      <c r="P19" s="632">
        <f t="shared" si="4"/>
        <v>25</v>
      </c>
      <c r="Q19" s="633">
        <f t="shared" si="8"/>
        <v>0</v>
      </c>
      <c r="R19" s="641">
        <f t="shared" si="0"/>
        <v>25</v>
      </c>
      <c r="S19" s="647"/>
      <c r="T19" s="646"/>
      <c r="U19" s="646"/>
      <c r="V19" s="648">
        <f t="shared" si="7"/>
        <v>0</v>
      </c>
      <c r="W19" s="618"/>
      <c r="X19" s="646"/>
      <c r="Y19" s="648">
        <f t="shared" si="5"/>
        <v>0</v>
      </c>
      <c r="Z19" s="649">
        <f t="shared" si="1"/>
        <v>25</v>
      </c>
      <c r="AA19" s="643">
        <f t="shared" si="2"/>
        <v>0</v>
      </c>
      <c r="AB19" s="650">
        <f t="shared" si="9"/>
        <v>25</v>
      </c>
      <c r="AC19" s="637"/>
    </row>
    <row r="20" spans="1:29" ht="30" customHeight="1" thickBot="1" x14ac:dyDescent="0.3">
      <c r="A20" s="651">
        <v>50100</v>
      </c>
      <c r="B20" s="652" t="s">
        <v>271</v>
      </c>
      <c r="C20" s="606"/>
      <c r="D20" s="606"/>
      <c r="E20" s="606"/>
      <c r="F20" s="606"/>
      <c r="G20" s="606">
        <v>219</v>
      </c>
      <c r="H20" s="606">
        <v>70</v>
      </c>
      <c r="I20" s="606"/>
      <c r="J20" s="606"/>
      <c r="K20" s="603">
        <f t="shared" si="6"/>
        <v>289</v>
      </c>
      <c r="L20" s="606"/>
      <c r="M20" s="606"/>
      <c r="N20" s="606"/>
      <c r="O20" s="606"/>
      <c r="P20" s="604">
        <f t="shared" si="4"/>
        <v>289</v>
      </c>
      <c r="Q20" s="603">
        <f>N20+O20</f>
        <v>0</v>
      </c>
      <c r="R20" s="605">
        <f>SUM(P20:Q20)</f>
        <v>289</v>
      </c>
      <c r="S20" s="606">
        <v>0</v>
      </c>
      <c r="T20" s="606"/>
      <c r="U20" s="606"/>
      <c r="V20" s="603">
        <f>SUM(S20:U20)</f>
        <v>0</v>
      </c>
      <c r="W20" s="606"/>
      <c r="X20" s="606"/>
      <c r="Y20" s="603">
        <f t="shared" si="5"/>
        <v>0</v>
      </c>
      <c r="Z20" s="607">
        <f t="shared" si="1"/>
        <v>289</v>
      </c>
      <c r="AA20" s="603">
        <f t="shared" si="2"/>
        <v>0</v>
      </c>
      <c r="AB20" s="653">
        <f t="shared" si="9"/>
        <v>289</v>
      </c>
      <c r="AC20" s="637"/>
    </row>
    <row r="21" spans="1:29" ht="30" customHeight="1" thickBot="1" x14ac:dyDescent="0.3">
      <c r="A21" s="654" t="s">
        <v>948</v>
      </c>
      <c r="B21" s="652" t="s">
        <v>233</v>
      </c>
      <c r="C21" s="606"/>
      <c r="D21" s="606"/>
      <c r="E21" s="606"/>
      <c r="F21" s="606"/>
      <c r="G21" s="606">
        <v>148</v>
      </c>
      <c r="H21" s="606">
        <v>42</v>
      </c>
      <c r="I21" s="606">
        <v>7</v>
      </c>
      <c r="J21" s="606"/>
      <c r="K21" s="603">
        <f>C21+D21+G21+H21</f>
        <v>190</v>
      </c>
      <c r="L21" s="606"/>
      <c r="M21" s="606"/>
      <c r="N21" s="606">
        <v>7</v>
      </c>
      <c r="O21" s="606"/>
      <c r="P21" s="604">
        <f t="shared" si="4"/>
        <v>190</v>
      </c>
      <c r="Q21" s="603">
        <f>N21+O21</f>
        <v>7</v>
      </c>
      <c r="R21" s="605">
        <f>SUM(P21:Q21)</f>
        <v>197</v>
      </c>
      <c r="S21" s="606"/>
      <c r="T21" s="606"/>
      <c r="U21" s="606"/>
      <c r="V21" s="603">
        <f>SUM(S21:U21)</f>
        <v>0</v>
      </c>
      <c r="W21" s="606"/>
      <c r="X21" s="606"/>
      <c r="Y21" s="603">
        <f t="shared" si="5"/>
        <v>0</v>
      </c>
      <c r="Z21" s="607">
        <f t="shared" si="1"/>
        <v>190</v>
      </c>
      <c r="AA21" s="603">
        <f t="shared" si="2"/>
        <v>7</v>
      </c>
      <c r="AB21" s="653">
        <f t="shared" si="9"/>
        <v>197</v>
      </c>
      <c r="AC21" s="637"/>
    </row>
    <row r="22" spans="1:29" ht="30" customHeight="1" thickBot="1" x14ac:dyDescent="0.3">
      <c r="A22" s="611">
        <v>20000</v>
      </c>
      <c r="B22" s="652" t="s">
        <v>949</v>
      </c>
      <c r="C22" s="603">
        <f>SUM(C23:C24)</f>
        <v>0</v>
      </c>
      <c r="D22" s="603">
        <f>SUM(D23:D24)</f>
        <v>0</v>
      </c>
      <c r="E22" s="603">
        <f>SUM(E23:E24)</f>
        <v>0</v>
      </c>
      <c r="F22" s="603">
        <f t="shared" ref="F22:Y22" si="12">SUM(F23:F24)</f>
        <v>0</v>
      </c>
      <c r="G22" s="603">
        <f t="shared" si="12"/>
        <v>0</v>
      </c>
      <c r="H22" s="603">
        <f t="shared" si="12"/>
        <v>0</v>
      </c>
      <c r="I22" s="603">
        <f t="shared" si="12"/>
        <v>0</v>
      </c>
      <c r="J22" s="603">
        <f t="shared" si="12"/>
        <v>0</v>
      </c>
      <c r="K22" s="603">
        <f t="shared" si="12"/>
        <v>0</v>
      </c>
      <c r="L22" s="603">
        <f t="shared" si="12"/>
        <v>246</v>
      </c>
      <c r="M22" s="603">
        <f t="shared" si="12"/>
        <v>40</v>
      </c>
      <c r="N22" s="603">
        <f t="shared" si="12"/>
        <v>0</v>
      </c>
      <c r="O22" s="603">
        <f t="shared" si="12"/>
        <v>0</v>
      </c>
      <c r="P22" s="604">
        <f t="shared" si="12"/>
        <v>286</v>
      </c>
      <c r="Q22" s="603">
        <f t="shared" si="12"/>
        <v>0</v>
      </c>
      <c r="R22" s="605">
        <f t="shared" si="12"/>
        <v>286</v>
      </c>
      <c r="S22" s="603">
        <f t="shared" si="12"/>
        <v>0</v>
      </c>
      <c r="T22" s="603">
        <f t="shared" si="12"/>
        <v>0</v>
      </c>
      <c r="U22" s="608">
        <f t="shared" si="12"/>
        <v>0</v>
      </c>
      <c r="V22" s="608">
        <f t="shared" si="12"/>
        <v>0</v>
      </c>
      <c r="W22" s="603">
        <f t="shared" si="12"/>
        <v>0</v>
      </c>
      <c r="X22" s="603">
        <f t="shared" si="12"/>
        <v>0</v>
      </c>
      <c r="Y22" s="608">
        <f t="shared" si="12"/>
        <v>0</v>
      </c>
      <c r="Z22" s="655">
        <f t="shared" si="1"/>
        <v>286</v>
      </c>
      <c r="AA22" s="603">
        <f t="shared" si="2"/>
        <v>0</v>
      </c>
      <c r="AB22" s="653">
        <f t="shared" si="9"/>
        <v>286</v>
      </c>
      <c r="AC22" s="637"/>
    </row>
    <row r="23" spans="1:29" s="663" customFormat="1" ht="30" customHeight="1" x14ac:dyDescent="0.25">
      <c r="A23" s="656">
        <v>20202</v>
      </c>
      <c r="B23" s="657" t="s">
        <v>950</v>
      </c>
      <c r="C23" s="658"/>
      <c r="D23" s="658"/>
      <c r="E23" s="658"/>
      <c r="F23" s="658"/>
      <c r="G23" s="658"/>
      <c r="H23" s="658"/>
      <c r="I23" s="658"/>
      <c r="J23" s="658"/>
      <c r="K23" s="658"/>
      <c r="L23" s="658">
        <v>185</v>
      </c>
      <c r="M23" s="658">
        <v>23</v>
      </c>
      <c r="N23" s="658"/>
      <c r="O23" s="658"/>
      <c r="P23" s="659">
        <f>M23+L23+K23+H23+G23+D23+C23</f>
        <v>208</v>
      </c>
      <c r="Q23" s="623">
        <f>O23+N23+J23+I23+F23+E23</f>
        <v>0</v>
      </c>
      <c r="R23" s="660">
        <f>SUM(P23:Q23)</f>
        <v>208</v>
      </c>
      <c r="S23" s="658"/>
      <c r="T23" s="658"/>
      <c r="U23" s="658"/>
      <c r="V23" s="623">
        <f>SUM(S23:U23)</f>
        <v>0</v>
      </c>
      <c r="W23" s="658"/>
      <c r="X23" s="658"/>
      <c r="Y23" s="623">
        <f>SUM(W23:X23)</f>
        <v>0</v>
      </c>
      <c r="Z23" s="624">
        <f t="shared" si="1"/>
        <v>208</v>
      </c>
      <c r="AA23" s="619">
        <f t="shared" si="2"/>
        <v>0</v>
      </c>
      <c r="AB23" s="661">
        <f t="shared" si="9"/>
        <v>208</v>
      </c>
      <c r="AC23" s="662" t="s">
        <v>951</v>
      </c>
    </row>
    <row r="24" spans="1:29" s="663" customFormat="1" ht="30" customHeight="1" thickBot="1" x14ac:dyDescent="0.3">
      <c r="A24" s="664">
        <v>20203</v>
      </c>
      <c r="B24" s="665" t="s">
        <v>185</v>
      </c>
      <c r="C24" s="646"/>
      <c r="D24" s="646"/>
      <c r="E24" s="646"/>
      <c r="F24" s="646"/>
      <c r="G24" s="646"/>
      <c r="H24" s="646"/>
      <c r="I24" s="646"/>
      <c r="J24" s="646"/>
      <c r="K24" s="646"/>
      <c r="L24" s="646">
        <v>61</v>
      </c>
      <c r="M24" s="646">
        <v>17</v>
      </c>
      <c r="N24" s="646"/>
      <c r="O24" s="646"/>
      <c r="P24" s="666">
        <f>M24+L24+K24+H24+G24+D24+C24</f>
        <v>78</v>
      </c>
      <c r="Q24" s="667">
        <f>O24+N24+J24+I24+F24+E24</f>
        <v>0</v>
      </c>
      <c r="R24" s="668">
        <f>SUM(P24:Q24)</f>
        <v>78</v>
      </c>
      <c r="S24" s="646"/>
      <c r="T24" s="646"/>
      <c r="U24" s="646"/>
      <c r="V24" s="667">
        <f>SUM(S24:U24)</f>
        <v>0</v>
      </c>
      <c r="W24" s="646"/>
      <c r="X24" s="646"/>
      <c r="Y24" s="667">
        <f>SUM(W24:X24)</f>
        <v>0</v>
      </c>
      <c r="Z24" s="669">
        <f t="shared" si="1"/>
        <v>78</v>
      </c>
      <c r="AA24" s="646">
        <f t="shared" si="2"/>
        <v>0</v>
      </c>
      <c r="AB24" s="670">
        <f t="shared" si="9"/>
        <v>78</v>
      </c>
      <c r="AC24" s="671"/>
    </row>
    <row r="25" spans="1:29" s="11" customFormat="1" ht="30" customHeight="1" thickBot="1" x14ac:dyDescent="0.25">
      <c r="A25" s="611"/>
      <c r="B25" s="672" t="s">
        <v>709</v>
      </c>
      <c r="C25" s="613">
        <f>C4+C5+C20+C21+C22</f>
        <v>155</v>
      </c>
      <c r="D25" s="613">
        <f t="shared" ref="D25:Y25" si="13">D4+D5+D20+D21+D22</f>
        <v>116.5</v>
      </c>
      <c r="E25" s="603">
        <f>E4+E5+E20+E21+E22</f>
        <v>2</v>
      </c>
      <c r="F25" s="603">
        <f t="shared" si="13"/>
        <v>1</v>
      </c>
      <c r="G25" s="603">
        <f t="shared" si="13"/>
        <v>510.5</v>
      </c>
      <c r="H25" s="603">
        <f t="shared" si="13"/>
        <v>177</v>
      </c>
      <c r="I25" s="603">
        <f t="shared" si="13"/>
        <v>30.5</v>
      </c>
      <c r="J25" s="603">
        <f t="shared" si="13"/>
        <v>11</v>
      </c>
      <c r="K25" s="603">
        <f t="shared" si="13"/>
        <v>959</v>
      </c>
      <c r="L25" s="603">
        <f t="shared" si="13"/>
        <v>246</v>
      </c>
      <c r="M25" s="603">
        <f t="shared" si="13"/>
        <v>40</v>
      </c>
      <c r="N25" s="603">
        <f t="shared" si="13"/>
        <v>44.5</v>
      </c>
      <c r="O25" s="603">
        <f t="shared" si="13"/>
        <v>0</v>
      </c>
      <c r="P25" s="604">
        <f t="shared" si="13"/>
        <v>1245</v>
      </c>
      <c r="Q25" s="603">
        <f t="shared" si="13"/>
        <v>44.5</v>
      </c>
      <c r="R25" s="605">
        <f t="shared" si="13"/>
        <v>1289.5</v>
      </c>
      <c r="S25" s="603">
        <f t="shared" si="13"/>
        <v>0</v>
      </c>
      <c r="T25" s="603">
        <f t="shared" si="13"/>
        <v>0</v>
      </c>
      <c r="U25" s="603">
        <f t="shared" si="13"/>
        <v>0</v>
      </c>
      <c r="V25" s="603">
        <f t="shared" si="13"/>
        <v>0</v>
      </c>
      <c r="W25" s="603">
        <f t="shared" si="13"/>
        <v>0</v>
      </c>
      <c r="X25" s="603">
        <f t="shared" si="13"/>
        <v>0</v>
      </c>
      <c r="Y25" s="603">
        <f t="shared" si="13"/>
        <v>0</v>
      </c>
      <c r="Z25" s="673">
        <f t="shared" si="1"/>
        <v>1245</v>
      </c>
      <c r="AA25" s="674">
        <f t="shared" si="2"/>
        <v>44.5</v>
      </c>
      <c r="AB25" s="653">
        <f t="shared" si="9"/>
        <v>1289.5</v>
      </c>
      <c r="AC25" s="675"/>
    </row>
    <row r="26" spans="1:29" s="11" customFormat="1" ht="30" customHeight="1" thickBot="1" x14ac:dyDescent="0.25">
      <c r="A26" s="611">
        <v>11101</v>
      </c>
      <c r="B26" s="672" t="s">
        <v>952</v>
      </c>
      <c r="C26" s="613"/>
      <c r="D26" s="613"/>
      <c r="E26" s="603"/>
      <c r="F26" s="603"/>
      <c r="G26" s="603"/>
      <c r="H26" s="603"/>
      <c r="I26" s="603"/>
      <c r="J26" s="603"/>
      <c r="K26" s="603"/>
      <c r="L26" s="603"/>
      <c r="M26" s="603"/>
      <c r="N26" s="603"/>
      <c r="O26" s="603"/>
      <c r="P26" s="604">
        <v>4</v>
      </c>
      <c r="Q26" s="603"/>
      <c r="R26" s="605">
        <f>SUM(P26:Q26)</f>
        <v>4</v>
      </c>
      <c r="S26" s="603"/>
      <c r="T26" s="603"/>
      <c r="U26" s="603"/>
      <c r="V26" s="603">
        <v>0</v>
      </c>
      <c r="W26" s="603"/>
      <c r="X26" s="603"/>
      <c r="Y26" s="603"/>
      <c r="Z26" s="607">
        <f t="shared" si="1"/>
        <v>4</v>
      </c>
      <c r="AA26" s="603">
        <f t="shared" si="2"/>
        <v>0</v>
      </c>
      <c r="AB26" s="653">
        <f t="shared" si="9"/>
        <v>4</v>
      </c>
      <c r="AC26" s="675"/>
    </row>
    <row r="27" spans="1:29" s="11" customFormat="1" ht="15" customHeight="1" x14ac:dyDescent="0.2">
      <c r="A27" s="615"/>
      <c r="B27" s="676" t="s">
        <v>953</v>
      </c>
      <c r="C27" s="677"/>
      <c r="D27" s="677"/>
      <c r="E27" s="621"/>
      <c r="F27" s="621"/>
      <c r="G27" s="621"/>
      <c r="H27" s="621"/>
      <c r="I27" s="621"/>
      <c r="J27" s="621"/>
      <c r="K27" s="621"/>
      <c r="L27" s="621"/>
      <c r="M27" s="621"/>
      <c r="N27" s="621"/>
      <c r="O27" s="621"/>
      <c r="P27" s="620">
        <f>SUM(P29:P35)</f>
        <v>21</v>
      </c>
      <c r="Q27" s="621"/>
      <c r="R27" s="622">
        <f>SUM(R29:R35)</f>
        <v>21</v>
      </c>
      <c r="S27" s="621"/>
      <c r="T27" s="621"/>
      <c r="U27" s="621"/>
      <c r="V27" s="621"/>
      <c r="W27" s="621"/>
      <c r="X27" s="621"/>
      <c r="Y27" s="621"/>
      <c r="Z27" s="678">
        <f t="shared" si="1"/>
        <v>21</v>
      </c>
      <c r="AA27" s="679">
        <f t="shared" si="2"/>
        <v>0</v>
      </c>
      <c r="AB27" s="680">
        <f t="shared" si="9"/>
        <v>21</v>
      </c>
      <c r="AC27" s="675"/>
    </row>
    <row r="28" spans="1:29" s="11" customFormat="1" ht="15" customHeight="1" x14ac:dyDescent="0.25">
      <c r="A28" s="681"/>
      <c r="B28" s="682" t="s">
        <v>689</v>
      </c>
      <c r="C28" s="677"/>
      <c r="D28" s="677"/>
      <c r="E28" s="621"/>
      <c r="F28" s="621"/>
      <c r="G28" s="621"/>
      <c r="H28" s="621"/>
      <c r="I28" s="621"/>
      <c r="J28" s="621"/>
      <c r="K28" s="621"/>
      <c r="L28" s="621"/>
      <c r="M28" s="621"/>
      <c r="N28" s="621"/>
      <c r="O28" s="621"/>
      <c r="P28" s="620"/>
      <c r="Q28" s="621"/>
      <c r="R28" s="622"/>
      <c r="S28" s="621"/>
      <c r="T28" s="621"/>
      <c r="U28" s="621"/>
      <c r="V28" s="621"/>
      <c r="W28" s="621"/>
      <c r="X28" s="621"/>
      <c r="Y28" s="621"/>
      <c r="Z28" s="635">
        <f t="shared" si="1"/>
        <v>0</v>
      </c>
      <c r="AA28" s="631">
        <f t="shared" si="2"/>
        <v>0</v>
      </c>
      <c r="AB28" s="636">
        <f t="shared" si="9"/>
        <v>0</v>
      </c>
      <c r="AC28" s="675"/>
    </row>
    <row r="29" spans="1:29" ht="15" customHeight="1" x14ac:dyDescent="0.25">
      <c r="A29" s="683"/>
      <c r="B29" s="616" t="s">
        <v>480</v>
      </c>
      <c r="C29" s="617"/>
      <c r="D29" s="617"/>
      <c r="E29" s="618"/>
      <c r="F29" s="618"/>
      <c r="G29" s="618"/>
      <c r="H29" s="618"/>
      <c r="I29" s="618"/>
      <c r="J29" s="618"/>
      <c r="K29" s="618"/>
      <c r="L29" s="618"/>
      <c r="M29" s="618"/>
      <c r="N29" s="618"/>
      <c r="O29" s="618"/>
      <c r="P29" s="684">
        <v>4</v>
      </c>
      <c r="Q29" s="618">
        <v>0</v>
      </c>
      <c r="R29" s="685">
        <f>SUM(P29:Q29)</f>
        <v>4</v>
      </c>
      <c r="S29" s="618"/>
      <c r="T29" s="618"/>
      <c r="U29" s="618"/>
      <c r="V29" s="621"/>
      <c r="W29" s="618"/>
      <c r="X29" s="618"/>
      <c r="Y29" s="621"/>
      <c r="Z29" s="635">
        <f t="shared" si="1"/>
        <v>4</v>
      </c>
      <c r="AA29" s="631">
        <f t="shared" si="2"/>
        <v>0</v>
      </c>
      <c r="AB29" s="636">
        <f t="shared" si="9"/>
        <v>4</v>
      </c>
      <c r="AC29" s="637"/>
    </row>
    <row r="30" spans="1:29" s="11" customFormat="1" ht="15" customHeight="1" x14ac:dyDescent="0.25">
      <c r="A30" s="681"/>
      <c r="B30" s="616" t="s">
        <v>233</v>
      </c>
      <c r="C30" s="677"/>
      <c r="D30" s="677"/>
      <c r="E30" s="621"/>
      <c r="F30" s="621"/>
      <c r="G30" s="621"/>
      <c r="H30" s="621"/>
      <c r="I30" s="621"/>
      <c r="J30" s="621"/>
      <c r="K30" s="621"/>
      <c r="L30" s="621"/>
      <c r="M30" s="621"/>
      <c r="N30" s="621"/>
      <c r="O30" s="621"/>
      <c r="P30" s="684">
        <v>2</v>
      </c>
      <c r="Q30" s="621"/>
      <c r="R30" s="685">
        <f t="shared" ref="R30:R35" si="14">SUM(P30:Q30)</f>
        <v>2</v>
      </c>
      <c r="S30" s="621"/>
      <c r="T30" s="621"/>
      <c r="U30" s="621"/>
      <c r="V30" s="621"/>
      <c r="W30" s="621"/>
      <c r="X30" s="621"/>
      <c r="Y30" s="621"/>
      <c r="Z30" s="635">
        <f t="shared" si="1"/>
        <v>2</v>
      </c>
      <c r="AA30" s="631">
        <f t="shared" si="2"/>
        <v>0</v>
      </c>
      <c r="AB30" s="636">
        <f t="shared" si="9"/>
        <v>2</v>
      </c>
      <c r="AC30" s="675"/>
    </row>
    <row r="31" spans="1:29" s="11" customFormat="1" ht="30" customHeight="1" x14ac:dyDescent="0.25">
      <c r="A31" s="681"/>
      <c r="B31" s="616" t="s">
        <v>237</v>
      </c>
      <c r="C31" s="677"/>
      <c r="D31" s="677"/>
      <c r="E31" s="621"/>
      <c r="F31" s="621"/>
      <c r="G31" s="621"/>
      <c r="H31" s="621"/>
      <c r="I31" s="621"/>
      <c r="J31" s="621"/>
      <c r="K31" s="621"/>
      <c r="L31" s="621"/>
      <c r="M31" s="621"/>
      <c r="N31" s="621"/>
      <c r="O31" s="621"/>
      <c r="P31" s="684">
        <v>0</v>
      </c>
      <c r="Q31" s="621"/>
      <c r="R31" s="685">
        <f t="shared" si="14"/>
        <v>0</v>
      </c>
      <c r="S31" s="621"/>
      <c r="T31" s="621"/>
      <c r="U31" s="621"/>
      <c r="V31" s="621"/>
      <c r="W31" s="621"/>
      <c r="X31" s="621"/>
      <c r="Y31" s="621"/>
      <c r="Z31" s="635">
        <f t="shared" si="1"/>
        <v>0</v>
      </c>
      <c r="AA31" s="631">
        <f t="shared" si="2"/>
        <v>0</v>
      </c>
      <c r="AB31" s="636">
        <f t="shared" si="9"/>
        <v>0</v>
      </c>
      <c r="AC31" s="675"/>
    </row>
    <row r="32" spans="1:29" s="11" customFormat="1" ht="30" customHeight="1" x14ac:dyDescent="0.25">
      <c r="A32" s="681"/>
      <c r="B32" s="616" t="s">
        <v>954</v>
      </c>
      <c r="C32" s="677"/>
      <c r="D32" s="677"/>
      <c r="E32" s="621"/>
      <c r="F32" s="621"/>
      <c r="G32" s="621"/>
      <c r="H32" s="621"/>
      <c r="I32" s="621"/>
      <c r="J32" s="621"/>
      <c r="K32" s="621"/>
      <c r="L32" s="621"/>
      <c r="M32" s="621"/>
      <c r="N32" s="621"/>
      <c r="O32" s="621"/>
      <c r="P32" s="684">
        <v>2</v>
      </c>
      <c r="Q32" s="621"/>
      <c r="R32" s="685">
        <f t="shared" si="14"/>
        <v>2</v>
      </c>
      <c r="S32" s="621"/>
      <c r="T32" s="621"/>
      <c r="U32" s="621"/>
      <c r="V32" s="621"/>
      <c r="W32" s="621"/>
      <c r="X32" s="621"/>
      <c r="Y32" s="621"/>
      <c r="Z32" s="635">
        <f t="shared" si="1"/>
        <v>2</v>
      </c>
      <c r="AA32" s="631">
        <f t="shared" si="2"/>
        <v>0</v>
      </c>
      <c r="AB32" s="636">
        <f t="shared" si="9"/>
        <v>2</v>
      </c>
      <c r="AC32" s="675"/>
    </row>
    <row r="33" spans="1:44" ht="30" customHeight="1" x14ac:dyDescent="0.25">
      <c r="A33" s="683"/>
      <c r="B33" s="686" t="s">
        <v>955</v>
      </c>
      <c r="C33" s="630"/>
      <c r="D33" s="630"/>
      <c r="E33" s="631"/>
      <c r="F33" s="631"/>
      <c r="G33" s="631"/>
      <c r="H33" s="631"/>
      <c r="I33" s="631"/>
      <c r="J33" s="631"/>
      <c r="K33" s="631"/>
      <c r="L33" s="631"/>
      <c r="M33" s="631"/>
      <c r="N33" s="631"/>
      <c r="O33" s="631"/>
      <c r="P33" s="687"/>
      <c r="Q33" s="631"/>
      <c r="R33" s="685">
        <f t="shared" si="14"/>
        <v>0</v>
      </c>
      <c r="S33" s="631"/>
      <c r="T33" s="631"/>
      <c r="U33" s="631"/>
      <c r="V33" s="633"/>
      <c r="W33" s="631"/>
      <c r="X33" s="631"/>
      <c r="Y33" s="633"/>
      <c r="Z33" s="635">
        <f t="shared" si="1"/>
        <v>0</v>
      </c>
      <c r="AA33" s="631">
        <f t="shared" si="2"/>
        <v>0</v>
      </c>
      <c r="AB33" s="636">
        <f t="shared" si="9"/>
        <v>0</v>
      </c>
      <c r="AC33" s="637"/>
    </row>
    <row r="34" spans="1:44" ht="30" customHeight="1" x14ac:dyDescent="0.25">
      <c r="A34" s="683"/>
      <c r="B34" s="688" t="s">
        <v>956</v>
      </c>
      <c r="C34" s="630"/>
      <c r="D34" s="630"/>
      <c r="E34" s="631"/>
      <c r="F34" s="631"/>
      <c r="G34" s="631"/>
      <c r="H34" s="631"/>
      <c r="I34" s="631"/>
      <c r="J34" s="631"/>
      <c r="K34" s="631"/>
      <c r="L34" s="631"/>
      <c r="M34" s="631"/>
      <c r="N34" s="631"/>
      <c r="O34" s="631"/>
      <c r="P34" s="687">
        <v>1</v>
      </c>
      <c r="Q34" s="631"/>
      <c r="R34" s="685">
        <f t="shared" si="14"/>
        <v>1</v>
      </c>
      <c r="S34" s="631"/>
      <c r="T34" s="631"/>
      <c r="U34" s="631"/>
      <c r="V34" s="633"/>
      <c r="W34" s="631"/>
      <c r="X34" s="631"/>
      <c r="Y34" s="633"/>
      <c r="Z34" s="635">
        <f t="shared" si="1"/>
        <v>1</v>
      </c>
      <c r="AA34" s="631">
        <f t="shared" si="2"/>
        <v>0</v>
      </c>
      <c r="AB34" s="636">
        <f t="shared" si="9"/>
        <v>1</v>
      </c>
      <c r="AC34" s="637"/>
    </row>
    <row r="35" spans="1:44" ht="30" customHeight="1" thickBot="1" x14ac:dyDescent="0.3">
      <c r="A35" s="683"/>
      <c r="B35" s="688" t="s">
        <v>146</v>
      </c>
      <c r="C35" s="630"/>
      <c r="D35" s="630"/>
      <c r="E35" s="631"/>
      <c r="F35" s="631"/>
      <c r="G35" s="631"/>
      <c r="H35" s="631"/>
      <c r="I35" s="631"/>
      <c r="J35" s="631"/>
      <c r="K35" s="631"/>
      <c r="L35" s="631"/>
      <c r="M35" s="631"/>
      <c r="N35" s="631"/>
      <c r="O35" s="631"/>
      <c r="P35" s="687">
        <v>12</v>
      </c>
      <c r="Q35" s="631"/>
      <c r="R35" s="689">
        <f t="shared" si="14"/>
        <v>12</v>
      </c>
      <c r="S35" s="631"/>
      <c r="T35" s="631"/>
      <c r="U35" s="631"/>
      <c r="V35" s="633"/>
      <c r="W35" s="631"/>
      <c r="X35" s="631"/>
      <c r="Y35" s="633"/>
      <c r="Z35" s="690">
        <f t="shared" si="1"/>
        <v>12</v>
      </c>
      <c r="AA35" s="631">
        <f t="shared" si="2"/>
        <v>0</v>
      </c>
      <c r="AB35" s="636">
        <f t="shared" si="9"/>
        <v>12</v>
      </c>
      <c r="AC35" s="637"/>
    </row>
    <row r="36" spans="1:44" s="19" customFormat="1" ht="30" customHeight="1" thickBot="1" x14ac:dyDescent="0.3">
      <c r="A36" s="691"/>
      <c r="B36" s="692" t="s">
        <v>957</v>
      </c>
      <c r="C36" s="693"/>
      <c r="D36" s="693"/>
      <c r="E36" s="694"/>
      <c r="F36" s="694"/>
      <c r="G36" s="694"/>
      <c r="H36" s="694"/>
      <c r="I36" s="694"/>
      <c r="J36" s="694"/>
      <c r="K36" s="694"/>
      <c r="L36" s="694"/>
      <c r="M36" s="694"/>
      <c r="N36" s="694"/>
      <c r="O36" s="694"/>
      <c r="P36" s="603">
        <f>P25+P26+P27</f>
        <v>1270</v>
      </c>
      <c r="Q36" s="603">
        <f>Q25+Q26+Q27</f>
        <v>44.5</v>
      </c>
      <c r="R36" s="605">
        <f>SUM(P36:Q36)</f>
        <v>1314.5</v>
      </c>
      <c r="S36" s="695">
        <f>S25+S26+S27</f>
        <v>0</v>
      </c>
      <c r="T36" s="695">
        <f t="shared" ref="T36:X36" si="15">T25+T26+T27</f>
        <v>0</v>
      </c>
      <c r="U36" s="695">
        <f t="shared" si="15"/>
        <v>0</v>
      </c>
      <c r="V36" s="695">
        <f t="shared" si="15"/>
        <v>0</v>
      </c>
      <c r="W36" s="695">
        <f t="shared" si="15"/>
        <v>0</v>
      </c>
      <c r="X36" s="695">
        <f t="shared" si="15"/>
        <v>0</v>
      </c>
      <c r="Y36" s="603">
        <f>SUM(W36:X36)</f>
        <v>0</v>
      </c>
      <c r="Z36" s="696">
        <f t="shared" si="1"/>
        <v>1270</v>
      </c>
      <c r="AA36" s="606">
        <f t="shared" si="2"/>
        <v>44.5</v>
      </c>
      <c r="AB36" s="608">
        <f>SUM(Z36:AA36)</f>
        <v>1314.5</v>
      </c>
      <c r="AC36" s="697"/>
    </row>
    <row r="37" spans="1:44" x14ac:dyDescent="0.25">
      <c r="E37" s="701"/>
      <c r="F37" s="701"/>
      <c r="G37" s="701"/>
      <c r="H37" s="701"/>
      <c r="I37" s="701"/>
      <c r="J37" s="701"/>
      <c r="K37" s="701"/>
      <c r="L37" s="701"/>
      <c r="M37" s="701"/>
      <c r="N37" s="701"/>
      <c r="O37" s="701"/>
      <c r="S37" s="703"/>
      <c r="T37" s="703"/>
      <c r="U37" s="703"/>
      <c r="V37" s="703"/>
      <c r="W37" s="703"/>
      <c r="X37" s="703"/>
      <c r="Y37" s="703"/>
      <c r="Z37" s="704"/>
      <c r="AA37" s="705"/>
      <c r="AB37" s="703"/>
      <c r="AC37" s="610"/>
      <c r="AD37" s="610"/>
      <c r="AE37" s="610"/>
      <c r="AF37" s="610"/>
      <c r="AG37" s="610"/>
      <c r="AH37" s="610"/>
      <c r="AI37" s="610"/>
      <c r="AJ37" s="610"/>
      <c r="AK37" s="610"/>
      <c r="AL37" s="610"/>
      <c r="AM37" s="610"/>
      <c r="AN37" s="610"/>
      <c r="AO37" s="610"/>
      <c r="AP37" s="610"/>
      <c r="AQ37" s="610"/>
      <c r="AR37" s="610"/>
    </row>
    <row r="38" spans="1:44" x14ac:dyDescent="0.25">
      <c r="E38" s="701"/>
      <c r="F38" s="701"/>
      <c r="G38" s="701"/>
      <c r="H38" s="701"/>
      <c r="I38" s="701"/>
      <c r="J38" s="701"/>
      <c r="K38" s="701"/>
      <c r="L38" s="701"/>
      <c r="M38" s="701"/>
      <c r="N38" s="701"/>
      <c r="O38" s="701"/>
      <c r="S38" s="610"/>
      <c r="T38" s="610"/>
      <c r="U38" s="610"/>
      <c r="V38" s="610"/>
      <c r="W38" s="610"/>
      <c r="X38" s="610"/>
      <c r="Y38" s="610"/>
      <c r="Z38" s="610"/>
      <c r="AA38" s="610"/>
      <c r="AB38" s="610"/>
      <c r="AC38" s="610"/>
      <c r="AD38" s="610"/>
      <c r="AE38" s="610"/>
      <c r="AF38" s="610"/>
      <c r="AG38" s="610"/>
      <c r="AH38" s="610"/>
      <c r="AI38" s="610"/>
      <c r="AJ38" s="610"/>
      <c r="AK38" s="610"/>
      <c r="AL38" s="610"/>
      <c r="AM38" s="610"/>
      <c r="AN38" s="610"/>
      <c r="AO38" s="610"/>
      <c r="AP38" s="610"/>
      <c r="AQ38" s="610"/>
      <c r="AR38" s="610"/>
    </row>
    <row r="39" spans="1:44" x14ac:dyDescent="0.25">
      <c r="E39" s="701"/>
      <c r="F39" s="701"/>
      <c r="G39" s="701"/>
      <c r="H39" s="701"/>
      <c r="I39" s="701"/>
      <c r="J39" s="701"/>
      <c r="K39" s="701"/>
      <c r="L39" s="701"/>
      <c r="M39" s="701"/>
      <c r="N39" s="701"/>
      <c r="O39" s="701"/>
      <c r="S39" s="610"/>
      <c r="T39" s="610"/>
      <c r="U39" s="610"/>
      <c r="V39" s="610"/>
      <c r="W39" s="610"/>
      <c r="X39" s="610"/>
      <c r="Y39" s="610"/>
      <c r="Z39" s="610"/>
      <c r="AA39" s="610"/>
      <c r="AB39" s="610"/>
      <c r="AC39" s="610"/>
      <c r="AD39" s="610"/>
      <c r="AE39" s="610"/>
      <c r="AF39" s="610"/>
      <c r="AG39" s="610"/>
      <c r="AH39" s="610"/>
      <c r="AI39" s="610"/>
      <c r="AJ39" s="610"/>
      <c r="AK39" s="610"/>
      <c r="AL39" s="610"/>
      <c r="AM39" s="610"/>
      <c r="AN39" s="610"/>
      <c r="AO39" s="610"/>
      <c r="AP39" s="610"/>
      <c r="AQ39" s="610"/>
      <c r="AR39" s="610"/>
    </row>
    <row r="40" spans="1:44" x14ac:dyDescent="0.25">
      <c r="E40" s="701"/>
      <c r="F40" s="701"/>
      <c r="G40" s="701"/>
      <c r="H40" s="701"/>
      <c r="I40" s="701"/>
      <c r="J40" s="701"/>
      <c r="K40" s="701"/>
      <c r="L40" s="701"/>
      <c r="M40" s="701"/>
      <c r="N40" s="701"/>
      <c r="O40" s="701"/>
      <c r="S40" s="610"/>
      <c r="T40" s="610"/>
      <c r="U40" s="610"/>
      <c r="V40" s="610"/>
      <c r="W40" s="610"/>
      <c r="X40" s="610"/>
      <c r="Y40" s="610"/>
      <c r="Z40" s="610"/>
      <c r="AA40" s="610"/>
      <c r="AB40" s="610"/>
      <c r="AC40" s="610"/>
      <c r="AD40" s="610"/>
      <c r="AE40" s="610"/>
      <c r="AF40" s="610"/>
      <c r="AG40" s="610"/>
      <c r="AH40" s="610"/>
      <c r="AI40" s="610"/>
      <c r="AJ40" s="610"/>
      <c r="AK40" s="610"/>
      <c r="AL40" s="610"/>
      <c r="AM40" s="610"/>
      <c r="AN40" s="610"/>
      <c r="AO40" s="610"/>
      <c r="AP40" s="610"/>
      <c r="AQ40" s="610"/>
      <c r="AR40" s="610"/>
    </row>
    <row r="41" spans="1:44" x14ac:dyDescent="0.25">
      <c r="E41" s="701"/>
      <c r="F41" s="701"/>
      <c r="G41" s="701"/>
      <c r="H41" s="701"/>
      <c r="I41" s="701"/>
      <c r="J41" s="701"/>
      <c r="K41" s="701"/>
      <c r="L41" s="701"/>
      <c r="M41" s="701"/>
      <c r="N41" s="701"/>
      <c r="O41" s="701"/>
      <c r="S41" s="610"/>
      <c r="T41" s="610"/>
      <c r="U41" s="610"/>
      <c r="V41" s="610"/>
      <c r="W41" s="610"/>
      <c r="X41" s="610"/>
      <c r="Y41" s="610"/>
      <c r="Z41" s="610"/>
      <c r="AA41" s="610"/>
      <c r="AB41" s="610"/>
      <c r="AC41" s="610"/>
      <c r="AD41" s="610"/>
      <c r="AE41" s="610"/>
      <c r="AF41" s="610"/>
      <c r="AG41" s="610"/>
      <c r="AH41" s="610"/>
      <c r="AI41" s="610"/>
      <c r="AJ41" s="610"/>
      <c r="AK41" s="610"/>
      <c r="AL41" s="610"/>
      <c r="AM41" s="610"/>
      <c r="AN41" s="610"/>
      <c r="AO41" s="610"/>
      <c r="AP41" s="610"/>
      <c r="AQ41" s="610"/>
      <c r="AR41" s="610"/>
    </row>
    <row r="42" spans="1:44" x14ac:dyDescent="0.25">
      <c r="E42" s="701"/>
      <c r="F42" s="701"/>
      <c r="G42" s="701"/>
      <c r="H42" s="701"/>
      <c r="I42" s="701"/>
      <c r="J42" s="701"/>
      <c r="K42" s="701"/>
      <c r="L42" s="701"/>
      <c r="M42" s="701"/>
      <c r="N42" s="701"/>
      <c r="O42" s="701"/>
      <c r="S42" s="610"/>
      <c r="T42" s="610"/>
      <c r="U42" s="610"/>
      <c r="V42" s="610"/>
      <c r="W42" s="610"/>
      <c r="X42" s="610"/>
      <c r="Y42" s="610"/>
      <c r="Z42" s="610"/>
      <c r="AA42" s="610"/>
      <c r="AB42" s="610"/>
      <c r="AC42" s="610"/>
      <c r="AD42" s="610"/>
      <c r="AE42" s="610"/>
      <c r="AF42" s="610"/>
      <c r="AG42" s="610"/>
      <c r="AH42" s="610"/>
      <c r="AI42" s="610"/>
      <c r="AJ42" s="610"/>
      <c r="AK42" s="610"/>
      <c r="AL42" s="610"/>
      <c r="AM42" s="610"/>
      <c r="AN42" s="610"/>
      <c r="AO42" s="610"/>
      <c r="AP42" s="610"/>
      <c r="AQ42" s="610"/>
      <c r="AR42" s="610"/>
    </row>
    <row r="43" spans="1:44" x14ac:dyDescent="0.25">
      <c r="E43" s="701"/>
      <c r="F43" s="701"/>
      <c r="G43" s="701"/>
      <c r="H43" s="701"/>
      <c r="I43" s="701"/>
      <c r="J43" s="701"/>
      <c r="K43" s="701"/>
      <c r="L43" s="701"/>
      <c r="M43" s="701"/>
      <c r="N43" s="701"/>
      <c r="O43" s="701"/>
      <c r="S43" s="610"/>
      <c r="T43" s="610"/>
      <c r="U43" s="610"/>
      <c r="V43" s="610"/>
      <c r="W43" s="610"/>
      <c r="X43" s="610"/>
      <c r="Y43" s="610"/>
      <c r="Z43" s="610"/>
      <c r="AA43" s="610"/>
      <c r="AB43" s="610"/>
      <c r="AC43" s="610"/>
      <c r="AD43" s="610"/>
      <c r="AE43" s="610"/>
      <c r="AF43" s="610"/>
      <c r="AG43" s="610"/>
      <c r="AH43" s="610"/>
      <c r="AI43" s="610"/>
      <c r="AJ43" s="610"/>
      <c r="AK43" s="610"/>
      <c r="AL43" s="610"/>
      <c r="AM43" s="610"/>
      <c r="AN43" s="610"/>
      <c r="AO43" s="610"/>
      <c r="AP43" s="610"/>
      <c r="AQ43" s="610"/>
      <c r="AR43" s="610"/>
    </row>
    <row r="44" spans="1:44" x14ac:dyDescent="0.25">
      <c r="E44" s="701"/>
      <c r="F44" s="701"/>
      <c r="G44" s="701"/>
      <c r="H44" s="701"/>
      <c r="I44" s="701"/>
      <c r="J44" s="701"/>
      <c r="K44" s="701"/>
      <c r="L44" s="701"/>
      <c r="M44" s="701"/>
      <c r="N44" s="701"/>
      <c r="O44" s="701"/>
      <c r="S44" s="610"/>
      <c r="T44" s="610"/>
      <c r="U44" s="610"/>
      <c r="V44" s="610"/>
      <c r="W44" s="610"/>
      <c r="X44" s="610"/>
      <c r="Y44" s="610"/>
      <c r="Z44" s="610"/>
      <c r="AA44" s="610"/>
      <c r="AB44" s="610"/>
      <c r="AC44" s="610"/>
      <c r="AD44" s="610"/>
      <c r="AE44" s="610"/>
      <c r="AF44" s="610"/>
      <c r="AG44" s="610"/>
      <c r="AH44" s="610"/>
      <c r="AI44" s="610"/>
      <c r="AJ44" s="610"/>
      <c r="AK44" s="610"/>
      <c r="AL44" s="610"/>
      <c r="AM44" s="610"/>
      <c r="AN44" s="610"/>
      <c r="AO44" s="610"/>
      <c r="AP44" s="610"/>
      <c r="AQ44" s="610"/>
      <c r="AR44" s="610"/>
    </row>
    <row r="45" spans="1:44" x14ac:dyDescent="0.25">
      <c r="E45" s="701"/>
      <c r="F45" s="701"/>
      <c r="G45" s="701"/>
      <c r="H45" s="701"/>
      <c r="I45" s="701"/>
      <c r="J45" s="701"/>
      <c r="K45" s="701"/>
      <c r="L45" s="701"/>
      <c r="M45" s="701"/>
      <c r="N45" s="701"/>
      <c r="O45" s="701"/>
      <c r="S45" s="610"/>
      <c r="T45" s="610"/>
      <c r="U45" s="610"/>
      <c r="V45" s="610"/>
      <c r="W45" s="610"/>
      <c r="X45" s="610"/>
      <c r="Y45" s="610"/>
      <c r="Z45" s="610"/>
      <c r="AA45" s="610"/>
      <c r="AB45" s="610"/>
      <c r="AC45" s="610"/>
      <c r="AD45" s="610"/>
      <c r="AE45" s="610"/>
      <c r="AF45" s="610"/>
      <c r="AG45" s="610"/>
      <c r="AH45" s="610"/>
      <c r="AI45" s="610"/>
      <c r="AJ45" s="610"/>
      <c r="AK45" s="610"/>
      <c r="AL45" s="610"/>
      <c r="AM45" s="610"/>
      <c r="AN45" s="610"/>
      <c r="AO45" s="610"/>
      <c r="AP45" s="610"/>
      <c r="AQ45" s="610"/>
      <c r="AR45" s="610"/>
    </row>
    <row r="46" spans="1:44" x14ac:dyDescent="0.25">
      <c r="B46" s="3"/>
      <c r="C46" s="3"/>
      <c r="D46" s="3"/>
      <c r="E46" s="701"/>
      <c r="F46" s="701"/>
      <c r="G46" s="701"/>
      <c r="H46" s="701"/>
      <c r="I46" s="701"/>
      <c r="J46" s="701"/>
      <c r="K46" s="701"/>
      <c r="L46" s="701"/>
      <c r="M46" s="701"/>
      <c r="N46" s="701"/>
      <c r="O46" s="701"/>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row>
    <row r="47" spans="1:44" x14ac:dyDescent="0.25">
      <c r="B47" s="3"/>
      <c r="C47" s="3"/>
      <c r="D47" s="3"/>
      <c r="E47" s="701"/>
      <c r="F47" s="701"/>
      <c r="G47" s="701"/>
      <c r="H47" s="701"/>
      <c r="I47" s="701"/>
      <c r="J47" s="701"/>
      <c r="K47" s="701"/>
      <c r="L47" s="701"/>
      <c r="M47" s="701"/>
      <c r="N47" s="701"/>
      <c r="O47" s="701"/>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row>
    <row r="48" spans="1:44" x14ac:dyDescent="0.25">
      <c r="B48" s="3"/>
      <c r="C48" s="3"/>
      <c r="D48" s="3"/>
      <c r="E48" s="701"/>
      <c r="F48" s="701"/>
      <c r="G48" s="701"/>
      <c r="H48" s="701"/>
      <c r="I48" s="701"/>
      <c r="J48" s="701"/>
      <c r="K48" s="701"/>
      <c r="L48" s="701"/>
      <c r="M48" s="701"/>
      <c r="N48" s="701"/>
      <c r="O48" s="701"/>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row>
    <row r="49" spans="1:44" x14ac:dyDescent="0.25">
      <c r="A49" s="3"/>
      <c r="B49" s="3"/>
      <c r="C49" s="3"/>
      <c r="D49" s="3"/>
      <c r="E49" s="701"/>
      <c r="F49" s="701"/>
      <c r="G49" s="701"/>
      <c r="H49" s="701"/>
      <c r="I49" s="701"/>
      <c r="J49" s="701"/>
      <c r="K49" s="701"/>
      <c r="L49" s="701"/>
      <c r="M49" s="701"/>
      <c r="N49" s="701"/>
      <c r="O49" s="701"/>
      <c r="S49" s="610"/>
      <c r="T49" s="610"/>
      <c r="U49" s="610"/>
      <c r="V49" s="610"/>
      <c r="W49" s="610"/>
      <c r="X49" s="610"/>
      <c r="Y49" s="610"/>
      <c r="Z49" s="610"/>
      <c r="AA49" s="610"/>
      <c r="AB49" s="610"/>
      <c r="AC49" s="610"/>
      <c r="AD49" s="610"/>
      <c r="AE49" s="610"/>
      <c r="AF49" s="610"/>
      <c r="AG49" s="610"/>
      <c r="AH49" s="610"/>
      <c r="AI49" s="610"/>
      <c r="AJ49" s="610"/>
      <c r="AK49" s="610"/>
      <c r="AL49" s="610"/>
      <c r="AM49" s="610"/>
      <c r="AN49" s="610"/>
      <c r="AO49" s="610"/>
      <c r="AP49" s="610"/>
      <c r="AQ49" s="610"/>
      <c r="AR49" s="610"/>
    </row>
    <row r="50" spans="1:44" x14ac:dyDescent="0.25">
      <c r="A50" s="3"/>
      <c r="B50" s="3"/>
      <c r="C50" s="3"/>
      <c r="D50" s="3"/>
      <c r="E50" s="701"/>
      <c r="F50" s="701"/>
      <c r="G50" s="701"/>
      <c r="H50" s="701"/>
      <c r="I50" s="701"/>
      <c r="J50" s="701"/>
      <c r="K50" s="701"/>
      <c r="L50" s="701"/>
      <c r="M50" s="701"/>
      <c r="N50" s="701"/>
      <c r="O50" s="701"/>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row>
    <row r="51" spans="1:44" x14ac:dyDescent="0.25">
      <c r="A51" s="3"/>
      <c r="B51" s="3"/>
      <c r="C51" s="3"/>
      <c r="D51" s="3"/>
      <c r="E51" s="701"/>
      <c r="F51" s="701"/>
      <c r="G51" s="701"/>
      <c r="H51" s="701"/>
      <c r="I51" s="701"/>
      <c r="J51" s="701"/>
      <c r="K51" s="701"/>
      <c r="L51" s="701"/>
      <c r="M51" s="701"/>
      <c r="N51" s="701"/>
      <c r="O51" s="701"/>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row>
    <row r="52" spans="1:44" x14ac:dyDescent="0.25">
      <c r="A52" s="3"/>
      <c r="B52" s="3"/>
      <c r="C52" s="3"/>
      <c r="D52" s="3"/>
      <c r="E52" s="701"/>
      <c r="F52" s="701"/>
      <c r="G52" s="701"/>
      <c r="H52" s="701"/>
      <c r="I52" s="701"/>
      <c r="J52" s="701"/>
      <c r="K52" s="701"/>
      <c r="L52" s="701"/>
      <c r="M52" s="701"/>
      <c r="N52" s="701"/>
      <c r="O52" s="701"/>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row>
    <row r="53" spans="1:44" x14ac:dyDescent="0.25">
      <c r="A53" s="3"/>
      <c r="B53" s="3"/>
      <c r="C53" s="3"/>
      <c r="D53" s="3"/>
      <c r="E53" s="701"/>
      <c r="F53" s="701"/>
      <c r="G53" s="701"/>
      <c r="H53" s="701"/>
      <c r="I53" s="701"/>
      <c r="J53" s="701"/>
      <c r="K53" s="701"/>
      <c r="L53" s="701"/>
      <c r="M53" s="701"/>
      <c r="N53" s="701"/>
      <c r="O53" s="701"/>
      <c r="S53" s="610"/>
      <c r="T53" s="610"/>
      <c r="U53" s="610"/>
      <c r="V53" s="610"/>
      <c r="W53" s="610"/>
      <c r="X53" s="610"/>
      <c r="Y53" s="610"/>
      <c r="Z53" s="610"/>
      <c r="AA53" s="610"/>
      <c r="AB53" s="610"/>
      <c r="AC53" s="610"/>
      <c r="AD53" s="610"/>
      <c r="AE53" s="610"/>
      <c r="AF53" s="610"/>
      <c r="AG53" s="610"/>
      <c r="AH53" s="610"/>
      <c r="AI53" s="610"/>
      <c r="AJ53" s="610"/>
      <c r="AK53" s="610"/>
      <c r="AL53" s="610"/>
      <c r="AM53" s="610"/>
      <c r="AN53" s="610"/>
      <c r="AO53" s="610"/>
      <c r="AP53" s="610"/>
      <c r="AQ53" s="610"/>
      <c r="AR53" s="610"/>
    </row>
    <row r="54" spans="1:44" x14ac:dyDescent="0.25">
      <c r="A54" s="3"/>
      <c r="B54" s="3"/>
      <c r="C54" s="3"/>
      <c r="D54" s="3"/>
      <c r="E54" s="701"/>
      <c r="F54" s="701"/>
      <c r="G54" s="701"/>
      <c r="H54" s="701"/>
      <c r="I54" s="701"/>
      <c r="J54" s="701"/>
      <c r="K54" s="701"/>
      <c r="L54" s="701"/>
      <c r="M54" s="701"/>
      <c r="N54" s="701"/>
      <c r="O54" s="701"/>
      <c r="S54" s="610"/>
      <c r="T54" s="610"/>
      <c r="U54" s="610"/>
      <c r="V54" s="610"/>
      <c r="W54" s="610"/>
      <c r="X54" s="610"/>
      <c r="Y54" s="610"/>
      <c r="Z54" s="610"/>
      <c r="AA54" s="610"/>
      <c r="AB54" s="610"/>
      <c r="AC54" s="610"/>
      <c r="AD54" s="610"/>
      <c r="AE54" s="610"/>
      <c r="AF54" s="610"/>
      <c r="AG54" s="610"/>
      <c r="AH54" s="610"/>
      <c r="AI54" s="610"/>
      <c r="AJ54" s="610"/>
      <c r="AK54" s="610"/>
      <c r="AL54" s="610"/>
      <c r="AM54" s="610"/>
      <c r="AN54" s="610"/>
      <c r="AO54" s="610"/>
      <c r="AP54" s="610"/>
      <c r="AQ54" s="610"/>
      <c r="AR54" s="610"/>
    </row>
    <row r="55" spans="1:44" x14ac:dyDescent="0.25">
      <c r="A55" s="3"/>
      <c r="B55" s="3"/>
      <c r="C55" s="3"/>
      <c r="D55" s="3"/>
      <c r="E55" s="701"/>
      <c r="F55" s="701"/>
      <c r="G55" s="701"/>
      <c r="H55" s="701"/>
      <c r="I55" s="701"/>
      <c r="J55" s="701"/>
      <c r="K55" s="701"/>
      <c r="L55" s="701"/>
      <c r="M55" s="701"/>
      <c r="N55" s="701"/>
      <c r="O55" s="701"/>
      <c r="S55" s="610"/>
      <c r="T55" s="610"/>
      <c r="U55" s="610"/>
      <c r="V55" s="610"/>
      <c r="W55" s="610"/>
      <c r="X55" s="610"/>
      <c r="Y55" s="610"/>
      <c r="Z55" s="610"/>
      <c r="AA55" s="610"/>
      <c r="AB55" s="610"/>
      <c r="AC55" s="610"/>
      <c r="AD55" s="610"/>
      <c r="AE55" s="610"/>
      <c r="AF55" s="610"/>
      <c r="AG55" s="610"/>
      <c r="AH55" s="610"/>
      <c r="AI55" s="610"/>
      <c r="AJ55" s="610"/>
      <c r="AK55" s="610"/>
      <c r="AL55" s="610"/>
      <c r="AM55" s="610"/>
      <c r="AN55" s="610"/>
      <c r="AO55" s="610"/>
      <c r="AP55" s="610"/>
      <c r="AQ55" s="610"/>
      <c r="AR55" s="610"/>
    </row>
    <row r="56" spans="1:44" x14ac:dyDescent="0.25">
      <c r="A56" s="3"/>
      <c r="B56" s="3"/>
      <c r="C56" s="3"/>
      <c r="D56" s="3"/>
      <c r="E56" s="701"/>
      <c r="F56" s="701"/>
      <c r="G56" s="701"/>
      <c r="H56" s="701"/>
      <c r="I56" s="701"/>
      <c r="J56" s="701"/>
      <c r="K56" s="701"/>
      <c r="L56" s="701"/>
      <c r="M56" s="701"/>
      <c r="N56" s="701"/>
      <c r="O56" s="701"/>
      <c r="S56" s="610"/>
      <c r="T56" s="610"/>
      <c r="U56" s="610"/>
      <c r="V56" s="610"/>
      <c r="W56" s="610"/>
      <c r="X56" s="610"/>
      <c r="Y56" s="610"/>
      <c r="Z56" s="610"/>
      <c r="AA56" s="610"/>
      <c r="AB56" s="610"/>
      <c r="AC56" s="610"/>
      <c r="AD56" s="610"/>
      <c r="AE56" s="610"/>
      <c r="AF56" s="610"/>
      <c r="AG56" s="610"/>
      <c r="AH56" s="610"/>
      <c r="AI56" s="610"/>
      <c r="AJ56" s="610"/>
      <c r="AK56" s="610"/>
      <c r="AL56" s="610"/>
      <c r="AM56" s="610"/>
      <c r="AN56" s="610"/>
      <c r="AO56" s="610"/>
      <c r="AP56" s="610"/>
      <c r="AQ56" s="610"/>
      <c r="AR56" s="610"/>
    </row>
    <row r="57" spans="1:44" x14ac:dyDescent="0.25">
      <c r="A57" s="3"/>
      <c r="B57" s="3"/>
      <c r="C57" s="3"/>
      <c r="D57" s="3"/>
      <c r="E57" s="701"/>
      <c r="F57" s="701"/>
      <c r="G57" s="701"/>
      <c r="H57" s="701"/>
      <c r="I57" s="701"/>
      <c r="J57" s="701"/>
      <c r="K57" s="701"/>
      <c r="L57" s="701"/>
      <c r="M57" s="701"/>
      <c r="N57" s="701"/>
      <c r="O57" s="701"/>
      <c r="S57" s="610"/>
      <c r="T57" s="610"/>
      <c r="U57" s="610"/>
      <c r="V57" s="610"/>
      <c r="W57" s="610"/>
      <c r="X57" s="610"/>
      <c r="Y57" s="610"/>
      <c r="Z57" s="610"/>
      <c r="AA57" s="610"/>
      <c r="AB57" s="610"/>
      <c r="AC57" s="610"/>
      <c r="AD57" s="610"/>
      <c r="AE57" s="610"/>
      <c r="AF57" s="610"/>
      <c r="AG57" s="610"/>
      <c r="AH57" s="610"/>
      <c r="AI57" s="610"/>
      <c r="AJ57" s="610"/>
      <c r="AK57" s="610"/>
      <c r="AL57" s="610"/>
      <c r="AM57" s="610"/>
      <c r="AN57" s="610"/>
      <c r="AO57" s="610"/>
      <c r="AP57" s="610"/>
      <c r="AQ57" s="610"/>
      <c r="AR57" s="610"/>
    </row>
    <row r="58" spans="1:44" x14ac:dyDescent="0.25">
      <c r="A58" s="3"/>
      <c r="B58" s="3"/>
      <c r="C58" s="3"/>
      <c r="D58" s="3"/>
      <c r="E58" s="701"/>
      <c r="F58" s="701"/>
      <c r="G58" s="701"/>
      <c r="H58" s="701"/>
      <c r="I58" s="701"/>
      <c r="J58" s="701"/>
      <c r="K58" s="701"/>
      <c r="L58" s="701"/>
      <c r="M58" s="701"/>
      <c r="N58" s="701"/>
      <c r="O58" s="701"/>
      <c r="S58" s="610"/>
      <c r="T58" s="610"/>
      <c r="U58" s="610"/>
      <c r="V58" s="610"/>
      <c r="W58" s="610"/>
      <c r="X58" s="610"/>
      <c r="Y58" s="610"/>
      <c r="Z58" s="610"/>
      <c r="AA58" s="610"/>
      <c r="AB58" s="610"/>
      <c r="AC58" s="610"/>
      <c r="AD58" s="610"/>
      <c r="AE58" s="610"/>
      <c r="AF58" s="610"/>
      <c r="AG58" s="610"/>
      <c r="AH58" s="610"/>
      <c r="AI58" s="610"/>
      <c r="AJ58" s="610"/>
      <c r="AK58" s="610"/>
      <c r="AL58" s="610"/>
      <c r="AM58" s="610"/>
      <c r="AN58" s="610"/>
      <c r="AO58" s="610"/>
      <c r="AP58" s="610"/>
      <c r="AQ58" s="610"/>
      <c r="AR58" s="610"/>
    </row>
    <row r="59" spans="1:44" x14ac:dyDescent="0.25">
      <c r="A59" s="3"/>
      <c r="B59" s="3"/>
      <c r="C59" s="3"/>
      <c r="D59" s="3"/>
      <c r="E59" s="701"/>
      <c r="F59" s="701"/>
      <c r="G59" s="701"/>
      <c r="H59" s="701"/>
      <c r="I59" s="701"/>
      <c r="J59" s="701"/>
      <c r="K59" s="701"/>
      <c r="L59" s="701"/>
      <c r="M59" s="701"/>
      <c r="N59" s="701"/>
      <c r="O59" s="701"/>
      <c r="S59" s="610"/>
      <c r="T59" s="610"/>
      <c r="U59" s="610"/>
      <c r="V59" s="610"/>
      <c r="W59" s="610"/>
      <c r="X59" s="610"/>
      <c r="Y59" s="610"/>
      <c r="Z59" s="610"/>
      <c r="AA59" s="610"/>
      <c r="AB59" s="610"/>
      <c r="AC59" s="610"/>
      <c r="AD59" s="610"/>
      <c r="AE59" s="610"/>
      <c r="AF59" s="610"/>
      <c r="AG59" s="610"/>
      <c r="AH59" s="610"/>
      <c r="AI59" s="610"/>
      <c r="AJ59" s="610"/>
      <c r="AK59" s="610"/>
      <c r="AL59" s="610"/>
      <c r="AM59" s="610"/>
      <c r="AN59" s="610"/>
      <c r="AO59" s="610"/>
      <c r="AP59" s="610"/>
      <c r="AQ59" s="610"/>
      <c r="AR59" s="610"/>
    </row>
    <row r="60" spans="1:44" x14ac:dyDescent="0.25">
      <c r="A60" s="3"/>
      <c r="B60" s="3"/>
      <c r="C60" s="3"/>
      <c r="D60" s="3"/>
      <c r="E60" s="701"/>
      <c r="F60" s="701"/>
      <c r="G60" s="701"/>
      <c r="H60" s="701"/>
      <c r="I60" s="701"/>
      <c r="J60" s="701"/>
      <c r="K60" s="701"/>
      <c r="L60" s="701"/>
      <c r="M60" s="701"/>
      <c r="N60" s="701"/>
      <c r="O60" s="701"/>
      <c r="S60" s="610"/>
      <c r="T60" s="610"/>
      <c r="U60" s="610"/>
      <c r="V60" s="610"/>
      <c r="W60" s="610"/>
      <c r="X60" s="610"/>
      <c r="Y60" s="610"/>
      <c r="Z60" s="610"/>
      <c r="AA60" s="610"/>
      <c r="AB60" s="610"/>
      <c r="AC60" s="610"/>
      <c r="AD60" s="610"/>
      <c r="AE60" s="610"/>
      <c r="AF60" s="610"/>
      <c r="AG60" s="610"/>
      <c r="AH60" s="610"/>
      <c r="AI60" s="610"/>
      <c r="AJ60" s="610"/>
      <c r="AK60" s="610"/>
      <c r="AL60" s="610"/>
      <c r="AM60" s="610"/>
      <c r="AN60" s="610"/>
      <c r="AO60" s="610"/>
      <c r="AP60" s="610"/>
      <c r="AQ60" s="610"/>
      <c r="AR60" s="610"/>
    </row>
    <row r="61" spans="1:44" x14ac:dyDescent="0.25">
      <c r="A61" s="3"/>
      <c r="B61" s="3"/>
      <c r="C61" s="3"/>
      <c r="D61" s="3"/>
      <c r="E61" s="701"/>
      <c r="F61" s="701"/>
      <c r="G61" s="701"/>
      <c r="H61" s="701"/>
      <c r="I61" s="701"/>
      <c r="J61" s="701"/>
      <c r="K61" s="701"/>
      <c r="L61" s="701"/>
      <c r="M61" s="701"/>
      <c r="N61" s="701"/>
      <c r="O61" s="701"/>
      <c r="S61" s="610"/>
      <c r="T61" s="610"/>
      <c r="U61" s="610"/>
      <c r="V61" s="610"/>
      <c r="W61" s="610"/>
      <c r="X61" s="610"/>
      <c r="Y61" s="610"/>
      <c r="Z61" s="610"/>
      <c r="AA61" s="610"/>
      <c r="AB61" s="610"/>
      <c r="AC61" s="610"/>
      <c r="AD61" s="610"/>
      <c r="AE61" s="610"/>
      <c r="AF61" s="610"/>
      <c r="AG61" s="610"/>
      <c r="AH61" s="610"/>
      <c r="AI61" s="610"/>
      <c r="AJ61" s="610"/>
      <c r="AK61" s="610"/>
      <c r="AL61" s="610"/>
      <c r="AM61" s="610"/>
      <c r="AN61" s="610"/>
      <c r="AO61" s="610"/>
      <c r="AP61" s="610"/>
      <c r="AQ61" s="610"/>
      <c r="AR61" s="610"/>
    </row>
    <row r="62" spans="1:44" x14ac:dyDescent="0.25">
      <c r="A62" s="3"/>
      <c r="B62" s="3"/>
      <c r="C62" s="3"/>
      <c r="D62" s="3"/>
      <c r="E62" s="701"/>
      <c r="F62" s="701"/>
      <c r="G62" s="701"/>
      <c r="H62" s="701"/>
      <c r="I62" s="701"/>
      <c r="J62" s="701"/>
      <c r="K62" s="701"/>
      <c r="L62" s="701"/>
      <c r="M62" s="701"/>
      <c r="N62" s="701"/>
      <c r="O62" s="701"/>
      <c r="S62" s="610"/>
      <c r="T62" s="610"/>
      <c r="U62" s="610"/>
      <c r="V62" s="610"/>
      <c r="W62" s="610"/>
      <c r="X62" s="610"/>
      <c r="Y62" s="610"/>
      <c r="Z62" s="610"/>
      <c r="AA62" s="610"/>
      <c r="AB62" s="610"/>
      <c r="AC62" s="610"/>
      <c r="AD62" s="610"/>
      <c r="AE62" s="610"/>
      <c r="AF62" s="610"/>
      <c r="AG62" s="610"/>
      <c r="AH62" s="610"/>
      <c r="AI62" s="610"/>
      <c r="AJ62" s="610"/>
      <c r="AK62" s="610"/>
      <c r="AL62" s="610"/>
      <c r="AM62" s="610"/>
      <c r="AN62" s="610"/>
      <c r="AO62" s="610"/>
      <c r="AP62" s="610"/>
      <c r="AQ62" s="610"/>
      <c r="AR62" s="610"/>
    </row>
    <row r="63" spans="1:44" x14ac:dyDescent="0.25">
      <c r="A63" s="3"/>
      <c r="B63" s="3"/>
      <c r="C63" s="3"/>
      <c r="D63" s="3"/>
      <c r="E63" s="701"/>
      <c r="F63" s="701"/>
      <c r="G63" s="701"/>
      <c r="H63" s="701"/>
      <c r="I63" s="701"/>
      <c r="J63" s="701"/>
      <c r="K63" s="701"/>
      <c r="L63" s="701"/>
      <c r="M63" s="701"/>
      <c r="N63" s="701"/>
      <c r="O63" s="701"/>
      <c r="S63" s="610"/>
      <c r="T63" s="610"/>
      <c r="U63" s="610"/>
      <c r="V63" s="610"/>
      <c r="W63" s="610"/>
      <c r="X63" s="610"/>
      <c r="Y63" s="610"/>
      <c r="Z63" s="610"/>
      <c r="AA63" s="610"/>
      <c r="AB63" s="610"/>
      <c r="AC63" s="610"/>
      <c r="AD63" s="610"/>
      <c r="AE63" s="610"/>
      <c r="AF63" s="610"/>
      <c r="AG63" s="610"/>
      <c r="AH63" s="610"/>
      <c r="AI63" s="610"/>
      <c r="AJ63" s="610"/>
      <c r="AK63" s="610"/>
      <c r="AL63" s="610"/>
      <c r="AM63" s="610"/>
      <c r="AN63" s="610"/>
      <c r="AO63" s="610"/>
      <c r="AP63" s="610"/>
      <c r="AQ63" s="610"/>
      <c r="AR63" s="610"/>
    </row>
    <row r="64" spans="1:44" x14ac:dyDescent="0.25">
      <c r="A64" s="3"/>
      <c r="B64" s="3"/>
      <c r="C64" s="3"/>
      <c r="D64" s="3"/>
      <c r="E64" s="701"/>
      <c r="F64" s="701"/>
      <c r="G64" s="701"/>
      <c r="H64" s="701"/>
      <c r="I64" s="701"/>
      <c r="J64" s="701"/>
      <c r="K64" s="701"/>
      <c r="L64" s="701"/>
      <c r="M64" s="701"/>
      <c r="N64" s="701"/>
      <c r="O64" s="701"/>
      <c r="S64" s="610"/>
      <c r="T64" s="610"/>
      <c r="U64" s="610"/>
      <c r="V64" s="610"/>
      <c r="W64" s="610"/>
      <c r="X64" s="610"/>
      <c r="Y64" s="610"/>
      <c r="Z64" s="610"/>
      <c r="AA64" s="610"/>
      <c r="AB64" s="610"/>
      <c r="AC64" s="610"/>
      <c r="AD64" s="610"/>
      <c r="AE64" s="610"/>
      <c r="AF64" s="610"/>
      <c r="AG64" s="610"/>
      <c r="AH64" s="610"/>
      <c r="AI64" s="610"/>
      <c r="AJ64" s="610"/>
      <c r="AK64" s="610"/>
      <c r="AL64" s="610"/>
      <c r="AM64" s="610"/>
      <c r="AN64" s="610"/>
      <c r="AO64" s="610"/>
      <c r="AP64" s="610"/>
      <c r="AQ64" s="610"/>
      <c r="AR64" s="610"/>
    </row>
    <row r="65" spans="1:44" x14ac:dyDescent="0.25">
      <c r="A65" s="3"/>
      <c r="B65" s="3"/>
      <c r="C65" s="3"/>
      <c r="D65" s="3"/>
      <c r="E65" s="701"/>
      <c r="F65" s="701"/>
      <c r="G65" s="701"/>
      <c r="H65" s="701"/>
      <c r="I65" s="701"/>
      <c r="J65" s="701"/>
      <c r="K65" s="701"/>
      <c r="L65" s="701"/>
      <c r="M65" s="701"/>
      <c r="N65" s="701"/>
      <c r="O65" s="701"/>
      <c r="S65" s="610"/>
      <c r="T65" s="610"/>
      <c r="U65" s="610"/>
      <c r="V65" s="610"/>
      <c r="W65" s="610"/>
      <c r="X65" s="610"/>
      <c r="Y65" s="610"/>
      <c r="Z65" s="610"/>
      <c r="AA65" s="610"/>
      <c r="AB65" s="610"/>
      <c r="AC65" s="610"/>
      <c r="AD65" s="610"/>
      <c r="AE65" s="610"/>
      <c r="AF65" s="610"/>
      <c r="AG65" s="610"/>
      <c r="AH65" s="610"/>
      <c r="AI65" s="610"/>
      <c r="AJ65" s="610"/>
      <c r="AK65" s="610"/>
      <c r="AL65" s="610"/>
      <c r="AM65" s="610"/>
      <c r="AN65" s="610"/>
      <c r="AO65" s="610"/>
      <c r="AP65" s="610"/>
      <c r="AQ65" s="610"/>
      <c r="AR65" s="610"/>
    </row>
    <row r="66" spans="1:44" x14ac:dyDescent="0.25">
      <c r="A66" s="3"/>
      <c r="B66" s="3"/>
      <c r="C66" s="3"/>
      <c r="D66" s="3"/>
      <c r="E66" s="701"/>
      <c r="F66" s="701"/>
      <c r="G66" s="701"/>
      <c r="H66" s="701"/>
      <c r="I66" s="701"/>
      <c r="J66" s="701"/>
      <c r="K66" s="701"/>
      <c r="L66" s="701"/>
      <c r="M66" s="701"/>
      <c r="N66" s="701"/>
      <c r="O66" s="701"/>
      <c r="S66" s="610"/>
      <c r="T66" s="610"/>
      <c r="U66" s="610"/>
      <c r="V66" s="610"/>
      <c r="W66" s="610"/>
      <c r="X66" s="610"/>
      <c r="Y66" s="610"/>
      <c r="Z66" s="610"/>
      <c r="AA66" s="610"/>
      <c r="AB66" s="610"/>
      <c r="AC66" s="610"/>
      <c r="AD66" s="610"/>
      <c r="AE66" s="610"/>
      <c r="AF66" s="610"/>
      <c r="AG66" s="610"/>
      <c r="AH66" s="610"/>
      <c r="AI66" s="610"/>
      <c r="AJ66" s="610"/>
      <c r="AK66" s="610"/>
      <c r="AL66" s="610"/>
      <c r="AM66" s="610"/>
      <c r="AN66" s="610"/>
      <c r="AO66" s="610"/>
      <c r="AP66" s="610"/>
      <c r="AQ66" s="610"/>
      <c r="AR66" s="610"/>
    </row>
    <row r="67" spans="1:44" x14ac:dyDescent="0.25">
      <c r="A67" s="3"/>
      <c r="B67" s="3"/>
      <c r="C67" s="3"/>
      <c r="D67" s="3"/>
      <c r="E67" s="701"/>
      <c r="F67" s="701"/>
      <c r="G67" s="701"/>
      <c r="H67" s="701"/>
      <c r="I67" s="701"/>
      <c r="J67" s="701"/>
      <c r="K67" s="701"/>
      <c r="L67" s="701"/>
      <c r="M67" s="701"/>
      <c r="N67" s="701"/>
      <c r="O67" s="701"/>
      <c r="S67" s="610"/>
      <c r="T67" s="610"/>
      <c r="U67" s="610"/>
      <c r="V67" s="610"/>
      <c r="W67" s="610"/>
      <c r="X67" s="610"/>
      <c r="Y67" s="610"/>
      <c r="Z67" s="610"/>
      <c r="AA67" s="610"/>
      <c r="AB67" s="610"/>
      <c r="AC67" s="610"/>
      <c r="AD67" s="610"/>
      <c r="AE67" s="610"/>
      <c r="AF67" s="610"/>
      <c r="AG67" s="610"/>
      <c r="AH67" s="610"/>
      <c r="AI67" s="610"/>
      <c r="AJ67" s="610"/>
      <c r="AK67" s="610"/>
      <c r="AL67" s="610"/>
      <c r="AM67" s="610"/>
      <c r="AN67" s="610"/>
      <c r="AO67" s="610"/>
      <c r="AP67" s="610"/>
      <c r="AQ67" s="610"/>
      <c r="AR67" s="610"/>
    </row>
    <row r="68" spans="1:44" x14ac:dyDescent="0.25">
      <c r="A68" s="3"/>
      <c r="B68" s="3"/>
      <c r="C68" s="3"/>
      <c r="D68" s="3"/>
      <c r="E68" s="701"/>
      <c r="F68" s="701"/>
      <c r="G68" s="701"/>
      <c r="H68" s="701"/>
      <c r="I68" s="701"/>
      <c r="J68" s="701"/>
      <c r="K68" s="701"/>
      <c r="L68" s="701"/>
      <c r="M68" s="701"/>
      <c r="N68" s="701"/>
      <c r="O68" s="701"/>
      <c r="S68" s="610"/>
      <c r="T68" s="610"/>
      <c r="U68" s="610"/>
      <c r="V68" s="610"/>
      <c r="W68" s="610"/>
      <c r="X68" s="610"/>
      <c r="Y68" s="610"/>
      <c r="Z68" s="610"/>
      <c r="AA68" s="610"/>
      <c r="AB68" s="610"/>
      <c r="AC68" s="610"/>
      <c r="AD68" s="610"/>
      <c r="AE68" s="610"/>
      <c r="AF68" s="610"/>
      <c r="AG68" s="610"/>
      <c r="AH68" s="610"/>
      <c r="AI68" s="610"/>
      <c r="AJ68" s="610"/>
      <c r="AK68" s="610"/>
      <c r="AL68" s="610"/>
      <c r="AM68" s="610"/>
      <c r="AN68" s="610"/>
      <c r="AO68" s="610"/>
      <c r="AP68" s="610"/>
      <c r="AQ68" s="610"/>
      <c r="AR68" s="610"/>
    </row>
    <row r="69" spans="1:44" x14ac:dyDescent="0.25">
      <c r="A69" s="3"/>
      <c r="B69" s="3"/>
      <c r="C69" s="3"/>
      <c r="D69" s="3"/>
      <c r="E69" s="701"/>
      <c r="F69" s="701"/>
      <c r="G69" s="701"/>
      <c r="H69" s="701"/>
      <c r="I69" s="701"/>
      <c r="J69" s="701"/>
      <c r="K69" s="701"/>
      <c r="L69" s="701"/>
      <c r="M69" s="701"/>
      <c r="N69" s="701"/>
      <c r="O69" s="701"/>
      <c r="S69" s="610"/>
      <c r="T69" s="610"/>
      <c r="U69" s="610"/>
      <c r="V69" s="610"/>
      <c r="W69" s="610"/>
      <c r="X69" s="610"/>
      <c r="Y69" s="610"/>
      <c r="Z69" s="610"/>
      <c r="AA69" s="610"/>
      <c r="AB69" s="610"/>
      <c r="AC69" s="610"/>
      <c r="AD69" s="610"/>
      <c r="AE69" s="610"/>
      <c r="AF69" s="610"/>
      <c r="AG69" s="610"/>
      <c r="AH69" s="610"/>
      <c r="AI69" s="610"/>
      <c r="AJ69" s="610"/>
      <c r="AK69" s="610"/>
      <c r="AL69" s="610"/>
      <c r="AM69" s="610"/>
      <c r="AN69" s="610"/>
      <c r="AO69" s="610"/>
      <c r="AP69" s="610"/>
      <c r="AQ69" s="610"/>
      <c r="AR69" s="610"/>
    </row>
    <row r="70" spans="1:44" x14ac:dyDescent="0.25">
      <c r="A70" s="3"/>
      <c r="B70" s="3"/>
      <c r="C70" s="3"/>
      <c r="D70" s="3"/>
      <c r="E70" s="701"/>
      <c r="F70" s="701"/>
      <c r="G70" s="701"/>
      <c r="H70" s="701"/>
      <c r="I70" s="701"/>
      <c r="J70" s="701"/>
      <c r="K70" s="701"/>
      <c r="L70" s="701"/>
      <c r="M70" s="701"/>
      <c r="N70" s="701"/>
      <c r="O70" s="701"/>
      <c r="S70" s="610"/>
      <c r="T70" s="610"/>
      <c r="U70" s="610"/>
      <c r="V70" s="610"/>
      <c r="W70" s="610"/>
      <c r="X70" s="610"/>
      <c r="Y70" s="610"/>
      <c r="Z70" s="610"/>
      <c r="AA70" s="610"/>
      <c r="AB70" s="610"/>
      <c r="AC70" s="610"/>
      <c r="AD70" s="610"/>
      <c r="AE70" s="610"/>
      <c r="AF70" s="610"/>
      <c r="AG70" s="610"/>
      <c r="AH70" s="610"/>
      <c r="AI70" s="610"/>
      <c r="AJ70" s="610"/>
      <c r="AK70" s="610"/>
      <c r="AL70" s="610"/>
      <c r="AM70" s="610"/>
      <c r="AN70" s="610"/>
      <c r="AO70" s="610"/>
      <c r="AP70" s="610"/>
      <c r="AQ70" s="610"/>
      <c r="AR70" s="610"/>
    </row>
    <row r="71" spans="1:44" x14ac:dyDescent="0.25">
      <c r="A71" s="3"/>
      <c r="B71" s="3"/>
      <c r="C71" s="3"/>
      <c r="D71" s="3"/>
      <c r="E71" s="701"/>
      <c r="F71" s="701"/>
      <c r="G71" s="701"/>
      <c r="H71" s="701"/>
      <c r="I71" s="701"/>
      <c r="J71" s="701"/>
      <c r="K71" s="701"/>
      <c r="L71" s="701"/>
      <c r="M71" s="701"/>
      <c r="N71" s="701"/>
      <c r="O71" s="701"/>
      <c r="S71" s="610"/>
      <c r="T71" s="610"/>
      <c r="U71" s="610"/>
      <c r="V71" s="610"/>
      <c r="W71" s="610"/>
      <c r="X71" s="610"/>
      <c r="Y71" s="610"/>
      <c r="Z71" s="610"/>
      <c r="AA71" s="610"/>
      <c r="AB71" s="610"/>
      <c r="AC71" s="610"/>
      <c r="AD71" s="610"/>
      <c r="AE71" s="610"/>
      <c r="AF71" s="610"/>
      <c r="AG71" s="610"/>
      <c r="AH71" s="610"/>
      <c r="AI71" s="610"/>
      <c r="AJ71" s="610"/>
      <c r="AK71" s="610"/>
      <c r="AL71" s="610"/>
      <c r="AM71" s="610"/>
      <c r="AN71" s="610"/>
      <c r="AO71" s="610"/>
      <c r="AP71" s="610"/>
      <c r="AQ71" s="610"/>
      <c r="AR71" s="610"/>
    </row>
    <row r="72" spans="1:44" x14ac:dyDescent="0.25">
      <c r="A72" s="3"/>
      <c r="B72" s="3"/>
      <c r="C72" s="3"/>
      <c r="D72" s="3"/>
      <c r="E72" s="701"/>
      <c r="F72" s="701"/>
      <c r="G72" s="701"/>
      <c r="H72" s="701"/>
      <c r="I72" s="701"/>
      <c r="J72" s="701"/>
      <c r="K72" s="701"/>
      <c r="L72" s="701"/>
      <c r="M72" s="701"/>
      <c r="N72" s="701"/>
      <c r="O72" s="701"/>
      <c r="S72" s="610"/>
      <c r="T72" s="610"/>
      <c r="U72" s="610"/>
      <c r="V72" s="610"/>
      <c r="W72" s="610"/>
      <c r="X72" s="610"/>
      <c r="Y72" s="610"/>
      <c r="Z72" s="610"/>
      <c r="AA72" s="610"/>
      <c r="AB72" s="610"/>
      <c r="AC72" s="610"/>
      <c r="AD72" s="610"/>
      <c r="AE72" s="610"/>
      <c r="AF72" s="610"/>
      <c r="AG72" s="610"/>
      <c r="AH72" s="610"/>
      <c r="AI72" s="610"/>
      <c r="AJ72" s="610"/>
      <c r="AK72" s="610"/>
      <c r="AL72" s="610"/>
      <c r="AM72" s="610"/>
      <c r="AN72" s="610"/>
      <c r="AO72" s="610"/>
      <c r="AP72" s="610"/>
      <c r="AQ72" s="610"/>
      <c r="AR72" s="610"/>
    </row>
    <row r="73" spans="1:44" x14ac:dyDescent="0.25">
      <c r="A73" s="3"/>
      <c r="B73" s="3"/>
      <c r="C73" s="3"/>
      <c r="D73" s="3"/>
      <c r="E73" s="701"/>
      <c r="F73" s="701"/>
      <c r="G73" s="701"/>
      <c r="H73" s="701"/>
      <c r="I73" s="701"/>
      <c r="J73" s="701"/>
      <c r="K73" s="701"/>
      <c r="L73" s="701"/>
      <c r="M73" s="701"/>
      <c r="N73" s="701"/>
      <c r="O73" s="701"/>
      <c r="S73" s="610"/>
      <c r="T73" s="610"/>
      <c r="U73" s="610"/>
      <c r="V73" s="610"/>
      <c r="W73" s="610"/>
      <c r="X73" s="610"/>
      <c r="Y73" s="610"/>
      <c r="Z73" s="610"/>
      <c r="AA73" s="610"/>
      <c r="AB73" s="610"/>
      <c r="AC73" s="610"/>
      <c r="AD73" s="610"/>
      <c r="AE73" s="610"/>
      <c r="AF73" s="610"/>
      <c r="AG73" s="610"/>
      <c r="AH73" s="610"/>
      <c r="AI73" s="610"/>
      <c r="AJ73" s="610"/>
      <c r="AK73" s="610"/>
      <c r="AL73" s="610"/>
      <c r="AM73" s="610"/>
      <c r="AN73" s="610"/>
      <c r="AO73" s="610"/>
      <c r="AP73" s="610"/>
      <c r="AQ73" s="610"/>
      <c r="AR73" s="610"/>
    </row>
    <row r="74" spans="1:44" x14ac:dyDescent="0.25">
      <c r="A74" s="3"/>
      <c r="B74" s="3"/>
      <c r="C74" s="3"/>
      <c r="D74" s="3"/>
      <c r="E74" s="701"/>
      <c r="F74" s="701"/>
      <c r="G74" s="701"/>
      <c r="H74" s="701"/>
      <c r="I74" s="701"/>
      <c r="J74" s="701"/>
      <c r="K74" s="701"/>
      <c r="L74" s="701"/>
      <c r="M74" s="701"/>
      <c r="N74" s="701"/>
      <c r="O74" s="701"/>
      <c r="S74" s="610"/>
      <c r="T74" s="610"/>
      <c r="U74" s="610"/>
      <c r="V74" s="610"/>
      <c r="W74" s="610"/>
      <c r="X74" s="610"/>
      <c r="Y74" s="610"/>
      <c r="Z74" s="610"/>
      <c r="AA74" s="610"/>
      <c r="AB74" s="610"/>
      <c r="AC74" s="610"/>
      <c r="AD74" s="610"/>
      <c r="AE74" s="610"/>
      <c r="AF74" s="610"/>
      <c r="AG74" s="610"/>
      <c r="AH74" s="610"/>
      <c r="AI74" s="610"/>
      <c r="AJ74" s="610"/>
      <c r="AK74" s="610"/>
      <c r="AL74" s="610"/>
      <c r="AM74" s="610"/>
      <c r="AN74" s="610"/>
      <c r="AO74" s="610"/>
      <c r="AP74" s="610"/>
      <c r="AQ74" s="610"/>
      <c r="AR74" s="610"/>
    </row>
    <row r="75" spans="1:44" x14ac:dyDescent="0.25">
      <c r="A75" s="3"/>
      <c r="B75" s="3"/>
      <c r="C75" s="3"/>
      <c r="D75" s="3"/>
      <c r="E75" s="701"/>
      <c r="F75" s="701"/>
      <c r="G75" s="701"/>
      <c r="H75" s="701"/>
      <c r="I75" s="701"/>
      <c r="J75" s="701"/>
      <c r="K75" s="701"/>
      <c r="L75" s="701"/>
      <c r="M75" s="701"/>
      <c r="N75" s="701"/>
      <c r="O75" s="701"/>
      <c r="S75" s="610"/>
      <c r="T75" s="610"/>
      <c r="U75" s="610"/>
      <c r="V75" s="610"/>
      <c r="W75" s="610"/>
      <c r="X75" s="610"/>
      <c r="Y75" s="610"/>
      <c r="Z75" s="610"/>
      <c r="AA75" s="610"/>
      <c r="AB75" s="610"/>
      <c r="AC75" s="610"/>
      <c r="AD75" s="610"/>
      <c r="AE75" s="610"/>
      <c r="AF75" s="610"/>
      <c r="AG75" s="610"/>
      <c r="AH75" s="610"/>
      <c r="AI75" s="610"/>
      <c r="AJ75" s="610"/>
      <c r="AK75" s="610"/>
      <c r="AL75" s="610"/>
      <c r="AM75" s="610"/>
      <c r="AN75" s="610"/>
      <c r="AO75" s="610"/>
      <c r="AP75" s="610"/>
      <c r="AQ75" s="610"/>
      <c r="AR75" s="610"/>
    </row>
    <row r="76" spans="1:44" x14ac:dyDescent="0.25">
      <c r="A76" s="3"/>
      <c r="B76" s="3"/>
      <c r="C76" s="3"/>
      <c r="D76" s="3"/>
      <c r="E76" s="701"/>
      <c r="F76" s="701"/>
      <c r="G76" s="701"/>
      <c r="H76" s="701"/>
      <c r="I76" s="701"/>
      <c r="J76" s="701"/>
      <c r="K76" s="701"/>
      <c r="L76" s="701"/>
      <c r="M76" s="701"/>
      <c r="N76" s="701"/>
      <c r="O76" s="701"/>
      <c r="S76" s="610"/>
      <c r="T76" s="610"/>
      <c r="U76" s="610"/>
      <c r="V76" s="610"/>
      <c r="W76" s="610"/>
      <c r="X76" s="610"/>
      <c r="Y76" s="610"/>
      <c r="Z76" s="610"/>
      <c r="AA76" s="610"/>
      <c r="AB76" s="610"/>
      <c r="AC76" s="610"/>
      <c r="AD76" s="610"/>
      <c r="AE76" s="610"/>
      <c r="AF76" s="610"/>
      <c r="AG76" s="610"/>
      <c r="AH76" s="610"/>
      <c r="AI76" s="610"/>
      <c r="AJ76" s="610"/>
      <c r="AK76" s="610"/>
      <c r="AL76" s="610"/>
      <c r="AM76" s="610"/>
      <c r="AN76" s="610"/>
      <c r="AO76" s="610"/>
      <c r="AP76" s="610"/>
      <c r="AQ76" s="610"/>
      <c r="AR76" s="610"/>
    </row>
    <row r="77" spans="1:44" x14ac:dyDescent="0.25">
      <c r="A77" s="3"/>
      <c r="B77" s="3"/>
      <c r="C77" s="3"/>
      <c r="D77" s="3"/>
      <c r="E77" s="701"/>
      <c r="F77" s="701"/>
      <c r="G77" s="701"/>
      <c r="H77" s="701"/>
      <c r="I77" s="701"/>
      <c r="J77" s="701"/>
      <c r="K77" s="701"/>
      <c r="L77" s="701"/>
      <c r="M77" s="701"/>
      <c r="N77" s="701"/>
      <c r="O77" s="701"/>
      <c r="S77" s="610"/>
      <c r="T77" s="610"/>
      <c r="U77" s="610"/>
      <c r="V77" s="610"/>
      <c r="W77" s="610"/>
      <c r="X77" s="610"/>
      <c r="Y77" s="610"/>
      <c r="Z77" s="610"/>
      <c r="AA77" s="610"/>
      <c r="AB77" s="610"/>
      <c r="AC77" s="610"/>
      <c r="AD77" s="610"/>
      <c r="AE77" s="610"/>
      <c r="AF77" s="610"/>
      <c r="AG77" s="610"/>
      <c r="AH77" s="610"/>
      <c r="AI77" s="610"/>
      <c r="AJ77" s="610"/>
      <c r="AK77" s="610"/>
      <c r="AL77" s="610"/>
      <c r="AM77" s="610"/>
      <c r="AN77" s="610"/>
      <c r="AO77" s="610"/>
      <c r="AP77" s="610"/>
      <c r="AQ77" s="610"/>
      <c r="AR77" s="610"/>
    </row>
    <row r="78" spans="1:44" x14ac:dyDescent="0.25">
      <c r="A78" s="3"/>
      <c r="B78" s="3"/>
      <c r="C78" s="3"/>
      <c r="D78" s="3"/>
      <c r="E78" s="701"/>
      <c r="F78" s="701"/>
      <c r="G78" s="701"/>
      <c r="H78" s="701"/>
      <c r="I78" s="701"/>
      <c r="J78" s="701"/>
      <c r="K78" s="701"/>
      <c r="L78" s="701"/>
      <c r="M78" s="701"/>
      <c r="N78" s="701"/>
      <c r="O78" s="701"/>
      <c r="S78" s="610"/>
      <c r="T78" s="610"/>
      <c r="U78" s="610"/>
      <c r="V78" s="610"/>
      <c r="W78" s="610"/>
      <c r="X78" s="610"/>
      <c r="Y78" s="610"/>
      <c r="Z78" s="610"/>
      <c r="AA78" s="610"/>
      <c r="AB78" s="610"/>
      <c r="AC78" s="610"/>
      <c r="AD78" s="610"/>
      <c r="AE78" s="610"/>
      <c r="AF78" s="610"/>
      <c r="AG78" s="610"/>
      <c r="AH78" s="610"/>
      <c r="AI78" s="610"/>
      <c r="AJ78" s="610"/>
      <c r="AK78" s="610"/>
      <c r="AL78" s="610"/>
      <c r="AM78" s="610"/>
      <c r="AN78" s="610"/>
      <c r="AO78" s="610"/>
      <c r="AP78" s="610"/>
      <c r="AQ78" s="610"/>
      <c r="AR78" s="610"/>
    </row>
    <row r="79" spans="1:44" x14ac:dyDescent="0.25">
      <c r="A79" s="3"/>
      <c r="B79" s="3"/>
      <c r="C79" s="3"/>
      <c r="D79" s="3"/>
      <c r="E79" s="701"/>
      <c r="F79" s="701"/>
      <c r="G79" s="701"/>
      <c r="H79" s="701"/>
      <c r="I79" s="701"/>
      <c r="J79" s="701"/>
      <c r="K79" s="701"/>
      <c r="L79" s="701"/>
      <c r="M79" s="701"/>
      <c r="N79" s="701"/>
      <c r="O79" s="701"/>
      <c r="S79" s="610"/>
      <c r="T79" s="610"/>
      <c r="U79" s="610"/>
      <c r="V79" s="610"/>
      <c r="W79" s="610"/>
      <c r="X79" s="610"/>
      <c r="Y79" s="610"/>
      <c r="Z79" s="610"/>
      <c r="AA79" s="610"/>
      <c r="AB79" s="610"/>
      <c r="AC79" s="610"/>
      <c r="AD79" s="610"/>
      <c r="AE79" s="610"/>
      <c r="AF79" s="610"/>
      <c r="AG79" s="610"/>
      <c r="AH79" s="610"/>
      <c r="AI79" s="610"/>
      <c r="AJ79" s="610"/>
      <c r="AK79" s="610"/>
      <c r="AL79" s="610"/>
      <c r="AM79" s="610"/>
      <c r="AN79" s="610"/>
      <c r="AO79" s="610"/>
      <c r="AP79" s="610"/>
      <c r="AQ79" s="610"/>
      <c r="AR79" s="610"/>
    </row>
    <row r="80" spans="1:44" x14ac:dyDescent="0.25">
      <c r="A80" s="3"/>
      <c r="B80" s="3"/>
      <c r="C80" s="3"/>
      <c r="D80" s="3"/>
      <c r="E80" s="701"/>
      <c r="F80" s="701"/>
      <c r="G80" s="701"/>
      <c r="H80" s="701"/>
      <c r="I80" s="701"/>
      <c r="J80" s="701"/>
      <c r="K80" s="701"/>
      <c r="L80" s="701"/>
      <c r="M80" s="701"/>
      <c r="N80" s="701"/>
      <c r="O80" s="701"/>
      <c r="S80" s="610"/>
      <c r="T80" s="610"/>
      <c r="U80" s="610"/>
      <c r="V80" s="610"/>
      <c r="W80" s="610"/>
      <c r="X80" s="610"/>
      <c r="Y80" s="610"/>
      <c r="Z80" s="610"/>
      <c r="AA80" s="610"/>
      <c r="AB80" s="610"/>
      <c r="AC80" s="610"/>
      <c r="AD80" s="610"/>
      <c r="AE80" s="610"/>
      <c r="AF80" s="610"/>
      <c r="AG80" s="610"/>
      <c r="AH80" s="610"/>
      <c r="AI80" s="610"/>
      <c r="AJ80" s="610"/>
      <c r="AK80" s="610"/>
      <c r="AL80" s="610"/>
      <c r="AM80" s="610"/>
      <c r="AN80" s="610"/>
      <c r="AO80" s="610"/>
      <c r="AP80" s="610"/>
      <c r="AQ80" s="610"/>
      <c r="AR80" s="610"/>
    </row>
    <row r="81" spans="1:44" x14ac:dyDescent="0.25">
      <c r="A81" s="3"/>
      <c r="B81" s="3"/>
      <c r="C81" s="3"/>
      <c r="D81" s="3"/>
      <c r="E81" s="701"/>
      <c r="F81" s="701"/>
      <c r="G81" s="701"/>
      <c r="H81" s="701"/>
      <c r="I81" s="701"/>
      <c r="J81" s="701"/>
      <c r="K81" s="701"/>
      <c r="L81" s="701"/>
      <c r="M81" s="701"/>
      <c r="N81" s="701"/>
      <c r="O81" s="701"/>
      <c r="S81" s="610"/>
      <c r="T81" s="610"/>
      <c r="U81" s="610"/>
      <c r="V81" s="610"/>
      <c r="W81" s="610"/>
      <c r="X81" s="610"/>
      <c r="Y81" s="610"/>
      <c r="Z81" s="610"/>
      <c r="AA81" s="610"/>
      <c r="AB81" s="610"/>
      <c r="AC81" s="610"/>
      <c r="AD81" s="610"/>
      <c r="AE81" s="610"/>
      <c r="AF81" s="610"/>
      <c r="AG81" s="610"/>
      <c r="AH81" s="610"/>
      <c r="AI81" s="610"/>
      <c r="AJ81" s="610"/>
      <c r="AK81" s="610"/>
      <c r="AL81" s="610"/>
      <c r="AM81" s="610"/>
      <c r="AN81" s="610"/>
      <c r="AO81" s="610"/>
      <c r="AP81" s="610"/>
      <c r="AQ81" s="610"/>
      <c r="AR81" s="610"/>
    </row>
    <row r="82" spans="1:44" x14ac:dyDescent="0.25">
      <c r="A82" s="3"/>
      <c r="B82" s="3"/>
      <c r="C82" s="3"/>
      <c r="D82" s="3"/>
      <c r="E82" s="701"/>
      <c r="F82" s="701"/>
      <c r="G82" s="701"/>
      <c r="H82" s="701"/>
      <c r="I82" s="701"/>
      <c r="J82" s="701"/>
      <c r="K82" s="701"/>
      <c r="L82" s="701"/>
      <c r="M82" s="701"/>
      <c r="N82" s="701"/>
      <c r="O82" s="701"/>
      <c r="S82" s="610"/>
      <c r="T82" s="610"/>
      <c r="U82" s="610"/>
      <c r="V82" s="610"/>
      <c r="W82" s="610"/>
      <c r="X82" s="610"/>
      <c r="Y82" s="610"/>
      <c r="Z82" s="610"/>
      <c r="AA82" s="610"/>
      <c r="AB82" s="610"/>
      <c r="AC82" s="610"/>
      <c r="AD82" s="610"/>
      <c r="AE82" s="610"/>
      <c r="AF82" s="610"/>
      <c r="AG82" s="610"/>
      <c r="AH82" s="610"/>
      <c r="AI82" s="610"/>
      <c r="AJ82" s="610"/>
      <c r="AK82" s="610"/>
      <c r="AL82" s="610"/>
      <c r="AM82" s="610"/>
      <c r="AN82" s="610"/>
      <c r="AO82" s="610"/>
      <c r="AP82" s="610"/>
      <c r="AQ82" s="610"/>
      <c r="AR82" s="610"/>
    </row>
    <row r="83" spans="1:44" x14ac:dyDescent="0.25">
      <c r="A83" s="3"/>
      <c r="B83" s="3"/>
      <c r="C83" s="3"/>
      <c r="D83" s="3"/>
      <c r="E83" s="701"/>
      <c r="F83" s="701"/>
      <c r="G83" s="701"/>
      <c r="H83" s="701"/>
      <c r="I83" s="701"/>
      <c r="J83" s="701"/>
      <c r="K83" s="701"/>
      <c r="L83" s="701"/>
      <c r="M83" s="701"/>
      <c r="N83" s="701"/>
      <c r="O83" s="701"/>
      <c r="S83" s="610"/>
      <c r="T83" s="610"/>
      <c r="U83" s="610"/>
      <c r="V83" s="610"/>
      <c r="W83" s="610"/>
      <c r="X83" s="610"/>
      <c r="Y83" s="610"/>
      <c r="Z83" s="610"/>
      <c r="AA83" s="610"/>
      <c r="AB83" s="610"/>
      <c r="AC83" s="610"/>
      <c r="AD83" s="610"/>
      <c r="AE83" s="610"/>
      <c r="AF83" s="610"/>
      <c r="AG83" s="610"/>
      <c r="AH83" s="610"/>
      <c r="AI83" s="610"/>
      <c r="AJ83" s="610"/>
      <c r="AK83" s="610"/>
      <c r="AL83" s="610"/>
      <c r="AM83" s="610"/>
      <c r="AN83" s="610"/>
      <c r="AO83" s="610"/>
      <c r="AP83" s="610"/>
      <c r="AQ83" s="610"/>
      <c r="AR83" s="610"/>
    </row>
    <row r="84" spans="1:44" x14ac:dyDescent="0.25">
      <c r="A84" s="3"/>
      <c r="B84" s="3"/>
      <c r="C84" s="3"/>
      <c r="D84" s="3"/>
      <c r="E84" s="701"/>
      <c r="F84" s="701"/>
      <c r="G84" s="701"/>
      <c r="H84" s="701"/>
      <c r="I84" s="701"/>
      <c r="J84" s="701"/>
      <c r="K84" s="701"/>
      <c r="L84" s="701"/>
      <c r="M84" s="701"/>
      <c r="N84" s="701"/>
      <c r="O84" s="701"/>
      <c r="S84" s="610"/>
      <c r="T84" s="610"/>
      <c r="U84" s="610"/>
      <c r="V84" s="610"/>
      <c r="W84" s="610"/>
      <c r="X84" s="610"/>
      <c r="Y84" s="610"/>
      <c r="Z84" s="610"/>
      <c r="AA84" s="610"/>
      <c r="AB84" s="610"/>
      <c r="AC84" s="610"/>
      <c r="AD84" s="610"/>
      <c r="AE84" s="610"/>
      <c r="AF84" s="610"/>
      <c r="AG84" s="610"/>
      <c r="AH84" s="610"/>
      <c r="AI84" s="610"/>
      <c r="AJ84" s="610"/>
      <c r="AK84" s="610"/>
      <c r="AL84" s="610"/>
      <c r="AM84" s="610"/>
      <c r="AN84" s="610"/>
      <c r="AO84" s="610"/>
      <c r="AP84" s="610"/>
      <c r="AQ84" s="610"/>
      <c r="AR84" s="610"/>
    </row>
    <row r="85" spans="1:44" x14ac:dyDescent="0.25">
      <c r="A85" s="3"/>
      <c r="B85" s="3"/>
      <c r="C85" s="3"/>
      <c r="D85" s="3"/>
      <c r="E85" s="701"/>
      <c r="F85" s="701"/>
      <c r="G85" s="701"/>
      <c r="H85" s="701"/>
      <c r="I85" s="701"/>
      <c r="J85" s="701"/>
      <c r="K85" s="701"/>
      <c r="L85" s="701"/>
      <c r="M85" s="701"/>
      <c r="N85" s="701"/>
      <c r="O85" s="701"/>
      <c r="S85" s="610"/>
      <c r="T85" s="610"/>
      <c r="U85" s="610"/>
      <c r="V85" s="610"/>
      <c r="W85" s="610"/>
      <c r="X85" s="610"/>
      <c r="Y85" s="610"/>
      <c r="Z85" s="610"/>
      <c r="AA85" s="610"/>
      <c r="AB85" s="610"/>
      <c r="AC85" s="610"/>
      <c r="AD85" s="610"/>
      <c r="AE85" s="610"/>
      <c r="AF85" s="610"/>
      <c r="AG85" s="610"/>
      <c r="AH85" s="610"/>
      <c r="AI85" s="610"/>
      <c r="AJ85" s="610"/>
      <c r="AK85" s="610"/>
      <c r="AL85" s="610"/>
      <c r="AM85" s="610"/>
      <c r="AN85" s="610"/>
      <c r="AO85" s="610"/>
      <c r="AP85" s="610"/>
      <c r="AQ85" s="610"/>
      <c r="AR85" s="610"/>
    </row>
    <row r="86" spans="1:44" x14ac:dyDescent="0.25">
      <c r="A86" s="3"/>
      <c r="B86" s="3"/>
      <c r="C86" s="3"/>
      <c r="D86" s="3"/>
      <c r="E86" s="701"/>
      <c r="F86" s="701"/>
      <c r="G86" s="701"/>
      <c r="H86" s="701"/>
      <c r="I86" s="701"/>
      <c r="J86" s="701"/>
      <c r="K86" s="701"/>
      <c r="L86" s="701"/>
      <c r="M86" s="701"/>
      <c r="N86" s="701"/>
      <c r="O86" s="701"/>
      <c r="S86" s="610"/>
      <c r="T86" s="610"/>
      <c r="U86" s="610"/>
      <c r="V86" s="610"/>
      <c r="W86" s="610"/>
      <c r="X86" s="610"/>
      <c r="Y86" s="610"/>
      <c r="Z86" s="610"/>
      <c r="AA86" s="610"/>
      <c r="AB86" s="610"/>
      <c r="AC86" s="610"/>
      <c r="AD86" s="610"/>
      <c r="AE86" s="610"/>
      <c r="AF86" s="610"/>
      <c r="AG86" s="610"/>
      <c r="AH86" s="610"/>
      <c r="AI86" s="610"/>
      <c r="AJ86" s="610"/>
      <c r="AK86" s="610"/>
      <c r="AL86" s="610"/>
      <c r="AM86" s="610"/>
      <c r="AN86" s="610"/>
      <c r="AO86" s="610"/>
      <c r="AP86" s="610"/>
      <c r="AQ86" s="610"/>
      <c r="AR86" s="610"/>
    </row>
    <row r="87" spans="1:44" x14ac:dyDescent="0.25">
      <c r="A87" s="3"/>
      <c r="B87" s="3"/>
      <c r="C87" s="3"/>
      <c r="D87" s="3"/>
      <c r="E87" s="701"/>
      <c r="F87" s="701"/>
      <c r="G87" s="701"/>
      <c r="H87" s="701"/>
      <c r="I87" s="701"/>
      <c r="J87" s="701"/>
      <c r="K87" s="701"/>
      <c r="L87" s="701"/>
      <c r="M87" s="701"/>
      <c r="N87" s="701"/>
      <c r="O87" s="701"/>
      <c r="S87" s="610"/>
      <c r="T87" s="610"/>
      <c r="U87" s="610"/>
      <c r="V87" s="610"/>
      <c r="W87" s="610"/>
      <c r="X87" s="610"/>
      <c r="Y87" s="610"/>
      <c r="Z87" s="610"/>
      <c r="AA87" s="610"/>
      <c r="AB87" s="610"/>
      <c r="AC87" s="610"/>
      <c r="AD87" s="610"/>
      <c r="AE87" s="610"/>
      <c r="AF87" s="610"/>
      <c r="AG87" s="610"/>
      <c r="AH87" s="610"/>
      <c r="AI87" s="610"/>
      <c r="AJ87" s="610"/>
      <c r="AK87" s="610"/>
      <c r="AL87" s="610"/>
      <c r="AM87" s="610"/>
      <c r="AN87" s="610"/>
      <c r="AO87" s="610"/>
      <c r="AP87" s="610"/>
      <c r="AQ87" s="610"/>
      <c r="AR87" s="610"/>
    </row>
    <row r="88" spans="1:44" x14ac:dyDescent="0.25">
      <c r="A88" s="3"/>
      <c r="B88" s="3"/>
      <c r="C88" s="3"/>
      <c r="D88" s="3"/>
      <c r="E88" s="701"/>
      <c r="F88" s="701"/>
      <c r="G88" s="701"/>
      <c r="H88" s="701"/>
      <c r="I88" s="701"/>
      <c r="J88" s="701"/>
      <c r="K88" s="701"/>
      <c r="L88" s="701"/>
      <c r="M88" s="701"/>
      <c r="N88" s="701"/>
      <c r="O88" s="701"/>
      <c r="S88" s="610"/>
      <c r="T88" s="610"/>
      <c r="U88" s="610"/>
      <c r="V88" s="610"/>
      <c r="W88" s="610"/>
      <c r="X88" s="610"/>
      <c r="Y88" s="610"/>
      <c r="Z88" s="610"/>
      <c r="AA88" s="610"/>
      <c r="AB88" s="610"/>
      <c r="AC88" s="610"/>
      <c r="AD88" s="610"/>
      <c r="AE88" s="610"/>
      <c r="AF88" s="610"/>
      <c r="AG88" s="610"/>
      <c r="AH88" s="610"/>
      <c r="AI88" s="610"/>
      <c r="AJ88" s="610"/>
      <c r="AK88" s="610"/>
      <c r="AL88" s="610"/>
      <c r="AM88" s="610"/>
      <c r="AN88" s="610"/>
      <c r="AO88" s="610"/>
      <c r="AP88" s="610"/>
      <c r="AQ88" s="610"/>
      <c r="AR88" s="610"/>
    </row>
    <row r="89" spans="1:44" x14ac:dyDescent="0.25">
      <c r="A89" s="3"/>
      <c r="B89" s="3"/>
      <c r="C89" s="3"/>
      <c r="D89" s="3"/>
      <c r="E89" s="701"/>
      <c r="F89" s="701"/>
      <c r="G89" s="701"/>
      <c r="H89" s="701"/>
      <c r="I89" s="701"/>
      <c r="J89" s="701"/>
      <c r="K89" s="701"/>
      <c r="L89" s="701"/>
      <c r="M89" s="701"/>
      <c r="N89" s="701"/>
      <c r="O89" s="701"/>
      <c r="S89" s="610"/>
      <c r="T89" s="610"/>
      <c r="U89" s="610"/>
      <c r="V89" s="610"/>
      <c r="W89" s="610"/>
      <c r="X89" s="610"/>
      <c r="Y89" s="610"/>
      <c r="Z89" s="610"/>
      <c r="AA89" s="610"/>
      <c r="AB89" s="610"/>
      <c r="AC89" s="610"/>
      <c r="AD89" s="610"/>
      <c r="AE89" s="610"/>
      <c r="AF89" s="610"/>
      <c r="AG89" s="610"/>
      <c r="AH89" s="610"/>
      <c r="AI89" s="610"/>
      <c r="AJ89" s="610"/>
      <c r="AK89" s="610"/>
      <c r="AL89" s="610"/>
      <c r="AM89" s="610"/>
      <c r="AN89" s="610"/>
      <c r="AO89" s="610"/>
      <c r="AP89" s="610"/>
      <c r="AQ89" s="610"/>
      <c r="AR89" s="610"/>
    </row>
    <row r="90" spans="1:44" x14ac:dyDescent="0.25">
      <c r="A90" s="3"/>
      <c r="B90" s="3"/>
      <c r="C90" s="3"/>
      <c r="D90" s="3"/>
      <c r="E90" s="701"/>
      <c r="F90" s="701"/>
      <c r="G90" s="701"/>
      <c r="H90" s="701"/>
      <c r="I90" s="701"/>
      <c r="J90" s="701"/>
      <c r="K90" s="701"/>
      <c r="L90" s="701"/>
      <c r="M90" s="701"/>
      <c r="N90" s="701"/>
      <c r="O90" s="701"/>
      <c r="S90" s="610"/>
      <c r="T90" s="610"/>
      <c r="U90" s="610"/>
      <c r="V90" s="610"/>
      <c r="W90" s="610"/>
      <c r="X90" s="610"/>
      <c r="Y90" s="610"/>
      <c r="Z90" s="610"/>
      <c r="AA90" s="610"/>
      <c r="AB90" s="610"/>
      <c r="AC90" s="610"/>
      <c r="AD90" s="610"/>
      <c r="AE90" s="610"/>
      <c r="AF90" s="610"/>
      <c r="AG90" s="610"/>
      <c r="AH90" s="610"/>
      <c r="AI90" s="610"/>
      <c r="AJ90" s="610"/>
      <c r="AK90" s="610"/>
      <c r="AL90" s="610"/>
      <c r="AM90" s="610"/>
      <c r="AN90" s="610"/>
      <c r="AO90" s="610"/>
      <c r="AP90" s="610"/>
      <c r="AQ90" s="610"/>
      <c r="AR90" s="610"/>
    </row>
    <row r="91" spans="1:44" x14ac:dyDescent="0.25">
      <c r="A91" s="3"/>
      <c r="B91" s="3"/>
      <c r="C91" s="3"/>
      <c r="D91" s="3"/>
      <c r="E91" s="701"/>
      <c r="F91" s="701"/>
      <c r="G91" s="701"/>
      <c r="H91" s="701"/>
      <c r="I91" s="701"/>
      <c r="J91" s="701"/>
      <c r="K91" s="701"/>
      <c r="L91" s="701"/>
      <c r="M91" s="701"/>
      <c r="N91" s="701"/>
      <c r="O91" s="701"/>
      <c r="S91" s="610"/>
      <c r="T91" s="610"/>
      <c r="U91" s="610"/>
      <c r="V91" s="610"/>
      <c r="W91" s="610"/>
      <c r="X91" s="610"/>
      <c r="Y91" s="610"/>
      <c r="Z91" s="610"/>
      <c r="AA91" s="610"/>
      <c r="AB91" s="610"/>
      <c r="AC91" s="610"/>
      <c r="AD91" s="610"/>
      <c r="AE91" s="610"/>
      <c r="AF91" s="610"/>
      <c r="AG91" s="610"/>
      <c r="AH91" s="610"/>
      <c r="AI91" s="610"/>
      <c r="AJ91" s="610"/>
      <c r="AK91" s="610"/>
      <c r="AL91" s="610"/>
      <c r="AM91" s="610"/>
      <c r="AN91" s="610"/>
      <c r="AO91" s="610"/>
      <c r="AP91" s="610"/>
      <c r="AQ91" s="610"/>
      <c r="AR91" s="610"/>
    </row>
    <row r="92" spans="1:44" x14ac:dyDescent="0.25">
      <c r="A92" s="3"/>
      <c r="B92" s="3"/>
      <c r="C92" s="3"/>
      <c r="D92" s="3"/>
      <c r="E92" s="701"/>
      <c r="F92" s="701"/>
      <c r="G92" s="701"/>
      <c r="H92" s="701"/>
      <c r="I92" s="701"/>
      <c r="J92" s="701"/>
      <c r="K92" s="701"/>
      <c r="L92" s="701"/>
      <c r="M92" s="701"/>
      <c r="N92" s="701"/>
      <c r="O92" s="701"/>
      <c r="S92" s="610"/>
      <c r="T92" s="610"/>
      <c r="U92" s="610"/>
      <c r="V92" s="610"/>
      <c r="W92" s="610"/>
      <c r="X92" s="610"/>
      <c r="Y92" s="610"/>
      <c r="Z92" s="610"/>
      <c r="AA92" s="610"/>
      <c r="AB92" s="610"/>
      <c r="AC92" s="610"/>
      <c r="AD92" s="610"/>
      <c r="AE92" s="610"/>
      <c r="AF92" s="610"/>
      <c r="AG92" s="610"/>
      <c r="AH92" s="610"/>
      <c r="AI92" s="610"/>
      <c r="AJ92" s="610"/>
      <c r="AK92" s="610"/>
      <c r="AL92" s="610"/>
      <c r="AM92" s="610"/>
      <c r="AN92" s="610"/>
      <c r="AO92" s="610"/>
      <c r="AP92" s="610"/>
      <c r="AQ92" s="610"/>
      <c r="AR92" s="610"/>
    </row>
    <row r="93" spans="1:44" x14ac:dyDescent="0.25">
      <c r="A93" s="3"/>
      <c r="B93" s="3"/>
      <c r="C93" s="3"/>
      <c r="D93" s="3"/>
      <c r="E93" s="701"/>
      <c r="F93" s="701"/>
      <c r="G93" s="701"/>
      <c r="H93" s="701"/>
      <c r="I93" s="701"/>
      <c r="J93" s="701"/>
      <c r="K93" s="701"/>
      <c r="L93" s="701"/>
      <c r="M93" s="701"/>
      <c r="N93" s="701"/>
      <c r="O93" s="701"/>
      <c r="S93" s="610"/>
      <c r="T93" s="610"/>
      <c r="U93" s="610"/>
      <c r="V93" s="610"/>
      <c r="W93" s="610"/>
      <c r="X93" s="610"/>
      <c r="Y93" s="610"/>
      <c r="Z93" s="610"/>
      <c r="AA93" s="610"/>
      <c r="AB93" s="610"/>
      <c r="AC93" s="610"/>
      <c r="AD93" s="610"/>
      <c r="AE93" s="610"/>
      <c r="AF93" s="610"/>
      <c r="AG93" s="610"/>
      <c r="AH93" s="610"/>
      <c r="AI93" s="610"/>
      <c r="AJ93" s="610"/>
      <c r="AK93" s="610"/>
      <c r="AL93" s="610"/>
      <c r="AM93" s="610"/>
      <c r="AN93" s="610"/>
      <c r="AO93" s="610"/>
      <c r="AP93" s="610"/>
      <c r="AQ93" s="610"/>
      <c r="AR93" s="610"/>
    </row>
    <row r="94" spans="1:44" x14ac:dyDescent="0.25">
      <c r="A94" s="3"/>
      <c r="B94" s="3"/>
      <c r="C94" s="3"/>
      <c r="D94" s="3"/>
      <c r="E94" s="701"/>
      <c r="F94" s="701"/>
      <c r="G94" s="701"/>
      <c r="H94" s="701"/>
      <c r="I94" s="701"/>
      <c r="J94" s="701"/>
      <c r="K94" s="701"/>
      <c r="L94" s="701"/>
      <c r="M94" s="701"/>
      <c r="N94" s="701"/>
      <c r="O94" s="701"/>
      <c r="S94" s="610"/>
      <c r="T94" s="610"/>
      <c r="U94" s="610"/>
      <c r="V94" s="610"/>
      <c r="W94" s="610"/>
      <c r="X94" s="610"/>
      <c r="Y94" s="610"/>
      <c r="Z94" s="610"/>
      <c r="AA94" s="610"/>
      <c r="AB94" s="610"/>
      <c r="AC94" s="610"/>
      <c r="AD94" s="610"/>
      <c r="AE94" s="610"/>
      <c r="AF94" s="610"/>
      <c r="AG94" s="610"/>
      <c r="AH94" s="610"/>
      <c r="AI94" s="610"/>
      <c r="AJ94" s="610"/>
      <c r="AK94" s="610"/>
      <c r="AL94" s="610"/>
      <c r="AM94" s="610"/>
      <c r="AN94" s="610"/>
      <c r="AO94" s="610"/>
      <c r="AP94" s="610"/>
      <c r="AQ94" s="610"/>
      <c r="AR94" s="610"/>
    </row>
    <row r="95" spans="1:44" x14ac:dyDescent="0.25">
      <c r="A95" s="3"/>
      <c r="B95" s="3"/>
      <c r="C95" s="3"/>
      <c r="D95" s="3"/>
      <c r="E95" s="701"/>
      <c r="F95" s="701"/>
      <c r="G95" s="701"/>
      <c r="H95" s="701"/>
      <c r="I95" s="701"/>
      <c r="J95" s="701"/>
      <c r="K95" s="701"/>
      <c r="L95" s="701"/>
      <c r="M95" s="701"/>
      <c r="N95" s="701"/>
      <c r="O95" s="701"/>
      <c r="S95" s="610"/>
      <c r="T95" s="610"/>
      <c r="U95" s="610"/>
      <c r="V95" s="610"/>
      <c r="W95" s="610"/>
      <c r="X95" s="610"/>
      <c r="Y95" s="610"/>
      <c r="Z95" s="610"/>
      <c r="AA95" s="610"/>
      <c r="AB95" s="610"/>
      <c r="AC95" s="610"/>
      <c r="AD95" s="610"/>
      <c r="AE95" s="610"/>
      <c r="AF95" s="610"/>
      <c r="AG95" s="610"/>
      <c r="AH95" s="610"/>
      <c r="AI95" s="610"/>
      <c r="AJ95" s="610"/>
      <c r="AK95" s="610"/>
      <c r="AL95" s="610"/>
      <c r="AM95" s="610"/>
      <c r="AN95" s="610"/>
      <c r="AO95" s="610"/>
      <c r="AP95" s="610"/>
      <c r="AQ95" s="610"/>
      <c r="AR95" s="610"/>
    </row>
    <row r="96" spans="1:44" x14ac:dyDescent="0.25">
      <c r="A96" s="3"/>
      <c r="B96" s="3"/>
      <c r="C96" s="3"/>
      <c r="D96" s="3"/>
      <c r="E96" s="701"/>
      <c r="F96" s="701"/>
      <c r="G96" s="701"/>
      <c r="H96" s="701"/>
      <c r="I96" s="701"/>
      <c r="J96" s="701"/>
      <c r="K96" s="701"/>
      <c r="L96" s="701"/>
      <c r="M96" s="701"/>
      <c r="N96" s="701"/>
      <c r="O96" s="701"/>
      <c r="S96" s="610"/>
      <c r="T96" s="610"/>
      <c r="U96" s="610"/>
      <c r="V96" s="610"/>
      <c r="W96" s="610"/>
      <c r="X96" s="610"/>
      <c r="Y96" s="610"/>
      <c r="Z96" s="610"/>
      <c r="AA96" s="610"/>
      <c r="AB96" s="610"/>
      <c r="AC96" s="610"/>
      <c r="AD96" s="610"/>
      <c r="AE96" s="610"/>
      <c r="AF96" s="610"/>
      <c r="AG96" s="610"/>
      <c r="AH96" s="610"/>
      <c r="AI96" s="610"/>
      <c r="AJ96" s="610"/>
      <c r="AK96" s="610"/>
      <c r="AL96" s="610"/>
      <c r="AM96" s="610"/>
      <c r="AN96" s="610"/>
      <c r="AO96" s="610"/>
      <c r="AP96" s="610"/>
      <c r="AQ96" s="610"/>
      <c r="AR96" s="610"/>
    </row>
    <row r="97" spans="1:44" x14ac:dyDescent="0.25">
      <c r="A97" s="3"/>
      <c r="B97" s="3"/>
      <c r="C97" s="3"/>
      <c r="D97" s="3"/>
      <c r="E97" s="701"/>
      <c r="F97" s="701"/>
      <c r="G97" s="701"/>
      <c r="H97" s="701"/>
      <c r="I97" s="701"/>
      <c r="J97" s="701"/>
      <c r="K97" s="701"/>
      <c r="L97" s="701"/>
      <c r="M97" s="701"/>
      <c r="N97" s="701"/>
      <c r="O97" s="701"/>
      <c r="S97" s="610"/>
      <c r="T97" s="610"/>
      <c r="U97" s="610"/>
      <c r="V97" s="610"/>
      <c r="W97" s="610"/>
      <c r="X97" s="610"/>
      <c r="Y97" s="610"/>
      <c r="Z97" s="610"/>
      <c r="AA97" s="610"/>
      <c r="AB97" s="610"/>
      <c r="AC97" s="610"/>
      <c r="AD97" s="610"/>
      <c r="AE97" s="610"/>
      <c r="AF97" s="610"/>
      <c r="AG97" s="610"/>
      <c r="AH97" s="610"/>
      <c r="AI97" s="610"/>
      <c r="AJ97" s="610"/>
      <c r="AK97" s="610"/>
      <c r="AL97" s="610"/>
      <c r="AM97" s="610"/>
      <c r="AN97" s="610"/>
      <c r="AO97" s="610"/>
      <c r="AP97" s="610"/>
      <c r="AQ97" s="610"/>
      <c r="AR97" s="610"/>
    </row>
    <row r="98" spans="1:44" x14ac:dyDescent="0.25">
      <c r="A98" s="3"/>
      <c r="B98" s="3"/>
      <c r="C98" s="3"/>
      <c r="D98" s="3"/>
      <c r="E98" s="701"/>
      <c r="F98" s="701"/>
      <c r="G98" s="701"/>
      <c r="H98" s="701"/>
      <c r="I98" s="701"/>
      <c r="J98" s="701"/>
      <c r="K98" s="701"/>
      <c r="L98" s="701"/>
      <c r="M98" s="701"/>
      <c r="N98" s="701"/>
      <c r="O98" s="701"/>
      <c r="S98" s="610"/>
      <c r="T98" s="610"/>
      <c r="U98" s="610"/>
      <c r="V98" s="610"/>
      <c r="W98" s="610"/>
      <c r="X98" s="610"/>
      <c r="Y98" s="610"/>
      <c r="Z98" s="610"/>
      <c r="AA98" s="610"/>
      <c r="AB98" s="610"/>
      <c r="AC98" s="610"/>
      <c r="AD98" s="610"/>
      <c r="AE98" s="610"/>
      <c r="AF98" s="610"/>
      <c r="AG98" s="610"/>
      <c r="AH98" s="610"/>
      <c r="AI98" s="610"/>
      <c r="AJ98" s="610"/>
      <c r="AK98" s="610"/>
      <c r="AL98" s="610"/>
      <c r="AM98" s="610"/>
      <c r="AN98" s="610"/>
      <c r="AO98" s="610"/>
      <c r="AP98" s="610"/>
      <c r="AQ98" s="610"/>
      <c r="AR98" s="610"/>
    </row>
    <row r="99" spans="1:44" x14ac:dyDescent="0.25">
      <c r="A99" s="3"/>
      <c r="B99" s="3"/>
      <c r="C99" s="3"/>
      <c r="D99" s="3"/>
      <c r="E99" s="701"/>
      <c r="F99" s="701"/>
      <c r="G99" s="701"/>
      <c r="H99" s="701"/>
      <c r="I99" s="701"/>
      <c r="J99" s="701"/>
      <c r="K99" s="701"/>
      <c r="L99" s="701"/>
      <c r="M99" s="701"/>
      <c r="N99" s="701"/>
      <c r="O99" s="701"/>
      <c r="S99" s="610"/>
      <c r="T99" s="610"/>
      <c r="U99" s="610"/>
      <c r="V99" s="610"/>
      <c r="W99" s="610"/>
      <c r="X99" s="610"/>
      <c r="Y99" s="610"/>
      <c r="Z99" s="610"/>
      <c r="AA99" s="610"/>
      <c r="AB99" s="610"/>
      <c r="AC99" s="610"/>
      <c r="AD99" s="610"/>
      <c r="AE99" s="610"/>
      <c r="AF99" s="610"/>
      <c r="AG99" s="610"/>
      <c r="AH99" s="610"/>
      <c r="AI99" s="610"/>
      <c r="AJ99" s="610"/>
      <c r="AK99" s="610"/>
      <c r="AL99" s="610"/>
      <c r="AM99" s="610"/>
      <c r="AN99" s="610"/>
      <c r="AO99" s="610"/>
      <c r="AP99" s="610"/>
      <c r="AQ99" s="610"/>
      <c r="AR99" s="610"/>
    </row>
    <row r="100" spans="1:44" x14ac:dyDescent="0.25">
      <c r="A100" s="3"/>
      <c r="B100" s="3"/>
      <c r="C100" s="3"/>
      <c r="D100" s="3"/>
      <c r="E100" s="701"/>
      <c r="F100" s="701"/>
      <c r="G100" s="701"/>
      <c r="H100" s="701"/>
      <c r="I100" s="701"/>
      <c r="J100" s="701"/>
      <c r="K100" s="701"/>
      <c r="L100" s="701"/>
      <c r="M100" s="701"/>
      <c r="N100" s="701"/>
      <c r="O100" s="701"/>
      <c r="S100" s="610"/>
      <c r="T100" s="610"/>
      <c r="U100" s="610"/>
      <c r="V100" s="610"/>
      <c r="W100" s="610"/>
      <c r="X100" s="610"/>
      <c r="Y100" s="610"/>
      <c r="Z100" s="610"/>
      <c r="AA100" s="610"/>
      <c r="AB100" s="610"/>
      <c r="AC100" s="610"/>
      <c r="AD100" s="610"/>
      <c r="AE100" s="610"/>
      <c r="AF100" s="610"/>
      <c r="AG100" s="610"/>
      <c r="AH100" s="610"/>
      <c r="AI100" s="610"/>
      <c r="AJ100" s="610"/>
      <c r="AK100" s="610"/>
      <c r="AL100" s="610"/>
      <c r="AM100" s="610"/>
      <c r="AN100" s="610"/>
      <c r="AO100" s="610"/>
      <c r="AP100" s="610"/>
      <c r="AQ100" s="610"/>
      <c r="AR100" s="610"/>
    </row>
    <row r="101" spans="1:44" x14ac:dyDescent="0.25">
      <c r="A101" s="3"/>
      <c r="B101" s="3"/>
      <c r="C101" s="3"/>
      <c r="D101" s="3"/>
      <c r="E101" s="701"/>
      <c r="F101" s="701"/>
      <c r="G101" s="701"/>
      <c r="H101" s="701"/>
      <c r="I101" s="701"/>
      <c r="J101" s="701"/>
      <c r="K101" s="701"/>
      <c r="L101" s="701"/>
      <c r="M101" s="701"/>
      <c r="N101" s="701"/>
      <c r="O101" s="701"/>
      <c r="S101" s="610"/>
      <c r="T101" s="610"/>
      <c r="U101" s="610"/>
      <c r="V101" s="610"/>
      <c r="W101" s="610"/>
      <c r="X101" s="610"/>
      <c r="Y101" s="610"/>
      <c r="Z101" s="610"/>
      <c r="AA101" s="610"/>
      <c r="AB101" s="610"/>
      <c r="AC101" s="610"/>
      <c r="AD101" s="610"/>
      <c r="AE101" s="610"/>
      <c r="AF101" s="610"/>
      <c r="AG101" s="610"/>
      <c r="AH101" s="610"/>
      <c r="AI101" s="610"/>
      <c r="AJ101" s="610"/>
      <c r="AK101" s="610"/>
      <c r="AL101" s="610"/>
      <c r="AM101" s="610"/>
      <c r="AN101" s="610"/>
      <c r="AO101" s="610"/>
      <c r="AP101" s="610"/>
      <c r="AQ101" s="610"/>
      <c r="AR101" s="610"/>
    </row>
    <row r="102" spans="1:44" x14ac:dyDescent="0.25">
      <c r="A102" s="3"/>
      <c r="B102" s="3"/>
      <c r="C102" s="3"/>
      <c r="D102" s="3"/>
      <c r="E102" s="701"/>
      <c r="F102" s="701"/>
      <c r="G102" s="701"/>
      <c r="H102" s="701"/>
      <c r="I102" s="701"/>
      <c r="J102" s="701"/>
      <c r="K102" s="701"/>
      <c r="L102" s="701"/>
      <c r="M102" s="701"/>
      <c r="N102" s="701"/>
      <c r="O102" s="701"/>
      <c r="S102" s="610"/>
      <c r="T102" s="610"/>
      <c r="U102" s="610"/>
      <c r="V102" s="610"/>
      <c r="W102" s="610"/>
      <c r="X102" s="610"/>
      <c r="Y102" s="610"/>
      <c r="Z102" s="610"/>
      <c r="AA102" s="610"/>
      <c r="AB102" s="610"/>
      <c r="AC102" s="610"/>
      <c r="AD102" s="610"/>
      <c r="AE102" s="610"/>
      <c r="AF102" s="610"/>
      <c r="AG102" s="610"/>
      <c r="AH102" s="610"/>
      <c r="AI102" s="610"/>
      <c r="AJ102" s="610"/>
      <c r="AK102" s="610"/>
      <c r="AL102" s="610"/>
      <c r="AM102" s="610"/>
      <c r="AN102" s="610"/>
      <c r="AO102" s="610"/>
      <c r="AP102" s="610"/>
      <c r="AQ102" s="610"/>
      <c r="AR102" s="610"/>
    </row>
    <row r="103" spans="1:44" x14ac:dyDescent="0.25">
      <c r="A103" s="3"/>
      <c r="B103" s="3"/>
      <c r="C103" s="3"/>
      <c r="D103" s="3"/>
      <c r="E103" s="701"/>
      <c r="F103" s="701"/>
      <c r="G103" s="701"/>
      <c r="H103" s="701"/>
      <c r="I103" s="701"/>
      <c r="J103" s="701"/>
      <c r="K103" s="701"/>
      <c r="L103" s="701"/>
      <c r="M103" s="701"/>
      <c r="N103" s="701"/>
      <c r="O103" s="701"/>
      <c r="S103" s="610"/>
      <c r="T103" s="610"/>
      <c r="U103" s="610"/>
      <c r="V103" s="610"/>
      <c r="W103" s="610"/>
      <c r="X103" s="610"/>
      <c r="Y103" s="610"/>
      <c r="Z103" s="610"/>
      <c r="AA103" s="610"/>
      <c r="AB103" s="610"/>
      <c r="AC103" s="610"/>
      <c r="AD103" s="610"/>
      <c r="AE103" s="610"/>
      <c r="AF103" s="610"/>
      <c r="AG103" s="610"/>
      <c r="AH103" s="610"/>
      <c r="AI103" s="610"/>
      <c r="AJ103" s="610"/>
      <c r="AK103" s="610"/>
      <c r="AL103" s="610"/>
      <c r="AM103" s="610"/>
      <c r="AN103" s="610"/>
      <c r="AO103" s="610"/>
      <c r="AP103" s="610"/>
      <c r="AQ103" s="610"/>
      <c r="AR103" s="610"/>
    </row>
    <row r="104" spans="1:44" x14ac:dyDescent="0.25">
      <c r="A104" s="3"/>
      <c r="B104" s="3"/>
      <c r="C104" s="3"/>
      <c r="D104" s="3"/>
      <c r="E104" s="701"/>
      <c r="F104" s="701"/>
      <c r="G104" s="701"/>
      <c r="H104" s="701"/>
      <c r="I104" s="701"/>
      <c r="J104" s="701"/>
      <c r="K104" s="701"/>
      <c r="L104" s="701"/>
      <c r="M104" s="701"/>
      <c r="N104" s="701"/>
      <c r="O104" s="701"/>
      <c r="S104" s="610"/>
      <c r="T104" s="610"/>
      <c r="U104" s="610"/>
      <c r="V104" s="610"/>
      <c r="W104" s="610"/>
      <c r="X104" s="610"/>
      <c r="Y104" s="610"/>
      <c r="Z104" s="610"/>
      <c r="AA104" s="610"/>
      <c r="AB104" s="610"/>
      <c r="AC104" s="610"/>
      <c r="AD104" s="610"/>
      <c r="AE104" s="610"/>
      <c r="AF104" s="610"/>
      <c r="AG104" s="610"/>
      <c r="AH104" s="610"/>
      <c r="AI104" s="610"/>
      <c r="AJ104" s="610"/>
      <c r="AK104" s="610"/>
      <c r="AL104" s="610"/>
      <c r="AM104" s="610"/>
      <c r="AN104" s="610"/>
      <c r="AO104" s="610"/>
      <c r="AP104" s="610"/>
      <c r="AQ104" s="610"/>
      <c r="AR104" s="610"/>
    </row>
    <row r="105" spans="1:44" x14ac:dyDescent="0.25">
      <c r="A105" s="3"/>
      <c r="B105" s="3"/>
      <c r="C105" s="3"/>
      <c r="D105" s="3"/>
      <c r="E105" s="701"/>
      <c r="F105" s="701"/>
      <c r="G105" s="701"/>
      <c r="H105" s="701"/>
      <c r="I105" s="701"/>
      <c r="J105" s="701"/>
      <c r="K105" s="701"/>
      <c r="L105" s="701"/>
      <c r="M105" s="701"/>
      <c r="N105" s="701"/>
      <c r="O105" s="701"/>
      <c r="S105" s="610"/>
      <c r="T105" s="610"/>
      <c r="U105" s="610"/>
      <c r="V105" s="610"/>
      <c r="W105" s="610"/>
      <c r="X105" s="610"/>
      <c r="Y105" s="610"/>
      <c r="Z105" s="610"/>
      <c r="AA105" s="610"/>
      <c r="AB105" s="610"/>
      <c r="AC105" s="610"/>
      <c r="AD105" s="610"/>
      <c r="AE105" s="610"/>
      <c r="AF105" s="610"/>
      <c r="AG105" s="610"/>
      <c r="AH105" s="610"/>
      <c r="AI105" s="610"/>
      <c r="AJ105" s="610"/>
      <c r="AK105" s="610"/>
      <c r="AL105" s="610"/>
      <c r="AM105" s="610"/>
      <c r="AN105" s="610"/>
      <c r="AO105" s="610"/>
      <c r="AP105" s="610"/>
      <c r="AQ105" s="610"/>
      <c r="AR105" s="610"/>
    </row>
    <row r="106" spans="1:44" x14ac:dyDescent="0.25">
      <c r="A106" s="3"/>
      <c r="B106" s="3"/>
      <c r="C106" s="3"/>
      <c r="D106" s="3"/>
      <c r="E106" s="701"/>
      <c r="F106" s="701"/>
      <c r="G106" s="701"/>
      <c r="H106" s="701"/>
      <c r="I106" s="701"/>
      <c r="J106" s="701"/>
      <c r="K106" s="701"/>
      <c r="L106" s="701"/>
      <c r="M106" s="701"/>
      <c r="N106" s="701"/>
      <c r="O106" s="701"/>
      <c r="S106" s="610"/>
      <c r="T106" s="610"/>
      <c r="U106" s="610"/>
      <c r="V106" s="610"/>
      <c r="W106" s="610"/>
      <c r="X106" s="610"/>
      <c r="Y106" s="610"/>
      <c r="Z106" s="610"/>
      <c r="AA106" s="610"/>
      <c r="AB106" s="610"/>
      <c r="AC106" s="610"/>
      <c r="AD106" s="610"/>
      <c r="AE106" s="610"/>
      <c r="AF106" s="610"/>
      <c r="AG106" s="610"/>
      <c r="AH106" s="610"/>
      <c r="AI106" s="610"/>
      <c r="AJ106" s="610"/>
      <c r="AK106" s="610"/>
      <c r="AL106" s="610"/>
      <c r="AM106" s="610"/>
      <c r="AN106" s="610"/>
      <c r="AO106" s="610"/>
      <c r="AP106" s="610"/>
      <c r="AQ106" s="610"/>
      <c r="AR106" s="610"/>
    </row>
    <row r="107" spans="1:44" x14ac:dyDescent="0.25">
      <c r="A107" s="3"/>
      <c r="B107" s="3"/>
      <c r="C107" s="3"/>
      <c r="D107" s="3"/>
      <c r="E107" s="701"/>
      <c r="F107" s="701"/>
      <c r="G107" s="701"/>
      <c r="H107" s="701"/>
      <c r="I107" s="701"/>
      <c r="J107" s="701"/>
      <c r="K107" s="701"/>
      <c r="L107" s="701"/>
      <c r="M107" s="701"/>
      <c r="N107" s="701"/>
      <c r="O107" s="701"/>
      <c r="S107" s="610"/>
      <c r="T107" s="610"/>
      <c r="U107" s="610"/>
      <c r="V107" s="610"/>
      <c r="W107" s="610"/>
      <c r="X107" s="610"/>
      <c r="Y107" s="610"/>
      <c r="Z107" s="610"/>
      <c r="AA107" s="610"/>
      <c r="AB107" s="610"/>
      <c r="AC107" s="610"/>
      <c r="AD107" s="610"/>
      <c r="AE107" s="610"/>
      <c r="AF107" s="610"/>
      <c r="AG107" s="610"/>
      <c r="AH107" s="610"/>
      <c r="AI107" s="610"/>
      <c r="AJ107" s="610"/>
      <c r="AK107" s="610"/>
      <c r="AL107" s="610"/>
      <c r="AM107" s="610"/>
      <c r="AN107" s="610"/>
      <c r="AO107" s="610"/>
      <c r="AP107" s="610"/>
      <c r="AQ107" s="610"/>
      <c r="AR107" s="610"/>
    </row>
    <row r="108" spans="1:44" x14ac:dyDescent="0.25">
      <c r="A108" s="3"/>
      <c r="B108" s="3"/>
      <c r="C108" s="3"/>
      <c r="D108" s="3"/>
      <c r="E108" s="701"/>
      <c r="F108" s="701"/>
      <c r="G108" s="701"/>
      <c r="H108" s="701"/>
      <c r="I108" s="701"/>
      <c r="J108" s="701"/>
      <c r="K108" s="701"/>
      <c r="L108" s="701"/>
      <c r="M108" s="701"/>
      <c r="N108" s="701"/>
      <c r="O108" s="701"/>
      <c r="S108" s="610"/>
      <c r="T108" s="610"/>
      <c r="U108" s="610"/>
      <c r="V108" s="610"/>
      <c r="W108" s="610"/>
      <c r="X108" s="610"/>
      <c r="Y108" s="610"/>
      <c r="Z108" s="610"/>
      <c r="AA108" s="610"/>
      <c r="AB108" s="610"/>
      <c r="AC108" s="610"/>
      <c r="AD108" s="610"/>
      <c r="AE108" s="610"/>
      <c r="AF108" s="610"/>
      <c r="AG108" s="610"/>
      <c r="AH108" s="610"/>
      <c r="AI108" s="610"/>
      <c r="AJ108" s="610"/>
      <c r="AK108" s="610"/>
      <c r="AL108" s="610"/>
      <c r="AM108" s="610"/>
      <c r="AN108" s="610"/>
      <c r="AO108" s="610"/>
      <c r="AP108" s="610"/>
      <c r="AQ108" s="610"/>
      <c r="AR108" s="610"/>
    </row>
    <row r="109" spans="1:44" x14ac:dyDescent="0.25">
      <c r="A109" s="3"/>
      <c r="B109" s="3"/>
      <c r="C109" s="3"/>
      <c r="D109" s="3"/>
      <c r="E109" s="701"/>
      <c r="F109" s="701"/>
      <c r="G109" s="701"/>
      <c r="H109" s="701"/>
      <c r="I109" s="701"/>
      <c r="J109" s="701"/>
      <c r="K109" s="701"/>
      <c r="L109" s="701"/>
      <c r="M109" s="701"/>
      <c r="N109" s="701"/>
      <c r="O109" s="701"/>
      <c r="S109" s="610"/>
      <c r="T109" s="610"/>
      <c r="U109" s="610"/>
      <c r="V109" s="610"/>
      <c r="W109" s="610"/>
      <c r="X109" s="610"/>
      <c r="Y109" s="610"/>
      <c r="Z109" s="610"/>
      <c r="AA109" s="610"/>
      <c r="AB109" s="610"/>
      <c r="AC109" s="610"/>
      <c r="AD109" s="610"/>
      <c r="AE109" s="610"/>
      <c r="AF109" s="610"/>
      <c r="AG109" s="610"/>
      <c r="AH109" s="610"/>
      <c r="AI109" s="610"/>
      <c r="AJ109" s="610"/>
      <c r="AK109" s="610"/>
      <c r="AL109" s="610"/>
      <c r="AM109" s="610"/>
      <c r="AN109" s="610"/>
      <c r="AO109" s="610"/>
      <c r="AP109" s="610"/>
      <c r="AQ109" s="610"/>
      <c r="AR109" s="610"/>
    </row>
    <row r="110" spans="1:44" x14ac:dyDescent="0.25">
      <c r="A110" s="3"/>
      <c r="B110" s="3"/>
      <c r="C110" s="3"/>
      <c r="D110" s="3"/>
      <c r="E110" s="701"/>
      <c r="F110" s="701"/>
      <c r="G110" s="701"/>
      <c r="H110" s="701"/>
      <c r="I110" s="701"/>
      <c r="J110" s="701"/>
      <c r="K110" s="701"/>
      <c r="L110" s="701"/>
      <c r="M110" s="701"/>
      <c r="N110" s="701"/>
      <c r="O110" s="701"/>
      <c r="S110" s="610"/>
      <c r="T110" s="610"/>
      <c r="U110" s="610"/>
      <c r="V110" s="610"/>
      <c r="W110" s="610"/>
      <c r="X110" s="610"/>
      <c r="Y110" s="610"/>
      <c r="Z110" s="610"/>
      <c r="AA110" s="610"/>
      <c r="AB110" s="610"/>
      <c r="AC110" s="610"/>
      <c r="AD110" s="610"/>
      <c r="AE110" s="610"/>
      <c r="AF110" s="610"/>
      <c r="AG110" s="610"/>
      <c r="AH110" s="610"/>
      <c r="AI110" s="610"/>
      <c r="AJ110" s="610"/>
      <c r="AK110" s="610"/>
      <c r="AL110" s="610"/>
      <c r="AM110" s="610"/>
      <c r="AN110" s="610"/>
      <c r="AO110" s="610"/>
      <c r="AP110" s="610"/>
      <c r="AQ110" s="610"/>
      <c r="AR110" s="610"/>
    </row>
    <row r="111" spans="1:44" x14ac:dyDescent="0.25">
      <c r="A111" s="3"/>
      <c r="B111" s="3"/>
      <c r="C111" s="3"/>
      <c r="D111" s="3"/>
      <c r="E111" s="701"/>
      <c r="F111" s="701"/>
      <c r="G111" s="701"/>
      <c r="H111" s="701"/>
      <c r="I111" s="701"/>
      <c r="J111" s="701"/>
      <c r="K111" s="701"/>
      <c r="L111" s="701"/>
      <c r="M111" s="701"/>
      <c r="N111" s="701"/>
      <c r="O111" s="701"/>
      <c r="S111" s="610"/>
      <c r="T111" s="610"/>
      <c r="U111" s="610"/>
      <c r="V111" s="610"/>
      <c r="W111" s="610"/>
      <c r="X111" s="610"/>
      <c r="Y111" s="610"/>
      <c r="Z111" s="610"/>
      <c r="AA111" s="610"/>
      <c r="AB111" s="610"/>
      <c r="AC111" s="610"/>
      <c r="AD111" s="610"/>
      <c r="AE111" s="610"/>
      <c r="AF111" s="610"/>
      <c r="AG111" s="610"/>
      <c r="AH111" s="610"/>
      <c r="AI111" s="610"/>
      <c r="AJ111" s="610"/>
      <c r="AK111" s="610"/>
      <c r="AL111" s="610"/>
      <c r="AM111" s="610"/>
      <c r="AN111" s="610"/>
      <c r="AO111" s="610"/>
      <c r="AP111" s="610"/>
      <c r="AQ111" s="610"/>
      <c r="AR111" s="610"/>
    </row>
    <row r="112" spans="1:44" x14ac:dyDescent="0.25">
      <c r="A112" s="3"/>
      <c r="B112" s="3"/>
      <c r="C112" s="3"/>
      <c r="D112" s="3"/>
      <c r="E112" s="701"/>
      <c r="F112" s="701"/>
      <c r="G112" s="701"/>
      <c r="H112" s="701"/>
      <c r="I112" s="701"/>
      <c r="J112" s="701"/>
      <c r="K112" s="701"/>
      <c r="L112" s="701"/>
      <c r="M112" s="701"/>
      <c r="N112" s="701"/>
      <c r="O112" s="701"/>
      <c r="S112" s="610"/>
      <c r="T112" s="610"/>
      <c r="U112" s="610"/>
      <c r="V112" s="610"/>
      <c r="W112" s="610"/>
      <c r="X112" s="610"/>
      <c r="Y112" s="610"/>
      <c r="Z112" s="610"/>
      <c r="AA112" s="610"/>
      <c r="AB112" s="610"/>
      <c r="AC112" s="610"/>
      <c r="AD112" s="610"/>
      <c r="AE112" s="610"/>
      <c r="AF112" s="610"/>
      <c r="AG112" s="610"/>
      <c r="AH112" s="610"/>
      <c r="AI112" s="610"/>
      <c r="AJ112" s="610"/>
      <c r="AK112" s="610"/>
      <c r="AL112" s="610"/>
      <c r="AM112" s="610"/>
      <c r="AN112" s="610"/>
      <c r="AO112" s="610"/>
      <c r="AP112" s="610"/>
      <c r="AQ112" s="610"/>
      <c r="AR112" s="610"/>
    </row>
    <row r="113" spans="1:44" x14ac:dyDescent="0.25">
      <c r="A113" s="3"/>
      <c r="B113" s="3"/>
      <c r="C113" s="3"/>
      <c r="D113" s="3"/>
      <c r="E113" s="701"/>
      <c r="F113" s="701"/>
      <c r="G113" s="701"/>
      <c r="H113" s="701"/>
      <c r="I113" s="701"/>
      <c r="J113" s="701"/>
      <c r="K113" s="701"/>
      <c r="L113" s="701"/>
      <c r="M113" s="701"/>
      <c r="N113" s="701"/>
      <c r="O113" s="701"/>
      <c r="S113" s="610"/>
      <c r="T113" s="610"/>
      <c r="U113" s="610"/>
      <c r="V113" s="610"/>
      <c r="W113" s="610"/>
      <c r="X113" s="610"/>
      <c r="Y113" s="610"/>
      <c r="Z113" s="610"/>
      <c r="AA113" s="610"/>
      <c r="AB113" s="610"/>
      <c r="AC113" s="610"/>
      <c r="AD113" s="610"/>
      <c r="AE113" s="610"/>
      <c r="AF113" s="610"/>
      <c r="AG113" s="610"/>
      <c r="AH113" s="610"/>
      <c r="AI113" s="610"/>
      <c r="AJ113" s="610"/>
      <c r="AK113" s="610"/>
      <c r="AL113" s="610"/>
      <c r="AM113" s="610"/>
      <c r="AN113" s="610"/>
      <c r="AO113" s="610"/>
      <c r="AP113" s="610"/>
      <c r="AQ113" s="610"/>
      <c r="AR113" s="610"/>
    </row>
    <row r="114" spans="1:44" x14ac:dyDescent="0.25">
      <c r="A114" s="3"/>
      <c r="B114" s="3"/>
      <c r="C114" s="3"/>
      <c r="D114" s="3"/>
      <c r="E114" s="701"/>
      <c r="F114" s="701"/>
      <c r="G114" s="701"/>
      <c r="H114" s="701"/>
      <c r="I114" s="701"/>
      <c r="J114" s="701"/>
      <c r="K114" s="701"/>
      <c r="L114" s="701"/>
      <c r="M114" s="701"/>
      <c r="N114" s="701"/>
      <c r="O114" s="701"/>
      <c r="S114" s="610"/>
      <c r="T114" s="610"/>
      <c r="U114" s="610"/>
      <c r="V114" s="610"/>
      <c r="W114" s="610"/>
      <c r="X114" s="610"/>
      <c r="Y114" s="610"/>
      <c r="Z114" s="610"/>
      <c r="AA114" s="610"/>
      <c r="AB114" s="610"/>
      <c r="AC114" s="610"/>
      <c r="AD114" s="610"/>
      <c r="AE114" s="610"/>
      <c r="AF114" s="610"/>
      <c r="AG114" s="610"/>
      <c r="AH114" s="610"/>
      <c r="AI114" s="610"/>
      <c r="AJ114" s="610"/>
      <c r="AK114" s="610"/>
      <c r="AL114" s="610"/>
      <c r="AM114" s="610"/>
      <c r="AN114" s="610"/>
      <c r="AO114" s="610"/>
      <c r="AP114" s="610"/>
      <c r="AQ114" s="610"/>
      <c r="AR114" s="610"/>
    </row>
    <row r="115" spans="1:44" x14ac:dyDescent="0.25">
      <c r="A115" s="3"/>
      <c r="B115" s="3"/>
      <c r="C115" s="3"/>
      <c r="D115" s="3"/>
      <c r="E115" s="701"/>
      <c r="F115" s="701"/>
      <c r="G115" s="701"/>
      <c r="H115" s="701"/>
      <c r="I115" s="701"/>
      <c r="J115" s="701"/>
      <c r="K115" s="701"/>
      <c r="L115" s="701"/>
      <c r="M115" s="701"/>
      <c r="N115" s="701"/>
      <c r="O115" s="701"/>
      <c r="S115" s="610"/>
      <c r="T115" s="610"/>
      <c r="U115" s="610"/>
      <c r="V115" s="610"/>
      <c r="W115" s="610"/>
      <c r="X115" s="610"/>
      <c r="Y115" s="610"/>
      <c r="Z115" s="610"/>
      <c r="AA115" s="610"/>
      <c r="AB115" s="610"/>
      <c r="AC115" s="610"/>
      <c r="AD115" s="610"/>
      <c r="AE115" s="610"/>
      <c r="AF115" s="610"/>
      <c r="AG115" s="610"/>
      <c r="AH115" s="610"/>
      <c r="AI115" s="610"/>
      <c r="AJ115" s="610"/>
      <c r="AK115" s="610"/>
      <c r="AL115" s="610"/>
      <c r="AM115" s="610"/>
      <c r="AN115" s="610"/>
      <c r="AO115" s="610"/>
      <c r="AP115" s="610"/>
      <c r="AQ115" s="610"/>
      <c r="AR115" s="610"/>
    </row>
    <row r="116" spans="1:44" x14ac:dyDescent="0.25">
      <c r="A116" s="3"/>
      <c r="B116" s="3"/>
      <c r="C116" s="3"/>
      <c r="D116" s="3"/>
      <c r="E116" s="701"/>
      <c r="F116" s="701"/>
      <c r="G116" s="701"/>
      <c r="H116" s="701"/>
      <c r="I116" s="701"/>
      <c r="J116" s="701"/>
      <c r="K116" s="701"/>
      <c r="L116" s="701"/>
      <c r="M116" s="701"/>
      <c r="N116" s="701"/>
      <c r="O116" s="701"/>
      <c r="S116" s="610"/>
      <c r="T116" s="610"/>
      <c r="U116" s="610"/>
      <c r="V116" s="610"/>
      <c r="W116" s="610"/>
      <c r="X116" s="610"/>
      <c r="Y116" s="610"/>
      <c r="Z116" s="610"/>
      <c r="AA116" s="610"/>
      <c r="AB116" s="610"/>
      <c r="AC116" s="610"/>
      <c r="AD116" s="610"/>
      <c r="AE116" s="610"/>
      <c r="AF116" s="610"/>
      <c r="AG116" s="610"/>
      <c r="AH116" s="610"/>
      <c r="AI116" s="610"/>
      <c r="AJ116" s="610"/>
      <c r="AK116" s="610"/>
      <c r="AL116" s="610"/>
      <c r="AM116" s="610"/>
      <c r="AN116" s="610"/>
      <c r="AO116" s="610"/>
      <c r="AP116" s="610"/>
      <c r="AQ116" s="610"/>
      <c r="AR116" s="610"/>
    </row>
    <row r="117" spans="1:44" x14ac:dyDescent="0.25">
      <c r="A117" s="3"/>
      <c r="B117" s="3"/>
      <c r="C117" s="3"/>
      <c r="D117" s="3"/>
      <c r="E117" s="701"/>
      <c r="F117" s="701"/>
      <c r="G117" s="701"/>
      <c r="H117" s="701"/>
      <c r="I117" s="701"/>
      <c r="J117" s="701"/>
      <c r="K117" s="701"/>
      <c r="L117" s="701"/>
      <c r="M117" s="701"/>
      <c r="N117" s="701"/>
      <c r="O117" s="701"/>
      <c r="S117" s="610"/>
      <c r="T117" s="610"/>
      <c r="U117" s="610"/>
      <c r="V117" s="610"/>
      <c r="W117" s="610"/>
      <c r="X117" s="610"/>
      <c r="Y117" s="610"/>
      <c r="Z117" s="610"/>
      <c r="AA117" s="610"/>
      <c r="AB117" s="610"/>
      <c r="AC117" s="610"/>
      <c r="AD117" s="610"/>
      <c r="AE117" s="610"/>
      <c r="AF117" s="610"/>
      <c r="AG117" s="610"/>
      <c r="AH117" s="610"/>
      <c r="AI117" s="610"/>
      <c r="AJ117" s="610"/>
      <c r="AK117" s="610"/>
      <c r="AL117" s="610"/>
      <c r="AM117" s="610"/>
      <c r="AN117" s="610"/>
      <c r="AO117" s="610"/>
      <c r="AP117" s="610"/>
      <c r="AQ117" s="610"/>
      <c r="AR117" s="610"/>
    </row>
    <row r="118" spans="1:44" x14ac:dyDescent="0.25">
      <c r="A118" s="3"/>
      <c r="B118" s="3"/>
      <c r="C118" s="3"/>
      <c r="D118" s="3"/>
      <c r="E118" s="701"/>
      <c r="F118" s="701"/>
      <c r="G118" s="701"/>
      <c r="H118" s="701"/>
      <c r="I118" s="701"/>
      <c r="J118" s="701"/>
      <c r="K118" s="701"/>
      <c r="L118" s="701"/>
      <c r="M118" s="701"/>
      <c r="N118" s="701"/>
      <c r="O118" s="701"/>
      <c r="S118" s="610"/>
      <c r="T118" s="610"/>
      <c r="U118" s="610"/>
      <c r="V118" s="610"/>
      <c r="W118" s="610"/>
      <c r="X118" s="610"/>
      <c r="Y118" s="610"/>
      <c r="Z118" s="610"/>
      <c r="AA118" s="610"/>
      <c r="AB118" s="610"/>
      <c r="AC118" s="610"/>
      <c r="AD118" s="610"/>
      <c r="AE118" s="610"/>
      <c r="AF118" s="610"/>
      <c r="AG118" s="610"/>
      <c r="AH118" s="610"/>
      <c r="AI118" s="610"/>
      <c r="AJ118" s="610"/>
      <c r="AK118" s="610"/>
      <c r="AL118" s="610"/>
      <c r="AM118" s="610"/>
      <c r="AN118" s="610"/>
      <c r="AO118" s="610"/>
      <c r="AP118" s="610"/>
      <c r="AQ118" s="610"/>
      <c r="AR118" s="610"/>
    </row>
    <row r="119" spans="1:44" x14ac:dyDescent="0.25">
      <c r="A119" s="3"/>
      <c r="B119" s="3"/>
      <c r="C119" s="3"/>
      <c r="D119" s="3"/>
      <c r="E119" s="701"/>
      <c r="F119" s="701"/>
      <c r="G119" s="701"/>
      <c r="H119" s="701"/>
      <c r="I119" s="701"/>
      <c r="J119" s="701"/>
      <c r="K119" s="701"/>
      <c r="L119" s="701"/>
      <c r="M119" s="701"/>
      <c r="N119" s="701"/>
      <c r="O119" s="701"/>
      <c r="S119" s="610"/>
      <c r="T119" s="610"/>
      <c r="U119" s="610"/>
      <c r="V119" s="610"/>
      <c r="W119" s="610"/>
      <c r="X119" s="610"/>
      <c r="Y119" s="610"/>
      <c r="Z119" s="610"/>
      <c r="AA119" s="610"/>
      <c r="AB119" s="610"/>
      <c r="AC119" s="610"/>
      <c r="AD119" s="610"/>
      <c r="AE119" s="610"/>
      <c r="AF119" s="610"/>
      <c r="AG119" s="610"/>
      <c r="AH119" s="610"/>
      <c r="AI119" s="610"/>
      <c r="AJ119" s="610"/>
      <c r="AK119" s="610"/>
      <c r="AL119" s="610"/>
      <c r="AM119" s="610"/>
      <c r="AN119" s="610"/>
      <c r="AO119" s="610"/>
      <c r="AP119" s="610"/>
      <c r="AQ119" s="610"/>
      <c r="AR119" s="610"/>
    </row>
    <row r="120" spans="1:44" x14ac:dyDescent="0.25">
      <c r="A120" s="3"/>
      <c r="B120" s="3"/>
      <c r="C120" s="3"/>
      <c r="D120" s="3"/>
      <c r="E120" s="701"/>
      <c r="F120" s="701"/>
      <c r="G120" s="701"/>
      <c r="H120" s="701"/>
      <c r="I120" s="701"/>
      <c r="J120" s="701"/>
      <c r="K120" s="701"/>
      <c r="L120" s="701"/>
      <c r="M120" s="701"/>
      <c r="N120" s="701"/>
      <c r="O120" s="701"/>
      <c r="S120" s="610"/>
      <c r="T120" s="610"/>
      <c r="U120" s="610"/>
      <c r="V120" s="610"/>
      <c r="W120" s="610"/>
      <c r="X120" s="610"/>
      <c r="Y120" s="610"/>
      <c r="Z120" s="610"/>
      <c r="AA120" s="610"/>
      <c r="AB120" s="610"/>
      <c r="AC120" s="610"/>
      <c r="AD120" s="610"/>
      <c r="AE120" s="610"/>
      <c r="AF120" s="610"/>
      <c r="AG120" s="610"/>
      <c r="AH120" s="610"/>
      <c r="AI120" s="610"/>
      <c r="AJ120" s="610"/>
      <c r="AK120" s="610"/>
      <c r="AL120" s="610"/>
      <c r="AM120" s="610"/>
      <c r="AN120" s="610"/>
      <c r="AO120" s="610"/>
      <c r="AP120" s="610"/>
      <c r="AQ120" s="610"/>
      <c r="AR120" s="610"/>
    </row>
    <row r="121" spans="1:44" x14ac:dyDescent="0.25">
      <c r="A121" s="3"/>
      <c r="B121" s="3"/>
      <c r="C121" s="3"/>
      <c r="D121" s="3"/>
      <c r="E121" s="701"/>
      <c r="F121" s="701"/>
      <c r="G121" s="701"/>
      <c r="H121" s="701"/>
      <c r="I121" s="701"/>
      <c r="J121" s="701"/>
      <c r="K121" s="701"/>
      <c r="L121" s="701"/>
      <c r="M121" s="701"/>
      <c r="N121" s="701"/>
      <c r="O121" s="701"/>
      <c r="S121" s="610"/>
      <c r="T121" s="610"/>
      <c r="U121" s="610"/>
      <c r="V121" s="610"/>
      <c r="W121" s="610"/>
      <c r="X121" s="610"/>
      <c r="Y121" s="610"/>
      <c r="Z121" s="610"/>
      <c r="AA121" s="610"/>
      <c r="AB121" s="610"/>
      <c r="AC121" s="610"/>
      <c r="AD121" s="610"/>
      <c r="AE121" s="610"/>
      <c r="AF121" s="610"/>
      <c r="AG121" s="610"/>
      <c r="AH121" s="610"/>
      <c r="AI121" s="610"/>
      <c r="AJ121" s="610"/>
      <c r="AK121" s="610"/>
      <c r="AL121" s="610"/>
      <c r="AM121" s="610"/>
      <c r="AN121" s="610"/>
      <c r="AO121" s="610"/>
      <c r="AP121" s="610"/>
      <c r="AQ121" s="610"/>
      <c r="AR121" s="610"/>
    </row>
    <row r="122" spans="1:44" x14ac:dyDescent="0.25">
      <c r="A122" s="3"/>
      <c r="B122" s="3"/>
      <c r="C122" s="3"/>
      <c r="D122" s="3"/>
      <c r="E122" s="701"/>
      <c r="F122" s="701"/>
      <c r="G122" s="701"/>
      <c r="H122" s="701"/>
      <c r="I122" s="701"/>
      <c r="J122" s="701"/>
      <c r="K122" s="701"/>
      <c r="L122" s="701"/>
      <c r="M122" s="701"/>
      <c r="N122" s="701"/>
      <c r="O122" s="701"/>
      <c r="S122" s="610"/>
      <c r="T122" s="610"/>
      <c r="U122" s="610"/>
      <c r="V122" s="610"/>
      <c r="W122" s="610"/>
      <c r="X122" s="610"/>
      <c r="Y122" s="610"/>
      <c r="Z122" s="610"/>
      <c r="AA122" s="610"/>
      <c r="AB122" s="610"/>
      <c r="AC122" s="610"/>
      <c r="AD122" s="610"/>
      <c r="AE122" s="610"/>
      <c r="AF122" s="610"/>
      <c r="AG122" s="610"/>
      <c r="AH122" s="610"/>
      <c r="AI122" s="610"/>
      <c r="AJ122" s="610"/>
      <c r="AK122" s="610"/>
      <c r="AL122" s="610"/>
      <c r="AM122" s="610"/>
      <c r="AN122" s="610"/>
      <c r="AO122" s="610"/>
      <c r="AP122" s="610"/>
      <c r="AQ122" s="610"/>
      <c r="AR122" s="610"/>
    </row>
    <row r="123" spans="1:44" x14ac:dyDescent="0.25">
      <c r="A123" s="3"/>
      <c r="B123" s="3"/>
      <c r="C123" s="3"/>
      <c r="D123" s="3"/>
      <c r="E123" s="701"/>
      <c r="F123" s="701"/>
      <c r="G123" s="701"/>
      <c r="H123" s="701"/>
      <c r="I123" s="701"/>
      <c r="J123" s="701"/>
      <c r="K123" s="701"/>
      <c r="L123" s="701"/>
      <c r="M123" s="701"/>
      <c r="N123" s="701"/>
      <c r="O123" s="701"/>
      <c r="S123" s="610"/>
      <c r="T123" s="610"/>
      <c r="U123" s="610"/>
      <c r="V123" s="610"/>
      <c r="W123" s="610"/>
      <c r="X123" s="610"/>
      <c r="Y123" s="610"/>
      <c r="Z123" s="610"/>
      <c r="AA123" s="610"/>
      <c r="AB123" s="610"/>
      <c r="AC123" s="610"/>
      <c r="AD123" s="610"/>
      <c r="AE123" s="610"/>
      <c r="AF123" s="610"/>
      <c r="AG123" s="610"/>
      <c r="AH123" s="610"/>
      <c r="AI123" s="610"/>
      <c r="AJ123" s="610"/>
      <c r="AK123" s="610"/>
      <c r="AL123" s="610"/>
      <c r="AM123" s="610"/>
      <c r="AN123" s="610"/>
      <c r="AO123" s="610"/>
      <c r="AP123" s="610"/>
      <c r="AQ123" s="610"/>
      <c r="AR123" s="610"/>
    </row>
    <row r="124" spans="1:44" x14ac:dyDescent="0.25">
      <c r="A124" s="3"/>
      <c r="B124" s="3"/>
      <c r="C124" s="3"/>
      <c r="D124" s="3"/>
      <c r="E124" s="701"/>
      <c r="F124" s="701"/>
      <c r="G124" s="701"/>
      <c r="H124" s="701"/>
      <c r="I124" s="701"/>
      <c r="J124" s="701"/>
      <c r="K124" s="701"/>
      <c r="L124" s="701"/>
      <c r="M124" s="701"/>
      <c r="N124" s="701"/>
      <c r="O124" s="701"/>
      <c r="S124" s="610"/>
      <c r="T124" s="610"/>
      <c r="U124" s="610"/>
      <c r="V124" s="610"/>
      <c r="W124" s="610"/>
      <c r="X124" s="610"/>
      <c r="Y124" s="610"/>
      <c r="Z124" s="610"/>
      <c r="AA124" s="610"/>
      <c r="AB124" s="610"/>
      <c r="AC124" s="610"/>
      <c r="AD124" s="610"/>
      <c r="AE124" s="610"/>
      <c r="AF124" s="610"/>
      <c r="AG124" s="610"/>
      <c r="AH124" s="610"/>
      <c r="AI124" s="610"/>
      <c r="AJ124" s="610"/>
      <c r="AK124" s="610"/>
      <c r="AL124" s="610"/>
      <c r="AM124" s="610"/>
      <c r="AN124" s="610"/>
      <c r="AO124" s="610"/>
      <c r="AP124" s="610"/>
      <c r="AQ124" s="610"/>
      <c r="AR124" s="610"/>
    </row>
    <row r="125" spans="1:44" x14ac:dyDescent="0.25">
      <c r="A125" s="3"/>
      <c r="B125" s="3"/>
      <c r="C125" s="3"/>
      <c r="D125" s="3"/>
      <c r="E125" s="701"/>
      <c r="F125" s="701"/>
      <c r="G125" s="701"/>
      <c r="H125" s="701"/>
      <c r="I125" s="701"/>
      <c r="J125" s="701"/>
      <c r="K125" s="701"/>
      <c r="L125" s="701"/>
      <c r="M125" s="701"/>
      <c r="N125" s="701"/>
      <c r="O125" s="701"/>
      <c r="S125" s="610"/>
      <c r="T125" s="610"/>
      <c r="U125" s="610"/>
      <c r="V125" s="610"/>
      <c r="W125" s="610"/>
      <c r="X125" s="610"/>
      <c r="Y125" s="610"/>
      <c r="Z125" s="610"/>
      <c r="AA125" s="610"/>
      <c r="AB125" s="610"/>
      <c r="AC125" s="610"/>
      <c r="AD125" s="610"/>
      <c r="AE125" s="610"/>
      <c r="AF125" s="610"/>
      <c r="AG125" s="610"/>
      <c r="AH125" s="610"/>
      <c r="AI125" s="610"/>
      <c r="AJ125" s="610"/>
      <c r="AK125" s="610"/>
      <c r="AL125" s="610"/>
      <c r="AM125" s="610"/>
      <c r="AN125" s="610"/>
      <c r="AO125" s="610"/>
      <c r="AP125" s="610"/>
      <c r="AQ125" s="610"/>
      <c r="AR125" s="610"/>
    </row>
    <row r="126" spans="1:44" x14ac:dyDescent="0.25">
      <c r="A126" s="3"/>
      <c r="B126" s="3"/>
      <c r="C126" s="3"/>
      <c r="D126" s="3"/>
      <c r="E126" s="701"/>
      <c r="F126" s="701"/>
      <c r="G126" s="701"/>
      <c r="H126" s="701"/>
      <c r="I126" s="701"/>
      <c r="J126" s="701"/>
      <c r="K126" s="701"/>
      <c r="L126" s="701"/>
      <c r="M126" s="701"/>
      <c r="N126" s="701"/>
      <c r="O126" s="701"/>
      <c r="S126" s="610"/>
      <c r="T126" s="610"/>
      <c r="U126" s="610"/>
      <c r="V126" s="610"/>
      <c r="W126" s="610"/>
      <c r="X126" s="610"/>
      <c r="Y126" s="610"/>
      <c r="Z126" s="610"/>
      <c r="AA126" s="610"/>
      <c r="AB126" s="610"/>
      <c r="AC126" s="610"/>
      <c r="AD126" s="610"/>
      <c r="AE126" s="610"/>
      <c r="AF126" s="610"/>
      <c r="AG126" s="610"/>
      <c r="AH126" s="610"/>
      <c r="AI126" s="610"/>
      <c r="AJ126" s="610"/>
      <c r="AK126" s="610"/>
      <c r="AL126" s="610"/>
      <c r="AM126" s="610"/>
      <c r="AN126" s="610"/>
      <c r="AO126" s="610"/>
      <c r="AP126" s="610"/>
      <c r="AQ126" s="610"/>
      <c r="AR126" s="610"/>
    </row>
    <row r="127" spans="1:44" x14ac:dyDescent="0.25">
      <c r="A127" s="3"/>
      <c r="B127" s="3"/>
      <c r="C127" s="3"/>
      <c r="D127" s="3"/>
      <c r="E127" s="701"/>
      <c r="F127" s="701"/>
      <c r="G127" s="701"/>
      <c r="H127" s="701"/>
      <c r="I127" s="701"/>
      <c r="J127" s="701"/>
      <c r="K127" s="701"/>
      <c r="L127" s="701"/>
      <c r="M127" s="701"/>
      <c r="N127" s="701"/>
      <c r="O127" s="701"/>
      <c r="S127" s="610"/>
      <c r="T127" s="610"/>
      <c r="U127" s="610"/>
      <c r="V127" s="610"/>
      <c r="W127" s="610"/>
      <c r="X127" s="610"/>
      <c r="Y127" s="610"/>
      <c r="Z127" s="610"/>
      <c r="AA127" s="610"/>
      <c r="AB127" s="610"/>
      <c r="AC127" s="610"/>
      <c r="AD127" s="610"/>
      <c r="AE127" s="610"/>
      <c r="AF127" s="610"/>
      <c r="AG127" s="610"/>
      <c r="AH127" s="610"/>
      <c r="AI127" s="610"/>
      <c r="AJ127" s="610"/>
      <c r="AK127" s="610"/>
      <c r="AL127" s="610"/>
      <c r="AM127" s="610"/>
      <c r="AN127" s="610"/>
      <c r="AO127" s="610"/>
      <c r="AP127" s="610"/>
      <c r="AQ127" s="610"/>
      <c r="AR127" s="610"/>
    </row>
    <row r="128" spans="1:44" x14ac:dyDescent="0.25">
      <c r="A128" s="3"/>
      <c r="B128" s="3"/>
      <c r="C128" s="3"/>
      <c r="D128" s="3"/>
      <c r="E128" s="701"/>
      <c r="F128" s="701"/>
      <c r="G128" s="701"/>
      <c r="H128" s="701"/>
      <c r="I128" s="701"/>
      <c r="J128" s="701"/>
      <c r="K128" s="701"/>
      <c r="L128" s="701"/>
      <c r="M128" s="701"/>
      <c r="N128" s="701"/>
      <c r="O128" s="701"/>
      <c r="S128" s="610"/>
      <c r="T128" s="610"/>
      <c r="U128" s="610"/>
      <c r="V128" s="610"/>
      <c r="W128" s="610"/>
      <c r="X128" s="610"/>
      <c r="Y128" s="610"/>
      <c r="Z128" s="610"/>
      <c r="AA128" s="610"/>
      <c r="AB128" s="610"/>
      <c r="AC128" s="610"/>
      <c r="AD128" s="610"/>
      <c r="AE128" s="610"/>
      <c r="AF128" s="610"/>
      <c r="AG128" s="610"/>
      <c r="AH128" s="610"/>
      <c r="AI128" s="610"/>
      <c r="AJ128" s="610"/>
      <c r="AK128" s="610"/>
      <c r="AL128" s="610"/>
      <c r="AM128" s="610"/>
      <c r="AN128" s="610"/>
      <c r="AO128" s="610"/>
      <c r="AP128" s="610"/>
      <c r="AQ128" s="610"/>
      <c r="AR128" s="610"/>
    </row>
    <row r="129" spans="1:44" x14ac:dyDescent="0.25">
      <c r="A129" s="3"/>
      <c r="B129" s="3"/>
      <c r="C129" s="3"/>
      <c r="D129" s="3"/>
      <c r="E129" s="701"/>
      <c r="F129" s="701"/>
      <c r="G129" s="701"/>
      <c r="H129" s="701"/>
      <c r="I129" s="701"/>
      <c r="J129" s="701"/>
      <c r="K129" s="701"/>
      <c r="L129" s="701"/>
      <c r="M129" s="701"/>
      <c r="N129" s="701"/>
      <c r="O129" s="701"/>
      <c r="S129" s="610"/>
      <c r="T129" s="610"/>
      <c r="U129" s="610"/>
      <c r="V129" s="610"/>
      <c r="W129" s="610"/>
      <c r="X129" s="610"/>
      <c r="Y129" s="610"/>
      <c r="Z129" s="610"/>
      <c r="AA129" s="610"/>
      <c r="AB129" s="610"/>
      <c r="AC129" s="610"/>
      <c r="AD129" s="610"/>
      <c r="AE129" s="610"/>
      <c r="AF129" s="610"/>
      <c r="AG129" s="610"/>
      <c r="AH129" s="610"/>
      <c r="AI129" s="610"/>
      <c r="AJ129" s="610"/>
      <c r="AK129" s="610"/>
      <c r="AL129" s="610"/>
      <c r="AM129" s="610"/>
      <c r="AN129" s="610"/>
      <c r="AO129" s="610"/>
      <c r="AP129" s="610"/>
      <c r="AQ129" s="610"/>
      <c r="AR129" s="610"/>
    </row>
    <row r="130" spans="1:44" x14ac:dyDescent="0.25">
      <c r="A130" s="3"/>
      <c r="B130" s="3"/>
      <c r="C130" s="3"/>
      <c r="D130" s="3"/>
      <c r="E130" s="701"/>
      <c r="F130" s="701"/>
      <c r="G130" s="701"/>
      <c r="H130" s="701"/>
      <c r="I130" s="701"/>
      <c r="J130" s="701"/>
      <c r="K130" s="701"/>
      <c r="L130" s="701"/>
      <c r="M130" s="701"/>
      <c r="N130" s="701"/>
      <c r="O130" s="701"/>
      <c r="S130" s="610"/>
      <c r="T130" s="610"/>
      <c r="U130" s="610"/>
      <c r="V130" s="610"/>
      <c r="W130" s="610"/>
      <c r="X130" s="610"/>
      <c r="Y130" s="610"/>
      <c r="Z130" s="610"/>
      <c r="AA130" s="610"/>
      <c r="AB130" s="610"/>
      <c r="AC130" s="610"/>
      <c r="AD130" s="610"/>
      <c r="AE130" s="610"/>
      <c r="AF130" s="610"/>
      <c r="AG130" s="610"/>
      <c r="AH130" s="610"/>
      <c r="AI130" s="610"/>
      <c r="AJ130" s="610"/>
      <c r="AK130" s="610"/>
      <c r="AL130" s="610"/>
      <c r="AM130" s="610"/>
      <c r="AN130" s="610"/>
      <c r="AO130" s="610"/>
      <c r="AP130" s="610"/>
      <c r="AQ130" s="610"/>
      <c r="AR130" s="610"/>
    </row>
    <row r="131" spans="1:44" x14ac:dyDescent="0.25">
      <c r="A131" s="3"/>
      <c r="B131" s="3"/>
      <c r="C131" s="3"/>
      <c r="D131" s="3"/>
      <c r="E131" s="701"/>
      <c r="F131" s="701"/>
      <c r="G131" s="701"/>
      <c r="H131" s="701"/>
      <c r="I131" s="701"/>
      <c r="J131" s="701"/>
      <c r="K131" s="701"/>
      <c r="L131" s="701"/>
      <c r="M131" s="701"/>
      <c r="N131" s="701"/>
      <c r="O131" s="701"/>
      <c r="S131" s="610"/>
      <c r="T131" s="610"/>
      <c r="U131" s="610"/>
      <c r="V131" s="610"/>
      <c r="W131" s="610"/>
      <c r="X131" s="610"/>
      <c r="Y131" s="610"/>
      <c r="Z131" s="610"/>
      <c r="AA131" s="610"/>
      <c r="AB131" s="610"/>
      <c r="AC131" s="610"/>
      <c r="AD131" s="610"/>
      <c r="AE131" s="610"/>
      <c r="AF131" s="610"/>
      <c r="AG131" s="610"/>
      <c r="AH131" s="610"/>
      <c r="AI131" s="610"/>
      <c r="AJ131" s="610"/>
      <c r="AK131" s="610"/>
      <c r="AL131" s="610"/>
      <c r="AM131" s="610"/>
      <c r="AN131" s="610"/>
      <c r="AO131" s="610"/>
      <c r="AP131" s="610"/>
      <c r="AQ131" s="610"/>
      <c r="AR131" s="610"/>
    </row>
    <row r="132" spans="1:44" x14ac:dyDescent="0.25">
      <c r="A132" s="3"/>
      <c r="B132" s="3"/>
      <c r="C132" s="3"/>
      <c r="D132" s="3"/>
      <c r="E132" s="701"/>
      <c r="F132" s="701"/>
      <c r="G132" s="701"/>
      <c r="H132" s="701"/>
      <c r="I132" s="701"/>
      <c r="J132" s="701"/>
      <c r="K132" s="701"/>
      <c r="L132" s="701"/>
      <c r="M132" s="701"/>
      <c r="N132" s="701"/>
      <c r="O132" s="701"/>
      <c r="S132" s="610"/>
      <c r="T132" s="610"/>
      <c r="U132" s="610"/>
      <c r="V132" s="610"/>
      <c r="W132" s="610"/>
      <c r="X132" s="610"/>
      <c r="Y132" s="610"/>
      <c r="Z132" s="610"/>
      <c r="AA132" s="610"/>
      <c r="AB132" s="610"/>
      <c r="AC132" s="610"/>
      <c r="AD132" s="610"/>
      <c r="AE132" s="610"/>
      <c r="AF132" s="610"/>
      <c r="AG132" s="610"/>
      <c r="AH132" s="610"/>
      <c r="AI132" s="610"/>
      <c r="AJ132" s="610"/>
      <c r="AK132" s="610"/>
      <c r="AL132" s="610"/>
      <c r="AM132" s="610"/>
      <c r="AN132" s="610"/>
      <c r="AO132" s="610"/>
      <c r="AP132" s="610"/>
      <c r="AQ132" s="610"/>
      <c r="AR132" s="610"/>
    </row>
    <row r="133" spans="1:44" x14ac:dyDescent="0.25">
      <c r="A133" s="3"/>
      <c r="B133" s="3"/>
      <c r="C133" s="3"/>
      <c r="D133" s="3"/>
      <c r="E133" s="701"/>
      <c r="F133" s="701"/>
      <c r="G133" s="701"/>
      <c r="H133" s="701"/>
      <c r="I133" s="701"/>
      <c r="J133" s="701"/>
      <c r="K133" s="701"/>
      <c r="L133" s="701"/>
      <c r="M133" s="701"/>
      <c r="N133" s="701"/>
      <c r="O133" s="701"/>
      <c r="S133" s="610"/>
      <c r="T133" s="610"/>
      <c r="U133" s="610"/>
      <c r="V133" s="610"/>
      <c r="W133" s="610"/>
      <c r="X133" s="610"/>
      <c r="Y133" s="610"/>
      <c r="Z133" s="610"/>
      <c r="AA133" s="610"/>
      <c r="AB133" s="610"/>
      <c r="AC133" s="610"/>
      <c r="AD133" s="610"/>
      <c r="AE133" s="610"/>
      <c r="AF133" s="610"/>
      <c r="AG133" s="610"/>
      <c r="AH133" s="610"/>
      <c r="AI133" s="610"/>
      <c r="AJ133" s="610"/>
      <c r="AK133" s="610"/>
      <c r="AL133" s="610"/>
      <c r="AM133" s="610"/>
      <c r="AN133" s="610"/>
      <c r="AO133" s="610"/>
      <c r="AP133" s="610"/>
      <c r="AQ133" s="610"/>
      <c r="AR133" s="610"/>
    </row>
    <row r="134" spans="1:44" x14ac:dyDescent="0.25">
      <c r="A134" s="3"/>
      <c r="B134" s="3"/>
      <c r="C134" s="3"/>
      <c r="D134" s="3"/>
      <c r="E134" s="701"/>
      <c r="F134" s="701"/>
      <c r="G134" s="701"/>
      <c r="H134" s="701"/>
      <c r="I134" s="701"/>
      <c r="J134" s="701"/>
      <c r="K134" s="701"/>
      <c r="L134" s="701"/>
      <c r="M134" s="701"/>
      <c r="N134" s="701"/>
      <c r="O134" s="701"/>
      <c r="S134" s="610"/>
      <c r="T134" s="610"/>
      <c r="U134" s="610"/>
      <c r="V134" s="610"/>
      <c r="W134" s="610"/>
      <c r="X134" s="610"/>
      <c r="Y134" s="610"/>
      <c r="Z134" s="610"/>
      <c r="AA134" s="610"/>
      <c r="AB134" s="610"/>
      <c r="AC134" s="610"/>
      <c r="AD134" s="610"/>
      <c r="AE134" s="610"/>
      <c r="AF134" s="610"/>
      <c r="AG134" s="610"/>
      <c r="AH134" s="610"/>
      <c r="AI134" s="610"/>
      <c r="AJ134" s="610"/>
      <c r="AK134" s="610"/>
      <c r="AL134" s="610"/>
      <c r="AM134" s="610"/>
      <c r="AN134" s="610"/>
      <c r="AO134" s="610"/>
      <c r="AP134" s="610"/>
      <c r="AQ134" s="610"/>
      <c r="AR134" s="610"/>
    </row>
    <row r="135" spans="1:44" x14ac:dyDescent="0.25">
      <c r="A135" s="3"/>
      <c r="B135" s="3"/>
      <c r="C135" s="3"/>
      <c r="D135" s="3"/>
      <c r="E135" s="701"/>
      <c r="F135" s="701"/>
      <c r="G135" s="701"/>
      <c r="H135" s="701"/>
      <c r="I135" s="701"/>
      <c r="J135" s="701"/>
      <c r="K135" s="701"/>
      <c r="L135" s="701"/>
      <c r="M135" s="701"/>
      <c r="N135" s="701"/>
      <c r="O135" s="701"/>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row>
    <row r="136" spans="1:44" x14ac:dyDescent="0.25">
      <c r="A136" s="3"/>
      <c r="B136" s="3"/>
      <c r="C136" s="3"/>
      <c r="D136" s="3"/>
      <c r="E136" s="701"/>
      <c r="F136" s="701"/>
      <c r="G136" s="701"/>
      <c r="H136" s="701"/>
      <c r="I136" s="701"/>
      <c r="J136" s="701"/>
      <c r="K136" s="701"/>
      <c r="L136" s="701"/>
      <c r="M136" s="701"/>
      <c r="N136" s="701"/>
      <c r="O136" s="701"/>
      <c r="S136" s="610"/>
      <c r="T136" s="610"/>
      <c r="U136" s="610"/>
      <c r="V136" s="610"/>
      <c r="W136" s="610"/>
      <c r="X136" s="610"/>
      <c r="Y136" s="610"/>
      <c r="Z136" s="610"/>
      <c r="AA136" s="610"/>
      <c r="AB136" s="610"/>
      <c r="AC136" s="610"/>
      <c r="AD136" s="610"/>
      <c r="AE136" s="610"/>
      <c r="AF136" s="610"/>
      <c r="AG136" s="610"/>
      <c r="AH136" s="610"/>
      <c r="AI136" s="610"/>
      <c r="AJ136" s="610"/>
      <c r="AK136" s="610"/>
      <c r="AL136" s="610"/>
      <c r="AM136" s="610"/>
      <c r="AN136" s="610"/>
      <c r="AO136" s="610"/>
      <c r="AP136" s="610"/>
      <c r="AQ136" s="610"/>
      <c r="AR136" s="610"/>
    </row>
    <row r="137" spans="1:44" x14ac:dyDescent="0.25">
      <c r="A137" s="3"/>
      <c r="B137" s="3"/>
      <c r="C137" s="3"/>
      <c r="D137" s="3"/>
      <c r="E137" s="701"/>
      <c r="F137" s="701"/>
      <c r="G137" s="701"/>
      <c r="H137" s="701"/>
      <c r="I137" s="701"/>
      <c r="J137" s="701"/>
      <c r="K137" s="701"/>
      <c r="L137" s="701"/>
      <c r="M137" s="701"/>
      <c r="N137" s="701"/>
      <c r="O137" s="701"/>
      <c r="S137" s="610"/>
      <c r="T137" s="610"/>
      <c r="U137" s="610"/>
      <c r="V137" s="610"/>
      <c r="W137" s="610"/>
      <c r="X137" s="610"/>
      <c r="Y137" s="610"/>
      <c r="Z137" s="610"/>
      <c r="AA137" s="610"/>
      <c r="AB137" s="610"/>
      <c r="AC137" s="610"/>
      <c r="AD137" s="610"/>
      <c r="AE137" s="610"/>
      <c r="AF137" s="610"/>
      <c r="AG137" s="610"/>
      <c r="AH137" s="610"/>
      <c r="AI137" s="610"/>
      <c r="AJ137" s="610"/>
      <c r="AK137" s="610"/>
      <c r="AL137" s="610"/>
      <c r="AM137" s="610"/>
      <c r="AN137" s="610"/>
      <c r="AO137" s="610"/>
      <c r="AP137" s="610"/>
      <c r="AQ137" s="610"/>
      <c r="AR137" s="610"/>
    </row>
    <row r="138" spans="1:44" x14ac:dyDescent="0.25">
      <c r="A138" s="3"/>
      <c r="B138" s="3"/>
      <c r="C138" s="3"/>
      <c r="D138" s="3"/>
      <c r="E138" s="701"/>
      <c r="F138" s="701"/>
      <c r="G138" s="701"/>
      <c r="H138" s="701"/>
      <c r="I138" s="701"/>
      <c r="J138" s="701"/>
      <c r="K138" s="701"/>
      <c r="L138" s="701"/>
      <c r="M138" s="701"/>
      <c r="N138" s="701"/>
      <c r="O138" s="701"/>
      <c r="S138" s="610"/>
      <c r="T138" s="610"/>
      <c r="U138" s="610"/>
      <c r="V138" s="610"/>
      <c r="W138" s="610"/>
      <c r="X138" s="610"/>
      <c r="Y138" s="610"/>
      <c r="Z138" s="610"/>
      <c r="AA138" s="610"/>
      <c r="AB138" s="610"/>
      <c r="AC138" s="610"/>
      <c r="AD138" s="610"/>
      <c r="AE138" s="610"/>
      <c r="AF138" s="610"/>
      <c r="AG138" s="610"/>
      <c r="AH138" s="610"/>
      <c r="AI138" s="610"/>
      <c r="AJ138" s="610"/>
      <c r="AK138" s="610"/>
      <c r="AL138" s="610"/>
      <c r="AM138" s="610"/>
      <c r="AN138" s="610"/>
      <c r="AO138" s="610"/>
      <c r="AP138" s="610"/>
      <c r="AQ138" s="610"/>
      <c r="AR138" s="610"/>
    </row>
    <row r="139" spans="1:44" x14ac:dyDescent="0.25">
      <c r="A139" s="3"/>
      <c r="B139" s="3"/>
      <c r="C139" s="3"/>
      <c r="D139" s="3"/>
      <c r="E139" s="701"/>
      <c r="F139" s="701"/>
      <c r="G139" s="701"/>
      <c r="H139" s="701"/>
      <c r="I139" s="701"/>
      <c r="J139" s="701"/>
      <c r="K139" s="701"/>
      <c r="L139" s="701"/>
      <c r="M139" s="701"/>
      <c r="N139" s="701"/>
      <c r="O139" s="701"/>
      <c r="S139" s="610"/>
      <c r="T139" s="610"/>
      <c r="U139" s="610"/>
      <c r="V139" s="610"/>
      <c r="W139" s="610"/>
      <c r="X139" s="610"/>
      <c r="Y139" s="610"/>
      <c r="Z139" s="610"/>
      <c r="AA139" s="610"/>
      <c r="AB139" s="610"/>
      <c r="AC139" s="610"/>
      <c r="AD139" s="610"/>
      <c r="AE139" s="610"/>
      <c r="AF139" s="610"/>
      <c r="AG139" s="610"/>
      <c r="AH139" s="610"/>
      <c r="AI139" s="610"/>
      <c r="AJ139" s="610"/>
      <c r="AK139" s="610"/>
      <c r="AL139" s="610"/>
      <c r="AM139" s="610"/>
      <c r="AN139" s="610"/>
      <c r="AO139" s="610"/>
      <c r="AP139" s="610"/>
      <c r="AQ139" s="610"/>
      <c r="AR139" s="610"/>
    </row>
    <row r="140" spans="1:44" x14ac:dyDescent="0.25">
      <c r="A140" s="3"/>
      <c r="B140" s="3"/>
      <c r="C140" s="3"/>
      <c r="D140" s="3"/>
      <c r="E140" s="701"/>
      <c r="F140" s="701"/>
      <c r="G140" s="701"/>
      <c r="H140" s="701"/>
      <c r="I140" s="701"/>
      <c r="J140" s="701"/>
      <c r="K140" s="701"/>
      <c r="L140" s="701"/>
      <c r="M140" s="701"/>
      <c r="N140" s="701"/>
      <c r="O140" s="701"/>
      <c r="S140" s="610"/>
      <c r="T140" s="610"/>
      <c r="U140" s="610"/>
      <c r="V140" s="610"/>
      <c r="W140" s="610"/>
      <c r="X140" s="610"/>
      <c r="Y140" s="610"/>
      <c r="Z140" s="610"/>
      <c r="AA140" s="610"/>
      <c r="AB140" s="610"/>
      <c r="AC140" s="610"/>
      <c r="AD140" s="610"/>
      <c r="AE140" s="610"/>
      <c r="AF140" s="610"/>
      <c r="AG140" s="610"/>
      <c r="AH140" s="610"/>
      <c r="AI140" s="610"/>
      <c r="AJ140" s="610"/>
      <c r="AK140" s="610"/>
      <c r="AL140" s="610"/>
      <c r="AM140" s="610"/>
      <c r="AN140" s="610"/>
      <c r="AO140" s="610"/>
      <c r="AP140" s="610"/>
      <c r="AQ140" s="610"/>
      <c r="AR140" s="610"/>
    </row>
    <row r="141" spans="1:44" x14ac:dyDescent="0.25">
      <c r="A141" s="3"/>
      <c r="B141" s="3"/>
      <c r="C141" s="3"/>
      <c r="D141" s="3"/>
      <c r="E141" s="701"/>
      <c r="F141" s="701"/>
      <c r="G141" s="701"/>
      <c r="H141" s="701"/>
      <c r="I141" s="701"/>
      <c r="J141" s="701"/>
      <c r="K141" s="701"/>
      <c r="L141" s="701"/>
      <c r="M141" s="701"/>
      <c r="N141" s="701"/>
      <c r="O141" s="701"/>
      <c r="S141" s="610"/>
      <c r="T141" s="610"/>
      <c r="U141" s="610"/>
      <c r="V141" s="610"/>
      <c r="W141" s="610"/>
      <c r="X141" s="610"/>
      <c r="Y141" s="610"/>
      <c r="Z141" s="610"/>
      <c r="AA141" s="610"/>
      <c r="AB141" s="610"/>
      <c r="AC141" s="610"/>
      <c r="AD141" s="610"/>
      <c r="AE141" s="610"/>
      <c r="AF141" s="610"/>
      <c r="AG141" s="610"/>
      <c r="AH141" s="610"/>
      <c r="AI141" s="610"/>
      <c r="AJ141" s="610"/>
      <c r="AK141" s="610"/>
      <c r="AL141" s="610"/>
      <c r="AM141" s="610"/>
      <c r="AN141" s="610"/>
      <c r="AO141" s="610"/>
      <c r="AP141" s="610"/>
      <c r="AQ141" s="610"/>
      <c r="AR141" s="610"/>
    </row>
    <row r="142" spans="1:44" x14ac:dyDescent="0.25">
      <c r="A142" s="3"/>
      <c r="B142" s="3"/>
      <c r="C142" s="3"/>
      <c r="D142" s="3"/>
      <c r="E142" s="701"/>
      <c r="F142" s="701"/>
      <c r="G142" s="701"/>
      <c r="H142" s="701"/>
      <c r="I142" s="701"/>
      <c r="J142" s="701"/>
      <c r="K142" s="701"/>
      <c r="L142" s="701"/>
      <c r="M142" s="701"/>
      <c r="N142" s="701"/>
      <c r="O142" s="701"/>
      <c r="S142" s="610"/>
      <c r="T142" s="610"/>
      <c r="U142" s="610"/>
      <c r="V142" s="610"/>
      <c r="W142" s="610"/>
      <c r="X142" s="610"/>
      <c r="Y142" s="610"/>
      <c r="Z142" s="610"/>
      <c r="AA142" s="610"/>
      <c r="AB142" s="610"/>
      <c r="AC142" s="610"/>
      <c r="AD142" s="610"/>
      <c r="AE142" s="610"/>
      <c r="AF142" s="610"/>
      <c r="AG142" s="610"/>
      <c r="AH142" s="610"/>
      <c r="AI142" s="610"/>
      <c r="AJ142" s="610"/>
      <c r="AK142" s="610"/>
      <c r="AL142" s="610"/>
      <c r="AM142" s="610"/>
      <c r="AN142" s="610"/>
      <c r="AO142" s="610"/>
      <c r="AP142" s="610"/>
      <c r="AQ142" s="610"/>
      <c r="AR142" s="610"/>
    </row>
    <row r="143" spans="1:44" x14ac:dyDescent="0.25">
      <c r="A143" s="3"/>
      <c r="B143" s="3"/>
      <c r="C143" s="3"/>
      <c r="D143" s="3"/>
      <c r="E143" s="701"/>
      <c r="F143" s="701"/>
      <c r="G143" s="701"/>
      <c r="H143" s="701"/>
      <c r="I143" s="701"/>
      <c r="J143" s="701"/>
      <c r="K143" s="701"/>
      <c r="L143" s="701"/>
      <c r="M143" s="701"/>
      <c r="N143" s="701"/>
      <c r="O143" s="701"/>
      <c r="S143" s="610"/>
      <c r="T143" s="610"/>
      <c r="U143" s="610"/>
      <c r="V143" s="610"/>
      <c r="W143" s="610"/>
      <c r="X143" s="610"/>
      <c r="Y143" s="610"/>
      <c r="Z143" s="610"/>
      <c r="AA143" s="610"/>
      <c r="AB143" s="610"/>
      <c r="AC143" s="610"/>
      <c r="AD143" s="610"/>
      <c r="AE143" s="610"/>
      <c r="AF143" s="610"/>
      <c r="AG143" s="610"/>
      <c r="AH143" s="610"/>
      <c r="AI143" s="610"/>
      <c r="AJ143" s="610"/>
      <c r="AK143" s="610"/>
      <c r="AL143" s="610"/>
      <c r="AM143" s="610"/>
      <c r="AN143" s="610"/>
      <c r="AO143" s="610"/>
      <c r="AP143" s="610"/>
      <c r="AQ143" s="610"/>
      <c r="AR143" s="610"/>
    </row>
    <row r="144" spans="1:44" x14ac:dyDescent="0.25">
      <c r="A144" s="3"/>
      <c r="B144" s="3"/>
      <c r="C144" s="3"/>
      <c r="D144" s="3"/>
      <c r="E144" s="701"/>
      <c r="F144" s="701"/>
      <c r="G144" s="701"/>
      <c r="H144" s="701"/>
      <c r="I144" s="701"/>
      <c r="J144" s="701"/>
      <c r="K144" s="701"/>
      <c r="L144" s="701"/>
      <c r="M144" s="701"/>
      <c r="N144" s="701"/>
      <c r="O144" s="701"/>
      <c r="S144" s="610"/>
      <c r="T144" s="610"/>
      <c r="U144" s="610"/>
      <c r="V144" s="610"/>
      <c r="W144" s="610"/>
      <c r="X144" s="610"/>
      <c r="Y144" s="610"/>
      <c r="Z144" s="610"/>
      <c r="AA144" s="610"/>
      <c r="AB144" s="610"/>
      <c r="AC144" s="610"/>
      <c r="AD144" s="610"/>
      <c r="AE144" s="610"/>
      <c r="AF144" s="610"/>
      <c r="AG144" s="610"/>
      <c r="AH144" s="610"/>
      <c r="AI144" s="610"/>
      <c r="AJ144" s="610"/>
      <c r="AK144" s="610"/>
      <c r="AL144" s="610"/>
      <c r="AM144" s="610"/>
      <c r="AN144" s="610"/>
      <c r="AO144" s="610"/>
      <c r="AP144" s="610"/>
      <c r="AQ144" s="610"/>
      <c r="AR144" s="610"/>
    </row>
    <row r="145" spans="1:44" x14ac:dyDescent="0.25">
      <c r="A145" s="3"/>
      <c r="B145" s="3"/>
      <c r="C145" s="3"/>
      <c r="D145" s="3"/>
      <c r="E145" s="701"/>
      <c r="F145" s="701"/>
      <c r="G145" s="701"/>
      <c r="H145" s="701"/>
      <c r="I145" s="701"/>
      <c r="J145" s="701"/>
      <c r="K145" s="701"/>
      <c r="L145" s="701"/>
      <c r="M145" s="701"/>
      <c r="N145" s="701"/>
      <c r="O145" s="701"/>
      <c r="S145" s="610"/>
      <c r="T145" s="610"/>
      <c r="U145" s="610"/>
      <c r="V145" s="610"/>
      <c r="W145" s="610"/>
      <c r="X145" s="610"/>
      <c r="Y145" s="610"/>
      <c r="Z145" s="610"/>
      <c r="AA145" s="610"/>
      <c r="AB145" s="610"/>
      <c r="AC145" s="610"/>
      <c r="AD145" s="610"/>
      <c r="AE145" s="610"/>
      <c r="AF145" s="610"/>
      <c r="AG145" s="610"/>
      <c r="AH145" s="610"/>
      <c r="AI145" s="610"/>
      <c r="AJ145" s="610"/>
      <c r="AK145" s="610"/>
      <c r="AL145" s="610"/>
      <c r="AM145" s="610"/>
      <c r="AN145" s="610"/>
      <c r="AO145" s="610"/>
      <c r="AP145" s="610"/>
      <c r="AQ145" s="610"/>
      <c r="AR145" s="610"/>
    </row>
    <row r="146" spans="1:44" x14ac:dyDescent="0.25">
      <c r="A146" s="3"/>
      <c r="B146" s="3"/>
      <c r="C146" s="3"/>
      <c r="D146" s="3"/>
      <c r="E146" s="701"/>
      <c r="F146" s="701"/>
      <c r="G146" s="701"/>
      <c r="H146" s="701"/>
      <c r="I146" s="701"/>
      <c r="J146" s="701"/>
      <c r="K146" s="701"/>
      <c r="L146" s="701"/>
      <c r="M146" s="701"/>
      <c r="N146" s="701"/>
      <c r="O146" s="701"/>
      <c r="S146" s="610"/>
      <c r="T146" s="610"/>
      <c r="U146" s="610"/>
      <c r="V146" s="610"/>
      <c r="W146" s="610"/>
      <c r="X146" s="610"/>
      <c r="Y146" s="610"/>
      <c r="Z146" s="610"/>
      <c r="AA146" s="610"/>
      <c r="AB146" s="610"/>
      <c r="AC146" s="610"/>
      <c r="AD146" s="610"/>
      <c r="AE146" s="610"/>
      <c r="AF146" s="610"/>
      <c r="AG146" s="610"/>
      <c r="AH146" s="610"/>
      <c r="AI146" s="610"/>
      <c r="AJ146" s="610"/>
      <c r="AK146" s="610"/>
      <c r="AL146" s="610"/>
      <c r="AM146" s="610"/>
      <c r="AN146" s="610"/>
      <c r="AO146" s="610"/>
      <c r="AP146" s="610"/>
      <c r="AQ146" s="610"/>
      <c r="AR146" s="610"/>
    </row>
    <row r="147" spans="1:44" x14ac:dyDescent="0.25">
      <c r="A147" s="3"/>
      <c r="B147" s="3"/>
      <c r="C147" s="3"/>
      <c r="D147" s="3"/>
      <c r="E147" s="701"/>
      <c r="F147" s="701"/>
      <c r="G147" s="701"/>
      <c r="H147" s="701"/>
      <c r="I147" s="701"/>
      <c r="J147" s="701"/>
      <c r="K147" s="701"/>
      <c r="L147" s="701"/>
      <c r="M147" s="701"/>
      <c r="N147" s="701"/>
      <c r="O147" s="701"/>
      <c r="S147" s="610"/>
      <c r="T147" s="610"/>
      <c r="U147" s="610"/>
      <c r="V147" s="610"/>
      <c r="W147" s="610"/>
      <c r="X147" s="610"/>
      <c r="Y147" s="610"/>
      <c r="Z147" s="610"/>
      <c r="AA147" s="610"/>
      <c r="AB147" s="610"/>
      <c r="AC147" s="610"/>
      <c r="AD147" s="610"/>
      <c r="AE147" s="610"/>
      <c r="AF147" s="610"/>
      <c r="AG147" s="610"/>
      <c r="AH147" s="610"/>
      <c r="AI147" s="610"/>
      <c r="AJ147" s="610"/>
      <c r="AK147" s="610"/>
      <c r="AL147" s="610"/>
      <c r="AM147" s="610"/>
      <c r="AN147" s="610"/>
      <c r="AO147" s="610"/>
      <c r="AP147" s="610"/>
      <c r="AQ147" s="610"/>
      <c r="AR147" s="610"/>
    </row>
    <row r="148" spans="1:44" x14ac:dyDescent="0.25">
      <c r="A148" s="3"/>
      <c r="B148" s="3"/>
      <c r="C148" s="3"/>
      <c r="D148" s="3"/>
      <c r="E148" s="701"/>
      <c r="F148" s="701"/>
      <c r="G148" s="701"/>
      <c r="H148" s="701"/>
      <c r="I148" s="701"/>
      <c r="J148" s="701"/>
      <c r="K148" s="701"/>
      <c r="L148" s="701"/>
      <c r="M148" s="701"/>
      <c r="N148" s="701"/>
      <c r="O148" s="701"/>
      <c r="S148" s="610"/>
      <c r="T148" s="610"/>
      <c r="U148" s="610"/>
      <c r="V148" s="610"/>
      <c r="W148" s="610"/>
      <c r="X148" s="610"/>
      <c r="Y148" s="610"/>
      <c r="Z148" s="610"/>
      <c r="AA148" s="610"/>
      <c r="AB148" s="610"/>
      <c r="AC148" s="610"/>
      <c r="AD148" s="610"/>
      <c r="AE148" s="610"/>
      <c r="AF148" s="610"/>
      <c r="AG148" s="610"/>
      <c r="AH148" s="610"/>
      <c r="AI148" s="610"/>
      <c r="AJ148" s="610"/>
      <c r="AK148" s="610"/>
      <c r="AL148" s="610"/>
      <c r="AM148" s="610"/>
      <c r="AN148" s="610"/>
      <c r="AO148" s="610"/>
      <c r="AP148" s="610"/>
      <c r="AQ148" s="610"/>
      <c r="AR148" s="610"/>
    </row>
    <row r="149" spans="1:44" x14ac:dyDescent="0.25">
      <c r="A149" s="3"/>
      <c r="B149" s="3"/>
      <c r="C149" s="3"/>
      <c r="D149" s="3"/>
      <c r="E149" s="701"/>
      <c r="F149" s="701"/>
      <c r="G149" s="701"/>
      <c r="H149" s="701"/>
      <c r="I149" s="701"/>
      <c r="J149" s="701"/>
      <c r="K149" s="701"/>
      <c r="L149" s="701"/>
      <c r="M149" s="701"/>
      <c r="N149" s="701"/>
      <c r="O149" s="701"/>
      <c r="S149" s="610"/>
      <c r="T149" s="610"/>
      <c r="U149" s="610"/>
      <c r="V149" s="610"/>
      <c r="W149" s="610"/>
      <c r="X149" s="610"/>
      <c r="Y149" s="610"/>
      <c r="Z149" s="610"/>
      <c r="AA149" s="610"/>
      <c r="AB149" s="610"/>
      <c r="AC149" s="610"/>
      <c r="AD149" s="610"/>
      <c r="AE149" s="610"/>
      <c r="AF149" s="610"/>
      <c r="AG149" s="610"/>
      <c r="AH149" s="610"/>
      <c r="AI149" s="610"/>
      <c r="AJ149" s="610"/>
      <c r="AK149" s="610"/>
      <c r="AL149" s="610"/>
      <c r="AM149" s="610"/>
      <c r="AN149" s="610"/>
      <c r="AO149" s="610"/>
      <c r="AP149" s="610"/>
      <c r="AQ149" s="610"/>
      <c r="AR149" s="610"/>
    </row>
    <row r="150" spans="1:44" x14ac:dyDescent="0.25">
      <c r="A150" s="3"/>
      <c r="B150" s="3"/>
      <c r="C150" s="3"/>
      <c r="D150" s="3"/>
      <c r="E150" s="701"/>
      <c r="F150" s="701"/>
      <c r="G150" s="701"/>
      <c r="H150" s="701"/>
      <c r="I150" s="701"/>
      <c r="J150" s="701"/>
      <c r="K150" s="701"/>
      <c r="L150" s="701"/>
      <c r="M150" s="701"/>
      <c r="N150" s="701"/>
      <c r="O150" s="701"/>
      <c r="S150" s="610"/>
      <c r="T150" s="610"/>
      <c r="U150" s="610"/>
      <c r="V150" s="610"/>
      <c r="W150" s="610"/>
      <c r="X150" s="610"/>
      <c r="Y150" s="610"/>
      <c r="Z150" s="610"/>
      <c r="AA150" s="610"/>
      <c r="AB150" s="610"/>
      <c r="AC150" s="610"/>
      <c r="AD150" s="610"/>
      <c r="AE150" s="610"/>
      <c r="AF150" s="610"/>
      <c r="AG150" s="610"/>
      <c r="AH150" s="610"/>
      <c r="AI150" s="610"/>
      <c r="AJ150" s="610"/>
      <c r="AK150" s="610"/>
      <c r="AL150" s="610"/>
      <c r="AM150" s="610"/>
      <c r="AN150" s="610"/>
      <c r="AO150" s="610"/>
      <c r="AP150" s="610"/>
      <c r="AQ150" s="610"/>
      <c r="AR150" s="610"/>
    </row>
    <row r="151" spans="1:44" x14ac:dyDescent="0.25">
      <c r="A151" s="3"/>
      <c r="B151" s="3"/>
      <c r="C151" s="3"/>
      <c r="D151" s="3"/>
      <c r="E151" s="701"/>
      <c r="F151" s="701"/>
      <c r="G151" s="701"/>
      <c r="H151" s="701"/>
      <c r="I151" s="701"/>
      <c r="J151" s="701"/>
      <c r="K151" s="701"/>
      <c r="L151" s="701"/>
      <c r="M151" s="701"/>
      <c r="N151" s="701"/>
      <c r="O151" s="701"/>
      <c r="S151" s="610"/>
      <c r="T151" s="610"/>
      <c r="U151" s="610"/>
      <c r="V151" s="610"/>
      <c r="W151" s="610"/>
      <c r="X151" s="610"/>
      <c r="Y151" s="610"/>
      <c r="Z151" s="610"/>
      <c r="AA151" s="610"/>
      <c r="AB151" s="610"/>
      <c r="AC151" s="610"/>
      <c r="AD151" s="610"/>
      <c r="AE151" s="610"/>
      <c r="AF151" s="610"/>
      <c r="AG151" s="610"/>
      <c r="AH151" s="610"/>
      <c r="AI151" s="610"/>
      <c r="AJ151" s="610"/>
      <c r="AK151" s="610"/>
      <c r="AL151" s="610"/>
      <c r="AM151" s="610"/>
      <c r="AN151" s="610"/>
      <c r="AO151" s="610"/>
      <c r="AP151" s="610"/>
      <c r="AQ151" s="610"/>
      <c r="AR151" s="610"/>
    </row>
    <row r="152" spans="1:44" x14ac:dyDescent="0.25">
      <c r="A152" s="3"/>
      <c r="B152" s="3"/>
      <c r="C152" s="3"/>
      <c r="D152" s="3"/>
      <c r="E152" s="701"/>
      <c r="F152" s="701"/>
      <c r="G152" s="701"/>
      <c r="H152" s="701"/>
      <c r="I152" s="701"/>
      <c r="J152" s="701"/>
      <c r="K152" s="701"/>
      <c r="L152" s="701"/>
      <c r="M152" s="701"/>
      <c r="N152" s="701"/>
      <c r="O152" s="701"/>
      <c r="S152" s="610"/>
      <c r="T152" s="610"/>
      <c r="U152" s="610"/>
      <c r="V152" s="610"/>
      <c r="W152" s="610"/>
      <c r="X152" s="610"/>
      <c r="Y152" s="610"/>
      <c r="Z152" s="610"/>
      <c r="AA152" s="610"/>
      <c r="AB152" s="610"/>
      <c r="AC152" s="610"/>
      <c r="AD152" s="610"/>
      <c r="AE152" s="610"/>
      <c r="AF152" s="610"/>
      <c r="AG152" s="610"/>
      <c r="AH152" s="610"/>
      <c r="AI152" s="610"/>
      <c r="AJ152" s="610"/>
      <c r="AK152" s="610"/>
      <c r="AL152" s="610"/>
      <c r="AM152" s="610"/>
      <c r="AN152" s="610"/>
      <c r="AO152" s="610"/>
      <c r="AP152" s="610"/>
      <c r="AQ152" s="610"/>
      <c r="AR152" s="610"/>
    </row>
    <row r="153" spans="1:44" x14ac:dyDescent="0.25">
      <c r="A153" s="3"/>
      <c r="B153" s="3"/>
      <c r="C153" s="3"/>
      <c r="D153" s="3"/>
      <c r="E153" s="701"/>
      <c r="F153" s="701"/>
      <c r="G153" s="701"/>
      <c r="H153" s="701"/>
      <c r="I153" s="701"/>
      <c r="J153" s="701"/>
      <c r="K153" s="701"/>
      <c r="L153" s="701"/>
      <c r="M153" s="701"/>
      <c r="N153" s="701"/>
      <c r="O153" s="701"/>
      <c r="S153" s="610"/>
      <c r="T153" s="610"/>
      <c r="U153" s="610"/>
      <c r="V153" s="610"/>
      <c r="W153" s="610"/>
      <c r="X153" s="610"/>
      <c r="Y153" s="610"/>
      <c r="Z153" s="610"/>
      <c r="AA153" s="610"/>
      <c r="AB153" s="610"/>
      <c r="AC153" s="610"/>
      <c r="AD153" s="610"/>
      <c r="AE153" s="610"/>
      <c r="AF153" s="610"/>
      <c r="AG153" s="610"/>
      <c r="AH153" s="610"/>
      <c r="AI153" s="610"/>
      <c r="AJ153" s="610"/>
      <c r="AK153" s="610"/>
      <c r="AL153" s="610"/>
      <c r="AM153" s="610"/>
      <c r="AN153" s="610"/>
      <c r="AO153" s="610"/>
      <c r="AP153" s="610"/>
      <c r="AQ153" s="610"/>
      <c r="AR153" s="610"/>
    </row>
    <row r="154" spans="1:44" x14ac:dyDescent="0.25">
      <c r="A154" s="3"/>
      <c r="B154" s="3"/>
      <c r="C154" s="3"/>
      <c r="D154" s="3"/>
      <c r="E154" s="701"/>
      <c r="F154" s="701"/>
      <c r="G154" s="701"/>
      <c r="H154" s="701"/>
      <c r="I154" s="701"/>
      <c r="J154" s="701"/>
      <c r="K154" s="701"/>
      <c r="L154" s="701"/>
      <c r="M154" s="701"/>
      <c r="N154" s="701"/>
      <c r="O154" s="701"/>
      <c r="S154" s="610"/>
      <c r="T154" s="610"/>
      <c r="U154" s="610"/>
      <c r="V154" s="610"/>
      <c r="W154" s="610"/>
      <c r="X154" s="610"/>
      <c r="Y154" s="610"/>
      <c r="Z154" s="610"/>
      <c r="AA154" s="610"/>
      <c r="AB154" s="610"/>
      <c r="AC154" s="610"/>
      <c r="AD154" s="610"/>
      <c r="AE154" s="610"/>
      <c r="AF154" s="610"/>
      <c r="AG154" s="610"/>
      <c r="AH154" s="610"/>
      <c r="AI154" s="610"/>
      <c r="AJ154" s="610"/>
      <c r="AK154" s="610"/>
      <c r="AL154" s="610"/>
      <c r="AM154" s="610"/>
      <c r="AN154" s="610"/>
      <c r="AO154" s="610"/>
      <c r="AP154" s="610"/>
      <c r="AQ154" s="610"/>
      <c r="AR154" s="610"/>
    </row>
    <row r="155" spans="1:44" x14ac:dyDescent="0.25">
      <c r="A155" s="3"/>
      <c r="B155" s="3"/>
      <c r="C155" s="3"/>
      <c r="D155" s="3"/>
      <c r="E155" s="701"/>
      <c r="F155" s="701"/>
      <c r="G155" s="701"/>
      <c r="H155" s="701"/>
      <c r="I155" s="701"/>
      <c r="J155" s="701"/>
      <c r="K155" s="701"/>
      <c r="L155" s="701"/>
      <c r="M155" s="701"/>
      <c r="N155" s="701"/>
      <c r="O155" s="701"/>
      <c r="S155" s="610"/>
      <c r="T155" s="610"/>
      <c r="U155" s="610"/>
      <c r="V155" s="610"/>
      <c r="W155" s="610"/>
      <c r="X155" s="610"/>
      <c r="Y155" s="610"/>
      <c r="Z155" s="610"/>
      <c r="AA155" s="610"/>
      <c r="AB155" s="610"/>
      <c r="AC155" s="610"/>
      <c r="AD155" s="610"/>
      <c r="AE155" s="610"/>
      <c r="AF155" s="610"/>
      <c r="AG155" s="610"/>
      <c r="AH155" s="610"/>
      <c r="AI155" s="610"/>
      <c r="AJ155" s="610"/>
      <c r="AK155" s="610"/>
      <c r="AL155" s="610"/>
      <c r="AM155" s="610"/>
      <c r="AN155" s="610"/>
      <c r="AO155" s="610"/>
      <c r="AP155" s="610"/>
      <c r="AQ155" s="610"/>
      <c r="AR155" s="610"/>
    </row>
    <row r="156" spans="1:44" x14ac:dyDescent="0.25">
      <c r="A156" s="3"/>
      <c r="B156" s="3"/>
      <c r="C156" s="3"/>
      <c r="D156" s="3"/>
      <c r="E156" s="701"/>
      <c r="F156" s="701"/>
      <c r="G156" s="701"/>
      <c r="H156" s="701"/>
      <c r="I156" s="701"/>
      <c r="J156" s="701"/>
      <c r="K156" s="701"/>
      <c r="L156" s="701"/>
      <c r="M156" s="701"/>
      <c r="N156" s="701"/>
      <c r="O156" s="701"/>
      <c r="S156" s="610"/>
      <c r="T156" s="610"/>
      <c r="U156" s="610"/>
      <c r="V156" s="610"/>
      <c r="W156" s="610"/>
      <c r="X156" s="610"/>
      <c r="Y156" s="610"/>
      <c r="Z156" s="610"/>
      <c r="AA156" s="610"/>
      <c r="AB156" s="610"/>
      <c r="AC156" s="610"/>
      <c r="AD156" s="610"/>
      <c r="AE156" s="610"/>
      <c r="AF156" s="610"/>
      <c r="AG156" s="610"/>
      <c r="AH156" s="610"/>
      <c r="AI156" s="610"/>
      <c r="AJ156" s="610"/>
      <c r="AK156" s="610"/>
      <c r="AL156" s="610"/>
      <c r="AM156" s="610"/>
      <c r="AN156" s="610"/>
      <c r="AO156" s="610"/>
      <c r="AP156" s="610"/>
      <c r="AQ156" s="610"/>
      <c r="AR156" s="610"/>
    </row>
    <row r="157" spans="1:44" x14ac:dyDescent="0.25">
      <c r="A157" s="3"/>
      <c r="B157" s="3"/>
      <c r="C157" s="3"/>
      <c r="D157" s="3"/>
      <c r="E157" s="701"/>
      <c r="F157" s="701"/>
      <c r="G157" s="701"/>
      <c r="H157" s="701"/>
      <c r="I157" s="701"/>
      <c r="J157" s="701"/>
      <c r="K157" s="701"/>
      <c r="L157" s="701"/>
      <c r="M157" s="701"/>
      <c r="N157" s="701"/>
      <c r="O157" s="701"/>
      <c r="S157" s="610"/>
      <c r="T157" s="610"/>
      <c r="U157" s="610"/>
      <c r="V157" s="610"/>
      <c r="W157" s="610"/>
      <c r="X157" s="610"/>
      <c r="Y157" s="610"/>
      <c r="Z157" s="610"/>
      <c r="AA157" s="610"/>
      <c r="AB157" s="610"/>
      <c r="AC157" s="610"/>
      <c r="AD157" s="610"/>
      <c r="AE157" s="610"/>
      <c r="AF157" s="610"/>
      <c r="AG157" s="610"/>
      <c r="AH157" s="610"/>
      <c r="AI157" s="610"/>
      <c r="AJ157" s="610"/>
      <c r="AK157" s="610"/>
      <c r="AL157" s="610"/>
      <c r="AM157" s="610"/>
      <c r="AN157" s="610"/>
      <c r="AO157" s="610"/>
      <c r="AP157" s="610"/>
      <c r="AQ157" s="610"/>
      <c r="AR157" s="610"/>
    </row>
    <row r="158" spans="1:44" x14ac:dyDescent="0.25">
      <c r="A158" s="3"/>
      <c r="B158" s="3"/>
      <c r="C158" s="3"/>
      <c r="D158" s="3"/>
      <c r="E158" s="701"/>
      <c r="F158" s="701"/>
      <c r="G158" s="701"/>
      <c r="H158" s="701"/>
      <c r="I158" s="701"/>
      <c r="J158" s="701"/>
      <c r="K158" s="701"/>
      <c r="L158" s="701"/>
      <c r="M158" s="701"/>
      <c r="N158" s="701"/>
      <c r="O158" s="701"/>
      <c r="S158" s="610"/>
      <c r="T158" s="610"/>
      <c r="U158" s="610"/>
      <c r="V158" s="610"/>
      <c r="W158" s="610"/>
      <c r="X158" s="610"/>
      <c r="Y158" s="610"/>
      <c r="Z158" s="610"/>
      <c r="AA158" s="610"/>
      <c r="AB158" s="610"/>
      <c r="AC158" s="610"/>
      <c r="AD158" s="610"/>
      <c r="AE158" s="610"/>
      <c r="AF158" s="610"/>
      <c r="AG158" s="610"/>
      <c r="AH158" s="610"/>
      <c r="AI158" s="610"/>
      <c r="AJ158" s="610"/>
      <c r="AK158" s="610"/>
      <c r="AL158" s="610"/>
      <c r="AM158" s="610"/>
      <c r="AN158" s="610"/>
      <c r="AO158" s="610"/>
      <c r="AP158" s="610"/>
      <c r="AQ158" s="610"/>
      <c r="AR158" s="610"/>
    </row>
    <row r="159" spans="1:44" x14ac:dyDescent="0.25">
      <c r="A159" s="3"/>
      <c r="B159" s="3"/>
      <c r="C159" s="3"/>
      <c r="D159" s="3"/>
      <c r="E159" s="701"/>
      <c r="F159" s="701"/>
      <c r="G159" s="701"/>
      <c r="H159" s="701"/>
      <c r="I159" s="701"/>
      <c r="J159" s="701"/>
      <c r="K159" s="701"/>
      <c r="L159" s="701"/>
      <c r="M159" s="701"/>
      <c r="N159" s="701"/>
      <c r="O159" s="701"/>
      <c r="S159" s="610"/>
      <c r="T159" s="610"/>
      <c r="U159" s="610"/>
      <c r="V159" s="610"/>
      <c r="W159" s="610"/>
      <c r="X159" s="610"/>
      <c r="Y159" s="610"/>
      <c r="Z159" s="610"/>
      <c r="AA159" s="610"/>
      <c r="AB159" s="610"/>
      <c r="AC159" s="610"/>
      <c r="AD159" s="610"/>
      <c r="AE159" s="610"/>
      <c r="AF159" s="610"/>
      <c r="AG159" s="610"/>
      <c r="AH159" s="610"/>
      <c r="AI159" s="610"/>
      <c r="AJ159" s="610"/>
      <c r="AK159" s="610"/>
      <c r="AL159" s="610"/>
      <c r="AM159" s="610"/>
      <c r="AN159" s="610"/>
      <c r="AO159" s="610"/>
      <c r="AP159" s="610"/>
      <c r="AQ159" s="610"/>
      <c r="AR159" s="610"/>
    </row>
    <row r="160" spans="1:44" x14ac:dyDescent="0.25">
      <c r="A160" s="3"/>
      <c r="B160" s="3"/>
      <c r="C160" s="3"/>
      <c r="D160" s="3"/>
      <c r="E160" s="701"/>
      <c r="F160" s="701"/>
      <c r="G160" s="701"/>
      <c r="H160" s="701"/>
      <c r="I160" s="701"/>
      <c r="J160" s="701"/>
      <c r="K160" s="701"/>
      <c r="L160" s="701"/>
      <c r="M160" s="701"/>
      <c r="N160" s="701"/>
      <c r="O160" s="701"/>
      <c r="S160" s="610"/>
      <c r="T160" s="610"/>
      <c r="U160" s="610"/>
      <c r="V160" s="610"/>
      <c r="W160" s="610"/>
      <c r="X160" s="610"/>
      <c r="Y160" s="610"/>
      <c r="Z160" s="610"/>
      <c r="AA160" s="610"/>
      <c r="AB160" s="610"/>
      <c r="AC160" s="610"/>
      <c r="AD160" s="610"/>
      <c r="AE160" s="610"/>
      <c r="AF160" s="610"/>
      <c r="AG160" s="610"/>
      <c r="AH160" s="610"/>
      <c r="AI160" s="610"/>
      <c r="AJ160" s="610"/>
      <c r="AK160" s="610"/>
      <c r="AL160" s="610"/>
      <c r="AM160" s="610"/>
      <c r="AN160" s="610"/>
      <c r="AO160" s="610"/>
      <c r="AP160" s="610"/>
      <c r="AQ160" s="610"/>
      <c r="AR160" s="610"/>
    </row>
    <row r="161" spans="1:44" x14ac:dyDescent="0.25">
      <c r="A161" s="3"/>
      <c r="B161" s="3"/>
      <c r="C161" s="3"/>
      <c r="D161" s="3"/>
      <c r="E161" s="701"/>
      <c r="F161" s="701"/>
      <c r="G161" s="701"/>
      <c r="H161" s="701"/>
      <c r="I161" s="701"/>
      <c r="J161" s="701"/>
      <c r="K161" s="701"/>
      <c r="L161" s="701"/>
      <c r="M161" s="701"/>
      <c r="N161" s="701"/>
      <c r="O161" s="701"/>
      <c r="S161" s="610"/>
      <c r="T161" s="610"/>
      <c r="U161" s="610"/>
      <c r="V161" s="610"/>
      <c r="W161" s="610"/>
      <c r="X161" s="610"/>
      <c r="Y161" s="610"/>
      <c r="Z161" s="610"/>
      <c r="AA161" s="610"/>
      <c r="AB161" s="610"/>
      <c r="AC161" s="610"/>
      <c r="AD161" s="610"/>
      <c r="AE161" s="610"/>
      <c r="AF161" s="610"/>
      <c r="AG161" s="610"/>
      <c r="AH161" s="610"/>
      <c r="AI161" s="610"/>
      <c r="AJ161" s="610"/>
      <c r="AK161" s="610"/>
      <c r="AL161" s="610"/>
      <c r="AM161" s="610"/>
      <c r="AN161" s="610"/>
      <c r="AO161" s="610"/>
      <c r="AP161" s="610"/>
      <c r="AQ161" s="610"/>
      <c r="AR161" s="610"/>
    </row>
    <row r="162" spans="1:44" x14ac:dyDescent="0.25">
      <c r="A162" s="3"/>
      <c r="B162" s="3"/>
      <c r="C162" s="3"/>
      <c r="D162" s="3"/>
      <c r="E162" s="701"/>
      <c r="F162" s="701"/>
      <c r="G162" s="701"/>
      <c r="H162" s="701"/>
      <c r="I162" s="701"/>
      <c r="J162" s="701"/>
      <c r="K162" s="701"/>
      <c r="L162" s="701"/>
      <c r="M162" s="701"/>
      <c r="N162" s="701"/>
      <c r="O162" s="701"/>
      <c r="S162" s="610"/>
      <c r="T162" s="610"/>
      <c r="U162" s="610"/>
      <c r="V162" s="610"/>
      <c r="W162" s="610"/>
      <c r="X162" s="610"/>
      <c r="Y162" s="610"/>
      <c r="Z162" s="610"/>
      <c r="AA162" s="610"/>
      <c r="AB162" s="610"/>
      <c r="AC162" s="610"/>
      <c r="AD162" s="610"/>
      <c r="AE162" s="610"/>
      <c r="AF162" s="610"/>
      <c r="AG162" s="610"/>
      <c r="AH162" s="610"/>
      <c r="AI162" s="610"/>
      <c r="AJ162" s="610"/>
      <c r="AK162" s="610"/>
      <c r="AL162" s="610"/>
      <c r="AM162" s="610"/>
      <c r="AN162" s="610"/>
      <c r="AO162" s="610"/>
      <c r="AP162" s="610"/>
      <c r="AQ162" s="610"/>
      <c r="AR162" s="610"/>
    </row>
    <row r="163" spans="1:44" x14ac:dyDescent="0.25">
      <c r="A163" s="3"/>
      <c r="B163" s="3"/>
      <c r="C163" s="3"/>
      <c r="D163" s="3"/>
      <c r="E163" s="701"/>
      <c r="F163" s="701"/>
      <c r="G163" s="701"/>
      <c r="H163" s="701"/>
      <c r="I163" s="701"/>
      <c r="J163" s="701"/>
      <c r="K163" s="701"/>
      <c r="L163" s="701"/>
      <c r="M163" s="701"/>
      <c r="N163" s="701"/>
      <c r="O163" s="701"/>
      <c r="S163" s="610"/>
      <c r="T163" s="610"/>
      <c r="U163" s="610"/>
      <c r="V163" s="610"/>
      <c r="W163" s="610"/>
      <c r="X163" s="610"/>
      <c r="Y163" s="610"/>
      <c r="Z163" s="610"/>
      <c r="AA163" s="610"/>
      <c r="AB163" s="610"/>
      <c r="AC163" s="610"/>
      <c r="AD163" s="610"/>
      <c r="AE163" s="610"/>
      <c r="AF163" s="610"/>
      <c r="AG163" s="610"/>
      <c r="AH163" s="610"/>
      <c r="AI163" s="610"/>
      <c r="AJ163" s="610"/>
      <c r="AK163" s="610"/>
      <c r="AL163" s="610"/>
      <c r="AM163" s="610"/>
      <c r="AN163" s="610"/>
      <c r="AO163" s="610"/>
      <c r="AP163" s="610"/>
      <c r="AQ163" s="610"/>
      <c r="AR163" s="610"/>
    </row>
    <row r="164" spans="1:44" x14ac:dyDescent="0.25">
      <c r="A164" s="3"/>
      <c r="B164" s="3"/>
      <c r="C164" s="3"/>
      <c r="D164" s="3"/>
      <c r="E164" s="701"/>
      <c r="F164" s="701"/>
      <c r="G164" s="701"/>
      <c r="H164" s="701"/>
      <c r="I164" s="701"/>
      <c r="J164" s="701"/>
      <c r="K164" s="701"/>
      <c r="L164" s="701"/>
      <c r="M164" s="701"/>
      <c r="N164" s="701"/>
      <c r="O164" s="701"/>
      <c r="S164" s="610"/>
      <c r="T164" s="610"/>
      <c r="U164" s="610"/>
      <c r="V164" s="610"/>
      <c r="W164" s="610"/>
      <c r="X164" s="610"/>
      <c r="Y164" s="610"/>
      <c r="Z164" s="610"/>
      <c r="AA164" s="610"/>
      <c r="AB164" s="610"/>
      <c r="AC164" s="610"/>
      <c r="AD164" s="610"/>
      <c r="AE164" s="610"/>
      <c r="AF164" s="610"/>
      <c r="AG164" s="610"/>
      <c r="AH164" s="610"/>
      <c r="AI164" s="610"/>
      <c r="AJ164" s="610"/>
      <c r="AK164" s="610"/>
      <c r="AL164" s="610"/>
      <c r="AM164" s="610"/>
      <c r="AN164" s="610"/>
      <c r="AO164" s="610"/>
      <c r="AP164" s="610"/>
      <c r="AQ164" s="610"/>
      <c r="AR164" s="610"/>
    </row>
    <row r="165" spans="1:44" x14ac:dyDescent="0.25">
      <c r="A165" s="3"/>
      <c r="B165" s="3"/>
      <c r="C165" s="3"/>
      <c r="D165" s="3"/>
      <c r="E165" s="701"/>
      <c r="F165" s="701"/>
      <c r="G165" s="701"/>
      <c r="H165" s="701"/>
      <c r="I165" s="701"/>
      <c r="J165" s="701"/>
      <c r="K165" s="701"/>
      <c r="L165" s="701"/>
      <c r="M165" s="701"/>
      <c r="N165" s="701"/>
      <c r="O165" s="701"/>
      <c r="S165" s="610"/>
      <c r="T165" s="610"/>
      <c r="U165" s="610"/>
      <c r="V165" s="610"/>
      <c r="W165" s="610"/>
      <c r="X165" s="610"/>
      <c r="Y165" s="610"/>
      <c r="Z165" s="610"/>
      <c r="AA165" s="610"/>
      <c r="AB165" s="610"/>
      <c r="AC165" s="610"/>
      <c r="AD165" s="610"/>
      <c r="AE165" s="610"/>
      <c r="AF165" s="610"/>
      <c r="AG165" s="610"/>
      <c r="AH165" s="610"/>
      <c r="AI165" s="610"/>
      <c r="AJ165" s="610"/>
      <c r="AK165" s="610"/>
      <c r="AL165" s="610"/>
      <c r="AM165" s="610"/>
      <c r="AN165" s="610"/>
      <c r="AO165" s="610"/>
      <c r="AP165" s="610"/>
      <c r="AQ165" s="610"/>
      <c r="AR165" s="610"/>
    </row>
    <row r="166" spans="1:44" x14ac:dyDescent="0.25">
      <c r="A166" s="3"/>
      <c r="B166" s="3"/>
      <c r="C166" s="3"/>
      <c r="D166" s="3"/>
      <c r="E166" s="701"/>
      <c r="F166" s="701"/>
      <c r="G166" s="701"/>
      <c r="H166" s="701"/>
      <c r="I166" s="701"/>
      <c r="J166" s="701"/>
      <c r="K166" s="701"/>
      <c r="L166" s="701"/>
      <c r="M166" s="701"/>
      <c r="N166" s="701"/>
      <c r="O166" s="701"/>
      <c r="S166" s="610"/>
      <c r="T166" s="610"/>
      <c r="U166" s="610"/>
      <c r="V166" s="610"/>
      <c r="W166" s="610"/>
      <c r="X166" s="610"/>
      <c r="Y166" s="610"/>
      <c r="Z166" s="610"/>
      <c r="AA166" s="610"/>
      <c r="AB166" s="610"/>
      <c r="AC166" s="610"/>
      <c r="AD166" s="610"/>
      <c r="AE166" s="610"/>
      <c r="AF166" s="610"/>
      <c r="AG166" s="610"/>
      <c r="AH166" s="610"/>
      <c r="AI166" s="610"/>
      <c r="AJ166" s="610"/>
      <c r="AK166" s="610"/>
      <c r="AL166" s="610"/>
      <c r="AM166" s="610"/>
      <c r="AN166" s="610"/>
      <c r="AO166" s="610"/>
      <c r="AP166" s="610"/>
      <c r="AQ166" s="610"/>
      <c r="AR166" s="610"/>
    </row>
    <row r="167" spans="1:44" x14ac:dyDescent="0.25">
      <c r="A167" s="3"/>
      <c r="B167" s="3"/>
      <c r="C167" s="3"/>
      <c r="D167" s="3"/>
      <c r="E167" s="701"/>
      <c r="F167" s="701"/>
      <c r="G167" s="701"/>
      <c r="H167" s="701"/>
      <c r="I167" s="701"/>
      <c r="J167" s="701"/>
      <c r="K167" s="701"/>
      <c r="L167" s="701"/>
      <c r="M167" s="701"/>
      <c r="N167" s="701"/>
      <c r="O167" s="701"/>
      <c r="S167" s="610"/>
      <c r="T167" s="610"/>
      <c r="U167" s="610"/>
      <c r="V167" s="610"/>
      <c r="W167" s="610"/>
      <c r="X167" s="610"/>
      <c r="Y167" s="610"/>
      <c r="Z167" s="610"/>
      <c r="AA167" s="610"/>
      <c r="AB167" s="610"/>
      <c r="AC167" s="610"/>
      <c r="AD167" s="610"/>
      <c r="AE167" s="610"/>
      <c r="AF167" s="610"/>
      <c r="AG167" s="610"/>
      <c r="AH167" s="610"/>
      <c r="AI167" s="610"/>
      <c r="AJ167" s="610"/>
      <c r="AK167" s="610"/>
      <c r="AL167" s="610"/>
      <c r="AM167" s="610"/>
      <c r="AN167" s="610"/>
      <c r="AO167" s="610"/>
      <c r="AP167" s="610"/>
      <c r="AQ167" s="610"/>
      <c r="AR167" s="610"/>
    </row>
    <row r="168" spans="1:44" x14ac:dyDescent="0.25">
      <c r="A168" s="3"/>
      <c r="B168" s="3"/>
      <c r="C168" s="3"/>
      <c r="D168" s="3"/>
      <c r="E168" s="701"/>
      <c r="F168" s="701"/>
      <c r="G168" s="701"/>
      <c r="H168" s="701"/>
      <c r="I168" s="701"/>
      <c r="J168" s="701"/>
      <c r="K168" s="701"/>
      <c r="L168" s="701"/>
      <c r="M168" s="701"/>
      <c r="N168" s="701"/>
      <c r="O168" s="701"/>
      <c r="S168" s="610"/>
      <c r="T168" s="610"/>
      <c r="U168" s="610"/>
      <c r="V168" s="610"/>
      <c r="W168" s="610"/>
      <c r="X168" s="610"/>
      <c r="Y168" s="610"/>
      <c r="Z168" s="610"/>
      <c r="AA168" s="610"/>
      <c r="AB168" s="610"/>
      <c r="AC168" s="610"/>
      <c r="AD168" s="610"/>
      <c r="AE168" s="610"/>
      <c r="AF168" s="610"/>
      <c r="AG168" s="610"/>
      <c r="AH168" s="610"/>
      <c r="AI168" s="610"/>
      <c r="AJ168" s="610"/>
      <c r="AK168" s="610"/>
      <c r="AL168" s="610"/>
      <c r="AM168" s="610"/>
      <c r="AN168" s="610"/>
      <c r="AO168" s="610"/>
      <c r="AP168" s="610"/>
      <c r="AQ168" s="610"/>
      <c r="AR168" s="610"/>
    </row>
    <row r="169" spans="1:44" x14ac:dyDescent="0.25">
      <c r="A169" s="3"/>
      <c r="B169" s="3"/>
      <c r="C169" s="3"/>
      <c r="D169" s="3"/>
      <c r="E169" s="701"/>
      <c r="F169" s="701"/>
      <c r="G169" s="701"/>
      <c r="H169" s="701"/>
      <c r="I169" s="701"/>
      <c r="J169" s="701"/>
      <c r="K169" s="701"/>
      <c r="L169" s="701"/>
      <c r="M169" s="701"/>
      <c r="N169" s="701"/>
      <c r="O169" s="701"/>
      <c r="S169" s="610"/>
      <c r="T169" s="610"/>
      <c r="U169" s="610"/>
      <c r="V169" s="610"/>
      <c r="W169" s="610"/>
      <c r="X169" s="610"/>
      <c r="Y169" s="610"/>
      <c r="Z169" s="610"/>
      <c r="AA169" s="610"/>
      <c r="AB169" s="610"/>
      <c r="AC169" s="610"/>
      <c r="AD169" s="610"/>
      <c r="AE169" s="610"/>
      <c r="AF169" s="610"/>
      <c r="AG169" s="610"/>
      <c r="AH169" s="610"/>
      <c r="AI169" s="610"/>
      <c r="AJ169" s="610"/>
      <c r="AK169" s="610"/>
      <c r="AL169" s="610"/>
      <c r="AM169" s="610"/>
      <c r="AN169" s="610"/>
      <c r="AO169" s="610"/>
      <c r="AP169" s="610"/>
      <c r="AQ169" s="610"/>
      <c r="AR169" s="610"/>
    </row>
    <row r="170" spans="1:44" x14ac:dyDescent="0.25">
      <c r="A170" s="3"/>
      <c r="B170" s="3"/>
      <c r="C170" s="3"/>
      <c r="D170" s="3"/>
      <c r="E170" s="701"/>
      <c r="F170" s="701"/>
      <c r="G170" s="701"/>
      <c r="H170" s="701"/>
      <c r="I170" s="701"/>
      <c r="J170" s="701"/>
      <c r="K170" s="701"/>
      <c r="L170" s="701"/>
      <c r="M170" s="701"/>
      <c r="N170" s="701"/>
      <c r="O170" s="701"/>
      <c r="S170" s="610"/>
      <c r="T170" s="610"/>
      <c r="U170" s="610"/>
      <c r="V170" s="610"/>
      <c r="W170" s="610"/>
      <c r="X170" s="610"/>
      <c r="Y170" s="610"/>
      <c r="Z170" s="610"/>
      <c r="AA170" s="610"/>
      <c r="AB170" s="610"/>
      <c r="AC170" s="610"/>
      <c r="AD170" s="610"/>
      <c r="AE170" s="610"/>
      <c r="AF170" s="610"/>
      <c r="AG170" s="610"/>
      <c r="AH170" s="610"/>
      <c r="AI170" s="610"/>
      <c r="AJ170" s="610"/>
      <c r="AK170" s="610"/>
      <c r="AL170" s="610"/>
      <c r="AM170" s="610"/>
      <c r="AN170" s="610"/>
      <c r="AO170" s="610"/>
      <c r="AP170" s="610"/>
      <c r="AQ170" s="610"/>
      <c r="AR170" s="610"/>
    </row>
    <row r="171" spans="1:44" x14ac:dyDescent="0.25">
      <c r="A171" s="3"/>
      <c r="B171" s="3"/>
      <c r="C171" s="3"/>
      <c r="D171" s="3"/>
      <c r="E171" s="701"/>
      <c r="F171" s="701"/>
      <c r="G171" s="701"/>
      <c r="H171" s="701"/>
      <c r="I171" s="701"/>
      <c r="J171" s="701"/>
      <c r="K171" s="701"/>
      <c r="L171" s="701"/>
      <c r="M171" s="701"/>
      <c r="N171" s="701"/>
      <c r="O171" s="701"/>
      <c r="S171" s="610"/>
      <c r="T171" s="610"/>
      <c r="U171" s="610"/>
      <c r="V171" s="610"/>
      <c r="W171" s="610"/>
      <c r="X171" s="610"/>
      <c r="Y171" s="610"/>
      <c r="Z171" s="610"/>
      <c r="AA171" s="610"/>
      <c r="AB171" s="610"/>
      <c r="AC171" s="610"/>
      <c r="AD171" s="610"/>
      <c r="AE171" s="610"/>
      <c r="AF171" s="610"/>
      <c r="AG171" s="610"/>
      <c r="AH171" s="610"/>
      <c r="AI171" s="610"/>
      <c r="AJ171" s="610"/>
      <c r="AK171" s="610"/>
      <c r="AL171" s="610"/>
      <c r="AM171" s="610"/>
      <c r="AN171" s="610"/>
      <c r="AO171" s="610"/>
      <c r="AP171" s="610"/>
      <c r="AQ171" s="610"/>
      <c r="AR171" s="610"/>
    </row>
    <row r="172" spans="1:44" x14ac:dyDescent="0.25">
      <c r="A172" s="3"/>
      <c r="B172" s="3"/>
      <c r="C172" s="3"/>
      <c r="D172" s="3"/>
      <c r="E172" s="701"/>
      <c r="F172" s="701"/>
      <c r="G172" s="701"/>
      <c r="H172" s="701"/>
      <c r="I172" s="701"/>
      <c r="J172" s="701"/>
      <c r="K172" s="701"/>
      <c r="L172" s="701"/>
      <c r="M172" s="701"/>
      <c r="N172" s="701"/>
      <c r="O172" s="701"/>
      <c r="S172" s="610"/>
      <c r="T172" s="610"/>
      <c r="U172" s="610"/>
      <c r="V172" s="610"/>
      <c r="W172" s="610"/>
      <c r="X172" s="610"/>
      <c r="Y172" s="610"/>
      <c r="Z172" s="610"/>
      <c r="AA172" s="610"/>
      <c r="AB172" s="610"/>
      <c r="AC172" s="610"/>
      <c r="AD172" s="610"/>
      <c r="AE172" s="610"/>
      <c r="AF172" s="610"/>
      <c r="AG172" s="610"/>
      <c r="AH172" s="610"/>
      <c r="AI172" s="610"/>
      <c r="AJ172" s="610"/>
      <c r="AK172" s="610"/>
      <c r="AL172" s="610"/>
      <c r="AM172" s="610"/>
      <c r="AN172" s="610"/>
      <c r="AO172" s="610"/>
      <c r="AP172" s="610"/>
      <c r="AQ172" s="610"/>
      <c r="AR172" s="610"/>
    </row>
    <row r="173" spans="1:44" x14ac:dyDescent="0.25">
      <c r="A173" s="3"/>
      <c r="B173" s="3"/>
      <c r="C173" s="3"/>
      <c r="D173" s="3"/>
      <c r="E173" s="701"/>
      <c r="F173" s="701"/>
      <c r="G173" s="701"/>
      <c r="H173" s="701"/>
      <c r="I173" s="701"/>
      <c r="J173" s="701"/>
      <c r="K173" s="701"/>
      <c r="L173" s="701"/>
      <c r="M173" s="701"/>
      <c r="N173" s="701"/>
      <c r="O173" s="701"/>
      <c r="S173" s="610"/>
      <c r="T173" s="610"/>
      <c r="U173" s="610"/>
      <c r="V173" s="610"/>
      <c r="W173" s="610"/>
      <c r="X173" s="610"/>
      <c r="Y173" s="610"/>
      <c r="Z173" s="610"/>
      <c r="AA173" s="610"/>
      <c r="AB173" s="610"/>
      <c r="AC173" s="610"/>
      <c r="AD173" s="610"/>
      <c r="AE173" s="610"/>
      <c r="AF173" s="610"/>
      <c r="AG173" s="610"/>
      <c r="AH173" s="610"/>
      <c r="AI173" s="610"/>
      <c r="AJ173" s="610"/>
      <c r="AK173" s="610"/>
      <c r="AL173" s="610"/>
      <c r="AM173" s="610"/>
      <c r="AN173" s="610"/>
      <c r="AO173" s="610"/>
      <c r="AP173" s="610"/>
      <c r="AQ173" s="610"/>
      <c r="AR173" s="610"/>
    </row>
    <row r="174" spans="1:44" x14ac:dyDescent="0.25">
      <c r="A174" s="3"/>
      <c r="B174" s="3"/>
      <c r="C174" s="3"/>
      <c r="D174" s="3"/>
      <c r="E174" s="701"/>
      <c r="F174" s="701"/>
      <c r="G174" s="701"/>
      <c r="H174" s="701"/>
      <c r="I174" s="701"/>
      <c r="J174" s="701"/>
      <c r="K174" s="701"/>
      <c r="L174" s="701"/>
      <c r="M174" s="701"/>
      <c r="N174" s="701"/>
      <c r="O174" s="701"/>
      <c r="S174" s="610"/>
      <c r="T174" s="610"/>
      <c r="U174" s="610"/>
      <c r="V174" s="610"/>
      <c r="W174" s="610"/>
      <c r="X174" s="610"/>
      <c r="Y174" s="610"/>
      <c r="Z174" s="610"/>
      <c r="AA174" s="610"/>
      <c r="AB174" s="610"/>
      <c r="AC174" s="610"/>
      <c r="AD174" s="610"/>
      <c r="AE174" s="610"/>
      <c r="AF174" s="610"/>
      <c r="AG174" s="610"/>
      <c r="AH174" s="610"/>
      <c r="AI174" s="610"/>
      <c r="AJ174" s="610"/>
      <c r="AK174" s="610"/>
      <c r="AL174" s="610"/>
      <c r="AM174" s="610"/>
      <c r="AN174" s="610"/>
      <c r="AO174" s="610"/>
      <c r="AP174" s="610"/>
      <c r="AQ174" s="610"/>
      <c r="AR174" s="610"/>
    </row>
    <row r="175" spans="1:44" x14ac:dyDescent="0.25">
      <c r="A175" s="3"/>
      <c r="B175" s="3"/>
      <c r="C175" s="3"/>
      <c r="D175" s="3"/>
      <c r="E175" s="701"/>
      <c r="F175" s="701"/>
      <c r="G175" s="701"/>
      <c r="H175" s="701"/>
      <c r="I175" s="701"/>
      <c r="J175" s="701"/>
      <c r="K175" s="701"/>
      <c r="L175" s="701"/>
      <c r="M175" s="701"/>
      <c r="N175" s="701"/>
      <c r="O175" s="701"/>
      <c r="S175" s="610"/>
      <c r="T175" s="610"/>
      <c r="U175" s="610"/>
      <c r="V175" s="610"/>
      <c r="W175" s="610"/>
      <c r="X175" s="610"/>
      <c r="Y175" s="610"/>
      <c r="Z175" s="610"/>
      <c r="AA175" s="610"/>
      <c r="AB175" s="610"/>
      <c r="AC175" s="610"/>
      <c r="AD175" s="610"/>
      <c r="AE175" s="610"/>
      <c r="AF175" s="610"/>
      <c r="AG175" s="610"/>
      <c r="AH175" s="610"/>
      <c r="AI175" s="610"/>
      <c r="AJ175" s="610"/>
      <c r="AK175" s="610"/>
      <c r="AL175" s="610"/>
      <c r="AM175" s="610"/>
      <c r="AN175" s="610"/>
      <c r="AO175" s="610"/>
      <c r="AP175" s="610"/>
      <c r="AQ175" s="610"/>
      <c r="AR175" s="610"/>
    </row>
    <row r="176" spans="1:44" x14ac:dyDescent="0.25">
      <c r="A176" s="3"/>
      <c r="B176" s="3"/>
      <c r="C176" s="3"/>
      <c r="D176" s="3"/>
      <c r="E176" s="701"/>
      <c r="F176" s="701"/>
      <c r="G176" s="701"/>
      <c r="H176" s="701"/>
      <c r="I176" s="701"/>
      <c r="J176" s="701"/>
      <c r="K176" s="701"/>
      <c r="L176" s="701"/>
      <c r="M176" s="701"/>
      <c r="N176" s="701"/>
      <c r="O176" s="701"/>
      <c r="S176" s="610"/>
      <c r="T176" s="610"/>
      <c r="U176" s="610"/>
      <c r="V176" s="610"/>
      <c r="W176" s="610"/>
      <c r="X176" s="610"/>
      <c r="Y176" s="610"/>
      <c r="Z176" s="610"/>
      <c r="AA176" s="610"/>
      <c r="AB176" s="610"/>
      <c r="AC176" s="610"/>
      <c r="AD176" s="610"/>
      <c r="AE176" s="610"/>
      <c r="AF176" s="610"/>
      <c r="AG176" s="610"/>
      <c r="AH176" s="610"/>
      <c r="AI176" s="610"/>
      <c r="AJ176" s="610"/>
      <c r="AK176" s="610"/>
      <c r="AL176" s="610"/>
      <c r="AM176" s="610"/>
      <c r="AN176" s="610"/>
      <c r="AO176" s="610"/>
      <c r="AP176" s="610"/>
      <c r="AQ176" s="610"/>
      <c r="AR176" s="610"/>
    </row>
    <row r="177" spans="1:44" x14ac:dyDescent="0.25">
      <c r="A177" s="3"/>
      <c r="B177" s="3"/>
      <c r="C177" s="3"/>
      <c r="D177" s="3"/>
      <c r="E177" s="701"/>
      <c r="F177" s="701"/>
      <c r="G177" s="701"/>
      <c r="H177" s="701"/>
      <c r="I177" s="701"/>
      <c r="J177" s="701"/>
      <c r="K177" s="701"/>
      <c r="L177" s="701"/>
      <c r="M177" s="701"/>
      <c r="N177" s="701"/>
      <c r="O177" s="701"/>
      <c r="S177" s="610"/>
      <c r="T177" s="610"/>
      <c r="U177" s="610"/>
      <c r="V177" s="610"/>
      <c r="W177" s="610"/>
      <c r="X177" s="610"/>
      <c r="Y177" s="610"/>
      <c r="Z177" s="610"/>
      <c r="AA177" s="610"/>
      <c r="AB177" s="610"/>
      <c r="AC177" s="610"/>
      <c r="AD177" s="610"/>
      <c r="AE177" s="610"/>
      <c r="AF177" s="610"/>
      <c r="AG177" s="610"/>
      <c r="AH177" s="610"/>
      <c r="AI177" s="610"/>
      <c r="AJ177" s="610"/>
      <c r="AK177" s="610"/>
      <c r="AL177" s="610"/>
      <c r="AM177" s="610"/>
      <c r="AN177" s="610"/>
      <c r="AO177" s="610"/>
      <c r="AP177" s="610"/>
      <c r="AQ177" s="610"/>
      <c r="AR177" s="610"/>
    </row>
    <row r="178" spans="1:44" x14ac:dyDescent="0.25">
      <c r="A178" s="3"/>
      <c r="B178" s="3"/>
      <c r="C178" s="3"/>
      <c r="D178" s="3"/>
      <c r="E178" s="701"/>
      <c r="F178" s="701"/>
      <c r="G178" s="701"/>
      <c r="H178" s="701"/>
      <c r="I178" s="701"/>
      <c r="J178" s="701"/>
      <c r="K178" s="701"/>
      <c r="L178" s="701"/>
      <c r="M178" s="701"/>
      <c r="N178" s="701"/>
      <c r="O178" s="701"/>
      <c r="S178" s="610"/>
      <c r="T178" s="610"/>
      <c r="U178" s="610"/>
      <c r="V178" s="610"/>
      <c r="W178" s="610"/>
      <c r="X178" s="610"/>
      <c r="Y178" s="610"/>
      <c r="Z178" s="610"/>
      <c r="AA178" s="610"/>
      <c r="AB178" s="610"/>
      <c r="AC178" s="610"/>
      <c r="AD178" s="610"/>
      <c r="AE178" s="610"/>
      <c r="AF178" s="610"/>
      <c r="AG178" s="610"/>
      <c r="AH178" s="610"/>
      <c r="AI178" s="610"/>
      <c r="AJ178" s="610"/>
      <c r="AK178" s="610"/>
      <c r="AL178" s="610"/>
      <c r="AM178" s="610"/>
      <c r="AN178" s="610"/>
      <c r="AO178" s="610"/>
      <c r="AP178" s="610"/>
      <c r="AQ178" s="610"/>
      <c r="AR178" s="610"/>
    </row>
    <row r="179" spans="1:44" x14ac:dyDescent="0.25">
      <c r="A179" s="3"/>
      <c r="B179" s="3"/>
      <c r="C179" s="3"/>
      <c r="D179" s="3"/>
      <c r="E179" s="701"/>
      <c r="F179" s="701"/>
      <c r="G179" s="701"/>
      <c r="H179" s="701"/>
      <c r="I179" s="701"/>
      <c r="J179" s="701"/>
      <c r="K179" s="701"/>
      <c r="L179" s="701"/>
      <c r="M179" s="701"/>
      <c r="N179" s="701"/>
      <c r="O179" s="701"/>
      <c r="S179" s="610"/>
      <c r="T179" s="610"/>
      <c r="U179" s="610"/>
      <c r="V179" s="610"/>
      <c r="W179" s="610"/>
      <c r="X179" s="610"/>
      <c r="Y179" s="610"/>
      <c r="Z179" s="610"/>
      <c r="AA179" s="610"/>
      <c r="AB179" s="610"/>
      <c r="AC179" s="610"/>
      <c r="AD179" s="610"/>
      <c r="AE179" s="610"/>
      <c r="AF179" s="610"/>
      <c r="AG179" s="610"/>
      <c r="AH179" s="610"/>
      <c r="AI179" s="610"/>
      <c r="AJ179" s="610"/>
      <c r="AK179" s="610"/>
      <c r="AL179" s="610"/>
      <c r="AM179" s="610"/>
      <c r="AN179" s="610"/>
      <c r="AO179" s="610"/>
      <c r="AP179" s="610"/>
      <c r="AQ179" s="610"/>
      <c r="AR179" s="610"/>
    </row>
    <row r="180" spans="1:44" x14ac:dyDescent="0.25">
      <c r="A180" s="3"/>
      <c r="B180" s="3"/>
      <c r="C180" s="3"/>
      <c r="D180" s="3"/>
      <c r="E180" s="701"/>
      <c r="F180" s="701"/>
      <c r="G180" s="701"/>
      <c r="H180" s="701"/>
      <c r="I180" s="701"/>
      <c r="J180" s="701"/>
      <c r="K180" s="701"/>
      <c r="L180" s="701"/>
      <c r="M180" s="701"/>
      <c r="N180" s="701"/>
      <c r="O180" s="701"/>
      <c r="S180" s="610"/>
      <c r="T180" s="610"/>
      <c r="U180" s="610"/>
      <c r="V180" s="610"/>
      <c r="W180" s="610"/>
      <c r="X180" s="610"/>
      <c r="Y180" s="610"/>
      <c r="Z180" s="610"/>
      <c r="AA180" s="610"/>
      <c r="AB180" s="610"/>
      <c r="AC180" s="610"/>
      <c r="AD180" s="610"/>
      <c r="AE180" s="610"/>
      <c r="AF180" s="610"/>
      <c r="AG180" s="610"/>
      <c r="AH180" s="610"/>
      <c r="AI180" s="610"/>
      <c r="AJ180" s="610"/>
      <c r="AK180" s="610"/>
      <c r="AL180" s="610"/>
      <c r="AM180" s="610"/>
      <c r="AN180" s="610"/>
      <c r="AO180" s="610"/>
      <c r="AP180" s="610"/>
      <c r="AQ180" s="610"/>
      <c r="AR180" s="610"/>
    </row>
    <row r="181" spans="1:44" x14ac:dyDescent="0.25">
      <c r="A181" s="3"/>
      <c r="B181" s="3"/>
      <c r="C181" s="3"/>
      <c r="D181" s="3"/>
      <c r="E181" s="701"/>
      <c r="F181" s="701"/>
      <c r="G181" s="701"/>
      <c r="H181" s="701"/>
      <c r="I181" s="701"/>
      <c r="J181" s="701"/>
      <c r="K181" s="701"/>
      <c r="L181" s="701"/>
      <c r="M181" s="701"/>
      <c r="N181" s="701"/>
      <c r="O181" s="701"/>
      <c r="S181" s="610"/>
      <c r="T181" s="610"/>
      <c r="U181" s="610"/>
      <c r="V181" s="610"/>
      <c r="W181" s="610"/>
      <c r="X181" s="610"/>
      <c r="Y181" s="610"/>
      <c r="Z181" s="610"/>
      <c r="AA181" s="610"/>
      <c r="AB181" s="610"/>
      <c r="AC181" s="610"/>
      <c r="AD181" s="610"/>
      <c r="AE181" s="610"/>
      <c r="AF181" s="610"/>
      <c r="AG181" s="610"/>
      <c r="AH181" s="610"/>
      <c r="AI181" s="610"/>
      <c r="AJ181" s="610"/>
      <c r="AK181" s="610"/>
      <c r="AL181" s="610"/>
      <c r="AM181" s="610"/>
      <c r="AN181" s="610"/>
      <c r="AO181" s="610"/>
      <c r="AP181" s="610"/>
      <c r="AQ181" s="610"/>
      <c r="AR181" s="610"/>
    </row>
    <row r="182" spans="1:44" x14ac:dyDescent="0.25">
      <c r="A182" s="3"/>
      <c r="B182" s="3"/>
      <c r="C182" s="3"/>
      <c r="D182" s="3"/>
      <c r="E182" s="701"/>
      <c r="F182" s="701"/>
      <c r="G182" s="701"/>
      <c r="H182" s="701"/>
      <c r="I182" s="701"/>
      <c r="J182" s="701"/>
      <c r="K182" s="701"/>
      <c r="L182" s="701"/>
      <c r="M182" s="701"/>
      <c r="N182" s="701"/>
      <c r="O182" s="701"/>
      <c r="S182" s="610"/>
      <c r="T182" s="610"/>
      <c r="U182" s="610"/>
      <c r="V182" s="610"/>
      <c r="W182" s="610"/>
      <c r="X182" s="610"/>
      <c r="Y182" s="610"/>
      <c r="Z182" s="610"/>
      <c r="AA182" s="610"/>
      <c r="AB182" s="610"/>
      <c r="AC182" s="610"/>
      <c r="AD182" s="610"/>
      <c r="AE182" s="610"/>
      <c r="AF182" s="610"/>
      <c r="AG182" s="610"/>
      <c r="AH182" s="610"/>
      <c r="AI182" s="610"/>
      <c r="AJ182" s="610"/>
      <c r="AK182" s="610"/>
      <c r="AL182" s="610"/>
      <c r="AM182" s="610"/>
      <c r="AN182" s="610"/>
      <c r="AO182" s="610"/>
      <c r="AP182" s="610"/>
      <c r="AQ182" s="610"/>
      <c r="AR182" s="610"/>
    </row>
    <row r="183" spans="1:44" x14ac:dyDescent="0.25">
      <c r="A183" s="3"/>
      <c r="B183" s="3"/>
      <c r="C183" s="3"/>
      <c r="D183" s="3"/>
      <c r="E183" s="701"/>
      <c r="F183" s="701"/>
      <c r="G183" s="701"/>
      <c r="H183" s="701"/>
      <c r="I183" s="701"/>
      <c r="J183" s="701"/>
      <c r="K183" s="701"/>
      <c r="L183" s="701"/>
      <c r="M183" s="701"/>
      <c r="N183" s="701"/>
      <c r="O183" s="701"/>
      <c r="S183" s="610"/>
      <c r="T183" s="610"/>
      <c r="U183" s="610"/>
      <c r="V183" s="610"/>
      <c r="W183" s="610"/>
      <c r="X183" s="610"/>
      <c r="Y183" s="610"/>
      <c r="Z183" s="610"/>
      <c r="AA183" s="610"/>
      <c r="AB183" s="610"/>
      <c r="AC183" s="610"/>
      <c r="AD183" s="610"/>
      <c r="AE183" s="610"/>
      <c r="AF183" s="610"/>
      <c r="AG183" s="610"/>
      <c r="AH183" s="610"/>
      <c r="AI183" s="610"/>
      <c r="AJ183" s="610"/>
      <c r="AK183" s="610"/>
      <c r="AL183" s="610"/>
      <c r="AM183" s="610"/>
      <c r="AN183" s="610"/>
      <c r="AO183" s="610"/>
      <c r="AP183" s="610"/>
      <c r="AQ183" s="610"/>
      <c r="AR183" s="610"/>
    </row>
    <row r="184" spans="1:44" x14ac:dyDescent="0.25">
      <c r="A184" s="3"/>
      <c r="B184" s="3"/>
      <c r="C184" s="3"/>
      <c r="D184" s="3"/>
      <c r="E184" s="701"/>
      <c r="F184" s="701"/>
      <c r="G184" s="701"/>
      <c r="H184" s="701"/>
      <c r="I184" s="701"/>
      <c r="J184" s="701"/>
      <c r="K184" s="701"/>
      <c r="L184" s="701"/>
      <c r="M184" s="701"/>
      <c r="N184" s="701"/>
      <c r="O184" s="701"/>
      <c r="S184" s="610"/>
      <c r="T184" s="610"/>
      <c r="U184" s="610"/>
      <c r="V184" s="610"/>
      <c r="W184" s="610"/>
      <c r="X184" s="610"/>
      <c r="Y184" s="610"/>
      <c r="Z184" s="610"/>
      <c r="AA184" s="610"/>
      <c r="AB184" s="610"/>
      <c r="AC184" s="610"/>
      <c r="AD184" s="610"/>
      <c r="AE184" s="610"/>
      <c r="AF184" s="610"/>
      <c r="AG184" s="610"/>
      <c r="AH184" s="610"/>
      <c r="AI184" s="610"/>
      <c r="AJ184" s="610"/>
      <c r="AK184" s="610"/>
      <c r="AL184" s="610"/>
      <c r="AM184" s="610"/>
      <c r="AN184" s="610"/>
      <c r="AO184" s="610"/>
      <c r="AP184" s="610"/>
      <c r="AQ184" s="610"/>
      <c r="AR184" s="610"/>
    </row>
    <row r="185" spans="1:44" x14ac:dyDescent="0.25">
      <c r="A185" s="3"/>
      <c r="B185" s="3"/>
      <c r="C185" s="3"/>
      <c r="D185" s="3"/>
      <c r="E185" s="701"/>
      <c r="F185" s="701"/>
      <c r="G185" s="701"/>
      <c r="H185" s="701"/>
      <c r="I185" s="701"/>
      <c r="J185" s="701"/>
      <c r="K185" s="701"/>
      <c r="L185" s="701"/>
      <c r="M185" s="701"/>
      <c r="N185" s="701"/>
      <c r="O185" s="701"/>
      <c r="S185" s="610"/>
      <c r="T185" s="610"/>
      <c r="U185" s="610"/>
      <c r="V185" s="610"/>
      <c r="W185" s="610"/>
      <c r="X185" s="610"/>
      <c r="Y185" s="610"/>
      <c r="Z185" s="610"/>
      <c r="AA185" s="610"/>
      <c r="AB185" s="610"/>
      <c r="AC185" s="610"/>
      <c r="AD185" s="610"/>
      <c r="AE185" s="610"/>
      <c r="AF185" s="610"/>
      <c r="AG185" s="610"/>
      <c r="AH185" s="610"/>
      <c r="AI185" s="610"/>
      <c r="AJ185" s="610"/>
      <c r="AK185" s="610"/>
      <c r="AL185" s="610"/>
      <c r="AM185" s="610"/>
      <c r="AN185" s="610"/>
      <c r="AO185" s="610"/>
      <c r="AP185" s="610"/>
      <c r="AQ185" s="610"/>
      <c r="AR185" s="610"/>
    </row>
    <row r="186" spans="1:44" x14ac:dyDescent="0.25">
      <c r="A186" s="3"/>
      <c r="B186" s="3"/>
      <c r="C186" s="3"/>
      <c r="D186" s="3"/>
      <c r="E186" s="701"/>
      <c r="F186" s="701"/>
      <c r="G186" s="701"/>
      <c r="H186" s="701"/>
      <c r="I186" s="701"/>
      <c r="J186" s="701"/>
      <c r="K186" s="701"/>
      <c r="L186" s="701"/>
      <c r="M186" s="701"/>
      <c r="N186" s="701"/>
      <c r="O186" s="701"/>
      <c r="S186" s="610"/>
      <c r="T186" s="610"/>
      <c r="U186" s="610"/>
      <c r="V186" s="610"/>
      <c r="W186" s="610"/>
      <c r="X186" s="610"/>
      <c r="Y186" s="610"/>
      <c r="Z186" s="610"/>
      <c r="AA186" s="610"/>
      <c r="AB186" s="610"/>
      <c r="AC186" s="610"/>
      <c r="AD186" s="610"/>
      <c r="AE186" s="610"/>
      <c r="AF186" s="610"/>
      <c r="AG186" s="610"/>
      <c r="AH186" s="610"/>
      <c r="AI186" s="610"/>
      <c r="AJ186" s="610"/>
      <c r="AK186" s="610"/>
      <c r="AL186" s="610"/>
      <c r="AM186" s="610"/>
      <c r="AN186" s="610"/>
      <c r="AO186" s="610"/>
      <c r="AP186" s="610"/>
      <c r="AQ186" s="610"/>
      <c r="AR186" s="610"/>
    </row>
    <row r="187" spans="1:44" x14ac:dyDescent="0.25">
      <c r="A187" s="3"/>
      <c r="B187" s="3"/>
      <c r="C187" s="3"/>
      <c r="D187" s="3"/>
      <c r="E187" s="701"/>
      <c r="F187" s="701"/>
      <c r="G187" s="701"/>
      <c r="H187" s="701"/>
      <c r="I187" s="701"/>
      <c r="J187" s="701"/>
      <c r="K187" s="701"/>
      <c r="L187" s="701"/>
      <c r="M187" s="701"/>
      <c r="N187" s="701"/>
      <c r="O187" s="701"/>
      <c r="S187" s="610"/>
      <c r="T187" s="610"/>
      <c r="U187" s="610"/>
      <c r="V187" s="610"/>
      <c r="W187" s="610"/>
      <c r="X187" s="610"/>
      <c r="Y187" s="610"/>
      <c r="Z187" s="610"/>
      <c r="AA187" s="610"/>
      <c r="AB187" s="610"/>
      <c r="AC187" s="610"/>
      <c r="AD187" s="610"/>
      <c r="AE187" s="610"/>
      <c r="AF187" s="610"/>
      <c r="AG187" s="610"/>
      <c r="AH187" s="610"/>
      <c r="AI187" s="610"/>
      <c r="AJ187" s="610"/>
      <c r="AK187" s="610"/>
      <c r="AL187" s="610"/>
      <c r="AM187" s="610"/>
      <c r="AN187" s="610"/>
      <c r="AO187" s="610"/>
      <c r="AP187" s="610"/>
      <c r="AQ187" s="610"/>
      <c r="AR187" s="610"/>
    </row>
    <row r="188" spans="1:44" x14ac:dyDescent="0.25">
      <c r="A188" s="3"/>
      <c r="B188" s="3"/>
      <c r="C188" s="3"/>
      <c r="D188" s="3"/>
      <c r="E188" s="701"/>
      <c r="F188" s="701"/>
      <c r="G188" s="701"/>
      <c r="H188" s="701"/>
      <c r="I188" s="701"/>
      <c r="J188" s="701"/>
      <c r="K188" s="701"/>
      <c r="L188" s="701"/>
      <c r="M188" s="701"/>
      <c r="N188" s="701"/>
      <c r="O188" s="701"/>
      <c r="S188" s="610"/>
      <c r="T188" s="610"/>
      <c r="U188" s="610"/>
      <c r="V188" s="610"/>
      <c r="W188" s="610"/>
      <c r="X188" s="610"/>
      <c r="Y188" s="610"/>
      <c r="Z188" s="610"/>
      <c r="AA188" s="610"/>
      <c r="AB188" s="610"/>
      <c r="AC188" s="610"/>
      <c r="AD188" s="610"/>
      <c r="AE188" s="610"/>
      <c r="AF188" s="610"/>
      <c r="AG188" s="610"/>
      <c r="AH188" s="610"/>
      <c r="AI188" s="610"/>
      <c r="AJ188" s="610"/>
      <c r="AK188" s="610"/>
      <c r="AL188" s="610"/>
      <c r="AM188" s="610"/>
      <c r="AN188" s="610"/>
      <c r="AO188" s="610"/>
      <c r="AP188" s="610"/>
      <c r="AQ188" s="610"/>
      <c r="AR188" s="610"/>
    </row>
    <row r="189" spans="1:44" x14ac:dyDescent="0.25">
      <c r="A189" s="3"/>
      <c r="B189" s="3"/>
      <c r="C189" s="3"/>
      <c r="D189" s="3"/>
      <c r="E189" s="701"/>
      <c r="F189" s="701"/>
      <c r="G189" s="701"/>
      <c r="H189" s="701"/>
      <c r="I189" s="701"/>
      <c r="J189" s="701"/>
      <c r="K189" s="701"/>
      <c r="L189" s="701"/>
      <c r="M189" s="701"/>
      <c r="N189" s="701"/>
      <c r="O189" s="701"/>
      <c r="S189" s="610"/>
      <c r="T189" s="610"/>
      <c r="U189" s="610"/>
      <c r="V189" s="610"/>
      <c r="W189" s="610"/>
      <c r="X189" s="610"/>
      <c r="Y189" s="610"/>
      <c r="Z189" s="610"/>
      <c r="AA189" s="610"/>
      <c r="AB189" s="610"/>
      <c r="AC189" s="610"/>
      <c r="AD189" s="610"/>
      <c r="AE189" s="610"/>
      <c r="AF189" s="610"/>
      <c r="AG189" s="610"/>
      <c r="AH189" s="610"/>
      <c r="AI189" s="610"/>
      <c r="AJ189" s="610"/>
      <c r="AK189" s="610"/>
      <c r="AL189" s="610"/>
      <c r="AM189" s="610"/>
      <c r="AN189" s="610"/>
      <c r="AO189" s="610"/>
      <c r="AP189" s="610"/>
      <c r="AQ189" s="610"/>
      <c r="AR189" s="610"/>
    </row>
    <row r="190" spans="1:44" x14ac:dyDescent="0.25">
      <c r="A190" s="3"/>
      <c r="B190" s="3"/>
      <c r="C190" s="3"/>
      <c r="D190" s="3"/>
      <c r="E190" s="701"/>
      <c r="F190" s="701"/>
      <c r="G190" s="701"/>
      <c r="H190" s="701"/>
      <c r="I190" s="701"/>
      <c r="J190" s="701"/>
      <c r="K190" s="701"/>
      <c r="L190" s="701"/>
      <c r="M190" s="701"/>
      <c r="N190" s="701"/>
      <c r="O190" s="701"/>
      <c r="S190" s="610"/>
      <c r="T190" s="610"/>
      <c r="U190" s="610"/>
      <c r="V190" s="610"/>
      <c r="W190" s="610"/>
      <c r="X190" s="610"/>
      <c r="Y190" s="610"/>
      <c r="Z190" s="610"/>
      <c r="AA190" s="610"/>
      <c r="AB190" s="610"/>
      <c r="AC190" s="610"/>
      <c r="AD190" s="610"/>
      <c r="AE190" s="610"/>
      <c r="AF190" s="610"/>
      <c r="AG190" s="610"/>
      <c r="AH190" s="610"/>
      <c r="AI190" s="610"/>
      <c r="AJ190" s="610"/>
      <c r="AK190" s="610"/>
      <c r="AL190" s="610"/>
      <c r="AM190" s="610"/>
      <c r="AN190" s="610"/>
      <c r="AO190" s="610"/>
      <c r="AP190" s="610"/>
      <c r="AQ190" s="610"/>
      <c r="AR190" s="610"/>
    </row>
    <row r="191" spans="1:44" x14ac:dyDescent="0.25">
      <c r="A191" s="3"/>
      <c r="B191" s="3"/>
      <c r="C191" s="3"/>
      <c r="D191" s="3"/>
      <c r="E191" s="701"/>
      <c r="F191" s="701"/>
      <c r="G191" s="701"/>
      <c r="H191" s="701"/>
      <c r="I191" s="701"/>
      <c r="J191" s="701"/>
      <c r="K191" s="701"/>
      <c r="L191" s="701"/>
      <c r="M191" s="701"/>
      <c r="N191" s="701"/>
      <c r="O191" s="701"/>
      <c r="S191" s="610"/>
      <c r="T191" s="610"/>
      <c r="U191" s="610"/>
      <c r="V191" s="610"/>
      <c r="W191" s="610"/>
      <c r="X191" s="610"/>
      <c r="Y191" s="610"/>
      <c r="Z191" s="610"/>
      <c r="AA191" s="610"/>
      <c r="AB191" s="610"/>
      <c r="AC191" s="610"/>
      <c r="AD191" s="610"/>
      <c r="AE191" s="610"/>
      <c r="AF191" s="610"/>
      <c r="AG191" s="610"/>
      <c r="AH191" s="610"/>
      <c r="AI191" s="610"/>
      <c r="AJ191" s="610"/>
      <c r="AK191" s="610"/>
      <c r="AL191" s="610"/>
      <c r="AM191" s="610"/>
      <c r="AN191" s="610"/>
      <c r="AO191" s="610"/>
      <c r="AP191" s="610"/>
      <c r="AQ191" s="610"/>
      <c r="AR191" s="610"/>
    </row>
    <row r="192" spans="1:44" x14ac:dyDescent="0.25">
      <c r="A192" s="3"/>
      <c r="B192" s="3"/>
      <c r="C192" s="3"/>
      <c r="D192" s="3"/>
      <c r="E192" s="701"/>
      <c r="F192" s="701"/>
      <c r="G192" s="701"/>
      <c r="H192" s="701"/>
      <c r="I192" s="701"/>
      <c r="J192" s="701"/>
      <c r="K192" s="701"/>
      <c r="L192" s="701"/>
      <c r="M192" s="701"/>
      <c r="N192" s="701"/>
      <c r="O192" s="701"/>
      <c r="S192" s="610"/>
      <c r="T192" s="610"/>
      <c r="U192" s="610"/>
      <c r="V192" s="610"/>
      <c r="W192" s="610"/>
      <c r="X192" s="610"/>
      <c r="Y192" s="610"/>
      <c r="Z192" s="610"/>
      <c r="AA192" s="610"/>
      <c r="AB192" s="610"/>
      <c r="AC192" s="610"/>
      <c r="AD192" s="610"/>
      <c r="AE192" s="610"/>
      <c r="AF192" s="610"/>
      <c r="AG192" s="610"/>
      <c r="AH192" s="610"/>
      <c r="AI192" s="610"/>
      <c r="AJ192" s="610"/>
      <c r="AK192" s="610"/>
      <c r="AL192" s="610"/>
      <c r="AM192" s="610"/>
      <c r="AN192" s="610"/>
      <c r="AO192" s="610"/>
      <c r="AP192" s="610"/>
      <c r="AQ192" s="610"/>
      <c r="AR192" s="610"/>
    </row>
    <row r="193" spans="1:44" x14ac:dyDescent="0.25">
      <c r="A193" s="3"/>
      <c r="B193" s="3"/>
      <c r="C193" s="3"/>
      <c r="D193" s="3"/>
      <c r="E193" s="701"/>
      <c r="F193" s="701"/>
      <c r="G193" s="701"/>
      <c r="H193" s="701"/>
      <c r="I193" s="701"/>
      <c r="J193" s="701"/>
      <c r="K193" s="701"/>
      <c r="L193" s="701"/>
      <c r="M193" s="701"/>
      <c r="N193" s="701"/>
      <c r="O193" s="701"/>
      <c r="S193" s="610"/>
      <c r="T193" s="610"/>
      <c r="U193" s="610"/>
      <c r="V193" s="610"/>
      <c r="W193" s="610"/>
      <c r="X193" s="610"/>
      <c r="Y193" s="610"/>
      <c r="Z193" s="610"/>
      <c r="AA193" s="610"/>
      <c r="AB193" s="610"/>
      <c r="AC193" s="610"/>
      <c r="AD193" s="610"/>
      <c r="AE193" s="610"/>
      <c r="AF193" s="610"/>
      <c r="AG193" s="610"/>
      <c r="AH193" s="610"/>
      <c r="AI193" s="610"/>
      <c r="AJ193" s="610"/>
      <c r="AK193" s="610"/>
      <c r="AL193" s="610"/>
      <c r="AM193" s="610"/>
      <c r="AN193" s="610"/>
      <c r="AO193" s="610"/>
      <c r="AP193" s="610"/>
      <c r="AQ193" s="610"/>
      <c r="AR193" s="610"/>
    </row>
    <row r="194" spans="1:44" x14ac:dyDescent="0.25">
      <c r="A194" s="3"/>
      <c r="B194" s="3"/>
      <c r="C194" s="3"/>
      <c r="D194" s="3"/>
      <c r="E194" s="701"/>
      <c r="F194" s="701"/>
      <c r="G194" s="701"/>
      <c r="H194" s="701"/>
      <c r="I194" s="701"/>
      <c r="J194" s="701"/>
      <c r="K194" s="701"/>
      <c r="L194" s="701"/>
      <c r="M194" s="701"/>
      <c r="N194" s="701"/>
      <c r="O194" s="701"/>
      <c r="S194" s="610"/>
      <c r="T194" s="610"/>
      <c r="U194" s="610"/>
      <c r="V194" s="610"/>
      <c r="W194" s="610"/>
      <c r="X194" s="610"/>
      <c r="Y194" s="610"/>
      <c r="Z194" s="610"/>
      <c r="AA194" s="610"/>
      <c r="AB194" s="610"/>
      <c r="AC194" s="610"/>
      <c r="AD194" s="610"/>
      <c r="AE194" s="610"/>
      <c r="AF194" s="610"/>
      <c r="AG194" s="610"/>
      <c r="AH194" s="610"/>
      <c r="AI194" s="610"/>
      <c r="AJ194" s="610"/>
      <c r="AK194" s="610"/>
      <c r="AL194" s="610"/>
      <c r="AM194" s="610"/>
      <c r="AN194" s="610"/>
      <c r="AO194" s="610"/>
      <c r="AP194" s="610"/>
      <c r="AQ194" s="610"/>
      <c r="AR194" s="610"/>
    </row>
    <row r="195" spans="1:44" x14ac:dyDescent="0.25">
      <c r="A195" s="3"/>
      <c r="B195" s="3"/>
      <c r="C195" s="3"/>
      <c r="D195" s="3"/>
      <c r="E195" s="701"/>
      <c r="F195" s="701"/>
      <c r="G195" s="701"/>
      <c r="H195" s="701"/>
      <c r="I195" s="701"/>
      <c r="J195" s="701"/>
      <c r="K195" s="701"/>
      <c r="L195" s="701"/>
      <c r="M195" s="701"/>
      <c r="N195" s="701"/>
      <c r="O195" s="701"/>
      <c r="S195" s="610"/>
      <c r="T195" s="610"/>
      <c r="U195" s="610"/>
      <c r="V195" s="610"/>
      <c r="W195" s="610"/>
      <c r="X195" s="610"/>
      <c r="Y195" s="610"/>
      <c r="Z195" s="610"/>
      <c r="AA195" s="610"/>
      <c r="AB195" s="610"/>
      <c r="AC195" s="610"/>
      <c r="AD195" s="610"/>
      <c r="AE195" s="610"/>
      <c r="AF195" s="610"/>
      <c r="AG195" s="610"/>
      <c r="AH195" s="610"/>
      <c r="AI195" s="610"/>
      <c r="AJ195" s="610"/>
      <c r="AK195" s="610"/>
      <c r="AL195" s="610"/>
      <c r="AM195" s="610"/>
      <c r="AN195" s="610"/>
      <c r="AO195" s="610"/>
      <c r="AP195" s="610"/>
      <c r="AQ195" s="610"/>
      <c r="AR195" s="610"/>
    </row>
    <row r="196" spans="1:44" x14ac:dyDescent="0.25">
      <c r="A196" s="3"/>
      <c r="B196" s="3"/>
      <c r="C196" s="3"/>
      <c r="D196" s="3"/>
      <c r="E196" s="701"/>
      <c r="F196" s="701"/>
      <c r="G196" s="701"/>
      <c r="H196" s="701"/>
      <c r="I196" s="701"/>
      <c r="J196" s="701"/>
      <c r="K196" s="701"/>
      <c r="L196" s="701"/>
      <c r="M196" s="701"/>
      <c r="N196" s="701"/>
      <c r="O196" s="701"/>
      <c r="S196" s="610"/>
      <c r="T196" s="610"/>
      <c r="U196" s="610"/>
      <c r="V196" s="610"/>
      <c r="W196" s="610"/>
      <c r="X196" s="610"/>
      <c r="Y196" s="610"/>
      <c r="Z196" s="610"/>
      <c r="AA196" s="610"/>
      <c r="AB196" s="610"/>
      <c r="AC196" s="610"/>
      <c r="AD196" s="610"/>
      <c r="AE196" s="610"/>
      <c r="AF196" s="610"/>
      <c r="AG196" s="610"/>
      <c r="AH196" s="610"/>
      <c r="AI196" s="610"/>
      <c r="AJ196" s="610"/>
      <c r="AK196" s="610"/>
      <c r="AL196" s="610"/>
      <c r="AM196" s="610"/>
      <c r="AN196" s="610"/>
      <c r="AO196" s="610"/>
      <c r="AP196" s="610"/>
      <c r="AQ196" s="610"/>
      <c r="AR196" s="610"/>
    </row>
    <row r="197" spans="1:44" x14ac:dyDescent="0.25">
      <c r="A197" s="3"/>
      <c r="B197" s="3"/>
      <c r="C197" s="3"/>
      <c r="D197" s="3"/>
      <c r="E197" s="701"/>
      <c r="F197" s="701"/>
      <c r="G197" s="701"/>
      <c r="H197" s="701"/>
      <c r="I197" s="701"/>
      <c r="J197" s="701"/>
      <c r="K197" s="701"/>
      <c r="L197" s="701"/>
      <c r="M197" s="701"/>
      <c r="N197" s="701"/>
      <c r="O197" s="701"/>
      <c r="S197" s="610"/>
      <c r="T197" s="610"/>
      <c r="U197" s="610"/>
      <c r="V197" s="610"/>
      <c r="W197" s="610"/>
      <c r="X197" s="610"/>
      <c r="Y197" s="610"/>
      <c r="Z197" s="610"/>
      <c r="AA197" s="610"/>
      <c r="AB197" s="610"/>
      <c r="AC197" s="610"/>
      <c r="AD197" s="610"/>
      <c r="AE197" s="610"/>
      <c r="AF197" s="610"/>
      <c r="AG197" s="610"/>
      <c r="AH197" s="610"/>
      <c r="AI197" s="610"/>
      <c r="AJ197" s="610"/>
      <c r="AK197" s="610"/>
      <c r="AL197" s="610"/>
      <c r="AM197" s="610"/>
      <c r="AN197" s="610"/>
      <c r="AO197" s="610"/>
      <c r="AP197" s="610"/>
      <c r="AQ197" s="610"/>
      <c r="AR197" s="610"/>
    </row>
    <row r="198" spans="1:44" x14ac:dyDescent="0.25">
      <c r="A198" s="3"/>
      <c r="B198" s="3"/>
      <c r="C198" s="3"/>
      <c r="D198" s="3"/>
      <c r="E198" s="701"/>
      <c r="F198" s="701"/>
      <c r="G198" s="701"/>
      <c r="H198" s="701"/>
      <c r="I198" s="701"/>
      <c r="J198" s="701"/>
      <c r="K198" s="701"/>
      <c r="L198" s="701"/>
      <c r="M198" s="701"/>
      <c r="N198" s="701"/>
      <c r="O198" s="701"/>
      <c r="S198" s="610"/>
      <c r="T198" s="610"/>
      <c r="U198" s="610"/>
      <c r="V198" s="610"/>
      <c r="W198" s="610"/>
      <c r="X198" s="610"/>
      <c r="Y198" s="610"/>
      <c r="Z198" s="610"/>
      <c r="AA198" s="610"/>
      <c r="AB198" s="610"/>
      <c r="AC198" s="610"/>
      <c r="AD198" s="610"/>
      <c r="AE198" s="610"/>
      <c r="AF198" s="610"/>
      <c r="AG198" s="610"/>
      <c r="AH198" s="610"/>
      <c r="AI198" s="610"/>
      <c r="AJ198" s="610"/>
      <c r="AK198" s="610"/>
      <c r="AL198" s="610"/>
      <c r="AM198" s="610"/>
      <c r="AN198" s="610"/>
      <c r="AO198" s="610"/>
      <c r="AP198" s="610"/>
      <c r="AQ198" s="610"/>
      <c r="AR198" s="610"/>
    </row>
    <row r="199" spans="1:44" x14ac:dyDescent="0.25">
      <c r="A199" s="3"/>
      <c r="B199" s="3"/>
      <c r="C199" s="3"/>
      <c r="D199" s="3"/>
      <c r="E199" s="701"/>
      <c r="F199" s="701"/>
      <c r="G199" s="701"/>
      <c r="H199" s="701"/>
      <c r="I199" s="701"/>
      <c r="J199" s="701"/>
      <c r="K199" s="701"/>
      <c r="L199" s="701"/>
      <c r="M199" s="701"/>
      <c r="N199" s="701"/>
      <c r="O199" s="701"/>
      <c r="S199" s="610"/>
      <c r="T199" s="610"/>
      <c r="U199" s="610"/>
      <c r="V199" s="610"/>
      <c r="W199" s="610"/>
      <c r="X199" s="610"/>
      <c r="Y199" s="610"/>
      <c r="Z199" s="610"/>
      <c r="AA199" s="610"/>
      <c r="AB199" s="610"/>
      <c r="AC199" s="610"/>
      <c r="AD199" s="610"/>
      <c r="AE199" s="610"/>
      <c r="AF199" s="610"/>
      <c r="AG199" s="610"/>
      <c r="AH199" s="610"/>
      <c r="AI199" s="610"/>
      <c r="AJ199" s="610"/>
      <c r="AK199" s="610"/>
      <c r="AL199" s="610"/>
      <c r="AM199" s="610"/>
      <c r="AN199" s="610"/>
      <c r="AO199" s="610"/>
      <c r="AP199" s="610"/>
      <c r="AQ199" s="610"/>
      <c r="AR199" s="610"/>
    </row>
    <row r="200" spans="1:44" x14ac:dyDescent="0.25">
      <c r="A200" s="3"/>
      <c r="B200" s="3"/>
      <c r="C200" s="3"/>
      <c r="D200" s="3"/>
      <c r="E200" s="701"/>
      <c r="F200" s="701"/>
      <c r="G200" s="701"/>
      <c r="H200" s="701"/>
      <c r="I200" s="701"/>
      <c r="J200" s="701"/>
      <c r="K200" s="701"/>
      <c r="L200" s="701"/>
      <c r="M200" s="701"/>
      <c r="N200" s="701"/>
      <c r="O200" s="701"/>
      <c r="S200" s="610"/>
      <c r="T200" s="610"/>
      <c r="U200" s="610"/>
      <c r="V200" s="610"/>
      <c r="W200" s="610"/>
      <c r="X200" s="610"/>
      <c r="Y200" s="610"/>
      <c r="Z200" s="610"/>
      <c r="AA200" s="610"/>
      <c r="AB200" s="610"/>
      <c r="AC200" s="610"/>
      <c r="AD200" s="610"/>
      <c r="AE200" s="610"/>
      <c r="AF200" s="610"/>
      <c r="AG200" s="610"/>
      <c r="AH200" s="610"/>
      <c r="AI200" s="610"/>
      <c r="AJ200" s="610"/>
      <c r="AK200" s="610"/>
      <c r="AL200" s="610"/>
      <c r="AM200" s="610"/>
      <c r="AN200" s="610"/>
      <c r="AO200" s="610"/>
      <c r="AP200" s="610"/>
      <c r="AQ200" s="610"/>
      <c r="AR200" s="610"/>
    </row>
    <row r="201" spans="1:44" x14ac:dyDescent="0.25">
      <c r="A201" s="3"/>
      <c r="B201" s="3"/>
      <c r="C201" s="3"/>
      <c r="D201" s="3"/>
      <c r="E201" s="701"/>
      <c r="F201" s="701"/>
      <c r="G201" s="701"/>
      <c r="H201" s="701"/>
      <c r="I201" s="701"/>
      <c r="J201" s="701"/>
      <c r="K201" s="701"/>
      <c r="L201" s="701"/>
      <c r="M201" s="701"/>
      <c r="N201" s="701"/>
      <c r="O201" s="701"/>
      <c r="S201" s="610"/>
      <c r="T201" s="610"/>
      <c r="U201" s="610"/>
      <c r="V201" s="610"/>
      <c r="W201" s="610"/>
      <c r="X201" s="610"/>
      <c r="Y201" s="610"/>
      <c r="Z201" s="610"/>
      <c r="AA201" s="610"/>
      <c r="AB201" s="610"/>
      <c r="AC201" s="610"/>
      <c r="AD201" s="610"/>
      <c r="AE201" s="610"/>
      <c r="AF201" s="610"/>
      <c r="AG201" s="610"/>
      <c r="AH201" s="610"/>
      <c r="AI201" s="610"/>
      <c r="AJ201" s="610"/>
      <c r="AK201" s="610"/>
      <c r="AL201" s="610"/>
      <c r="AM201" s="610"/>
      <c r="AN201" s="610"/>
      <c r="AO201" s="610"/>
      <c r="AP201" s="610"/>
      <c r="AQ201" s="610"/>
      <c r="AR201" s="610"/>
    </row>
    <row r="202" spans="1:44" x14ac:dyDescent="0.25">
      <c r="A202" s="3"/>
      <c r="B202" s="3"/>
      <c r="C202" s="3"/>
      <c r="D202" s="3"/>
      <c r="E202" s="701"/>
      <c r="F202" s="701"/>
      <c r="G202" s="701"/>
      <c r="H202" s="701"/>
      <c r="I202" s="701"/>
      <c r="J202" s="701"/>
      <c r="K202" s="701"/>
      <c r="L202" s="701"/>
      <c r="M202" s="701"/>
      <c r="N202" s="701"/>
      <c r="O202" s="701"/>
      <c r="S202" s="610"/>
      <c r="T202" s="610"/>
      <c r="U202" s="610"/>
      <c r="V202" s="610"/>
      <c r="W202" s="610"/>
      <c r="X202" s="610"/>
      <c r="Y202" s="610"/>
      <c r="Z202" s="610"/>
      <c r="AA202" s="610"/>
      <c r="AB202" s="610"/>
      <c r="AC202" s="610"/>
      <c r="AD202" s="610"/>
      <c r="AE202" s="610"/>
      <c r="AF202" s="610"/>
      <c r="AG202" s="610"/>
      <c r="AH202" s="610"/>
      <c r="AI202" s="610"/>
      <c r="AJ202" s="610"/>
      <c r="AK202" s="610"/>
      <c r="AL202" s="610"/>
      <c r="AM202" s="610"/>
      <c r="AN202" s="610"/>
      <c r="AO202" s="610"/>
      <c r="AP202" s="610"/>
      <c r="AQ202" s="610"/>
      <c r="AR202" s="610"/>
    </row>
    <row r="203" spans="1:44" x14ac:dyDescent="0.25">
      <c r="A203" s="3"/>
      <c r="B203" s="3"/>
      <c r="C203" s="3"/>
      <c r="D203" s="3"/>
      <c r="E203" s="701"/>
      <c r="F203" s="701"/>
      <c r="G203" s="701"/>
      <c r="H203" s="701"/>
      <c r="I203" s="701"/>
      <c r="J203" s="701"/>
      <c r="K203" s="701"/>
      <c r="L203" s="701"/>
      <c r="M203" s="701"/>
      <c r="N203" s="701"/>
      <c r="O203" s="701"/>
      <c r="S203" s="610"/>
      <c r="T203" s="610"/>
      <c r="U203" s="610"/>
      <c r="V203" s="610"/>
      <c r="W203" s="610"/>
      <c r="X203" s="610"/>
      <c r="Y203" s="610"/>
      <c r="Z203" s="610"/>
      <c r="AA203" s="610"/>
      <c r="AB203" s="610"/>
      <c r="AC203" s="610"/>
      <c r="AD203" s="610"/>
      <c r="AE203" s="610"/>
      <c r="AF203" s="610"/>
      <c r="AG203" s="610"/>
      <c r="AH203" s="610"/>
      <c r="AI203" s="610"/>
      <c r="AJ203" s="610"/>
      <c r="AK203" s="610"/>
      <c r="AL203" s="610"/>
      <c r="AM203" s="610"/>
      <c r="AN203" s="610"/>
      <c r="AO203" s="610"/>
      <c r="AP203" s="610"/>
      <c r="AQ203" s="610"/>
      <c r="AR203" s="610"/>
    </row>
    <row r="204" spans="1:44" x14ac:dyDescent="0.25">
      <c r="A204" s="3"/>
      <c r="B204" s="3"/>
      <c r="C204" s="3"/>
      <c r="D204" s="3"/>
      <c r="E204" s="701"/>
      <c r="F204" s="701"/>
      <c r="G204" s="701"/>
      <c r="H204" s="701"/>
      <c r="I204" s="701"/>
      <c r="J204" s="701"/>
      <c r="K204" s="701"/>
      <c r="L204" s="701"/>
      <c r="M204" s="701"/>
      <c r="N204" s="701"/>
      <c r="O204" s="701"/>
      <c r="S204" s="610"/>
      <c r="T204" s="610"/>
      <c r="U204" s="610"/>
      <c r="V204" s="610"/>
      <c r="W204" s="610"/>
      <c r="X204" s="610"/>
      <c r="Y204" s="610"/>
      <c r="Z204" s="610"/>
      <c r="AA204" s="610"/>
      <c r="AB204" s="610"/>
      <c r="AC204" s="610"/>
      <c r="AD204" s="610"/>
      <c r="AE204" s="610"/>
      <c r="AF204" s="610"/>
      <c r="AG204" s="610"/>
      <c r="AH204" s="610"/>
      <c r="AI204" s="610"/>
      <c r="AJ204" s="610"/>
      <c r="AK204" s="610"/>
      <c r="AL204" s="610"/>
      <c r="AM204" s="610"/>
      <c r="AN204" s="610"/>
      <c r="AO204" s="610"/>
      <c r="AP204" s="610"/>
      <c r="AQ204" s="610"/>
      <c r="AR204" s="610"/>
    </row>
    <row r="205" spans="1:44" x14ac:dyDescent="0.25">
      <c r="A205" s="3"/>
      <c r="B205" s="3"/>
      <c r="C205" s="3"/>
      <c r="D205" s="3"/>
      <c r="E205" s="701"/>
      <c r="F205" s="701"/>
      <c r="G205" s="701"/>
      <c r="H205" s="701"/>
      <c r="I205" s="701"/>
      <c r="J205" s="701"/>
      <c r="K205" s="701"/>
      <c r="L205" s="701"/>
      <c r="M205" s="701"/>
      <c r="N205" s="701"/>
      <c r="O205" s="701"/>
      <c r="S205" s="610"/>
      <c r="T205" s="610"/>
      <c r="U205" s="610"/>
      <c r="V205" s="610"/>
      <c r="W205" s="610"/>
      <c r="X205" s="610"/>
      <c r="Y205" s="610"/>
      <c r="Z205" s="610"/>
      <c r="AA205" s="610"/>
      <c r="AB205" s="610"/>
      <c r="AC205" s="610"/>
      <c r="AD205" s="610"/>
      <c r="AE205" s="610"/>
      <c r="AF205" s="610"/>
      <c r="AG205" s="610"/>
      <c r="AH205" s="610"/>
      <c r="AI205" s="610"/>
      <c r="AJ205" s="610"/>
      <c r="AK205" s="610"/>
      <c r="AL205" s="610"/>
      <c r="AM205" s="610"/>
      <c r="AN205" s="610"/>
      <c r="AO205" s="610"/>
      <c r="AP205" s="610"/>
      <c r="AQ205" s="610"/>
      <c r="AR205" s="610"/>
    </row>
    <row r="206" spans="1:44" x14ac:dyDescent="0.25">
      <c r="A206" s="3"/>
      <c r="B206" s="3"/>
      <c r="C206" s="3"/>
      <c r="D206" s="3"/>
      <c r="E206" s="701"/>
      <c r="F206" s="701"/>
      <c r="G206" s="701"/>
      <c r="H206" s="701"/>
      <c r="I206" s="701"/>
      <c r="J206" s="701"/>
      <c r="K206" s="701"/>
      <c r="L206" s="701"/>
      <c r="M206" s="701"/>
      <c r="N206" s="701"/>
      <c r="O206" s="701"/>
      <c r="S206" s="610"/>
      <c r="T206" s="610"/>
      <c r="U206" s="610"/>
      <c r="V206" s="610"/>
      <c r="W206" s="610"/>
      <c r="X206" s="610"/>
      <c r="Y206" s="610"/>
      <c r="Z206" s="610"/>
      <c r="AA206" s="610"/>
      <c r="AB206" s="610"/>
      <c r="AC206" s="610"/>
      <c r="AD206" s="610"/>
      <c r="AE206" s="610"/>
      <c r="AF206" s="610"/>
      <c r="AG206" s="610"/>
      <c r="AH206" s="610"/>
      <c r="AI206" s="610"/>
      <c r="AJ206" s="610"/>
      <c r="AK206" s="610"/>
      <c r="AL206" s="610"/>
      <c r="AM206" s="610"/>
      <c r="AN206" s="610"/>
      <c r="AO206" s="610"/>
      <c r="AP206" s="610"/>
      <c r="AQ206" s="610"/>
      <c r="AR206" s="610"/>
    </row>
    <row r="207" spans="1:44" x14ac:dyDescent="0.25">
      <c r="A207" s="3"/>
      <c r="B207" s="3"/>
      <c r="C207" s="3"/>
      <c r="D207" s="3"/>
      <c r="E207" s="701"/>
      <c r="F207" s="701"/>
      <c r="G207" s="701"/>
      <c r="H207" s="701"/>
      <c r="I207" s="701"/>
      <c r="J207" s="701"/>
      <c r="K207" s="701"/>
      <c r="L207" s="701"/>
      <c r="M207" s="701"/>
      <c r="N207" s="701"/>
      <c r="O207" s="701"/>
      <c r="S207" s="610"/>
      <c r="T207" s="610"/>
      <c r="U207" s="610"/>
      <c r="V207" s="610"/>
      <c r="W207" s="610"/>
      <c r="X207" s="610"/>
      <c r="Y207" s="610"/>
      <c r="Z207" s="610"/>
      <c r="AA207" s="610"/>
      <c r="AB207" s="610"/>
      <c r="AC207" s="610"/>
      <c r="AD207" s="610"/>
      <c r="AE207" s="610"/>
      <c r="AF207" s="610"/>
      <c r="AG207" s="610"/>
      <c r="AH207" s="610"/>
      <c r="AI207" s="610"/>
      <c r="AJ207" s="610"/>
      <c r="AK207" s="610"/>
      <c r="AL207" s="610"/>
      <c r="AM207" s="610"/>
      <c r="AN207" s="610"/>
      <c r="AO207" s="610"/>
      <c r="AP207" s="610"/>
      <c r="AQ207" s="610"/>
      <c r="AR207" s="610"/>
    </row>
    <row r="208" spans="1:44" x14ac:dyDescent="0.25">
      <c r="A208" s="3"/>
      <c r="B208" s="3"/>
      <c r="C208" s="3"/>
      <c r="D208" s="3"/>
      <c r="E208" s="701"/>
      <c r="F208" s="701"/>
      <c r="G208" s="701"/>
      <c r="H208" s="701"/>
      <c r="I208" s="701"/>
      <c r="J208" s="701"/>
      <c r="K208" s="701"/>
      <c r="L208" s="701"/>
      <c r="M208" s="701"/>
      <c r="N208" s="701"/>
      <c r="O208" s="701"/>
      <c r="S208" s="610"/>
      <c r="T208" s="610"/>
      <c r="U208" s="610"/>
      <c r="V208" s="610"/>
      <c r="W208" s="610"/>
      <c r="X208" s="610"/>
      <c r="Y208" s="610"/>
      <c r="Z208" s="610"/>
      <c r="AA208" s="610"/>
      <c r="AB208" s="610"/>
      <c r="AC208" s="610"/>
      <c r="AD208" s="610"/>
      <c r="AE208" s="610"/>
      <c r="AF208" s="610"/>
      <c r="AG208" s="610"/>
      <c r="AH208" s="610"/>
      <c r="AI208" s="610"/>
      <c r="AJ208" s="610"/>
      <c r="AK208" s="610"/>
      <c r="AL208" s="610"/>
      <c r="AM208" s="610"/>
      <c r="AN208" s="610"/>
      <c r="AO208" s="610"/>
      <c r="AP208" s="610"/>
      <c r="AQ208" s="610"/>
      <c r="AR208" s="610"/>
    </row>
    <row r="209" spans="1:44" x14ac:dyDescent="0.25">
      <c r="A209" s="3"/>
      <c r="B209" s="3"/>
      <c r="C209" s="3"/>
      <c r="D209" s="3"/>
      <c r="E209" s="701"/>
      <c r="F209" s="701"/>
      <c r="G209" s="701"/>
      <c r="H209" s="701"/>
      <c r="I209" s="701"/>
      <c r="J209" s="701"/>
      <c r="K209" s="701"/>
      <c r="L209" s="701"/>
      <c r="M209" s="701"/>
      <c r="N209" s="701"/>
      <c r="O209" s="701"/>
      <c r="S209" s="610"/>
      <c r="T209" s="610"/>
      <c r="U209" s="610"/>
      <c r="V209" s="610"/>
      <c r="W209" s="610"/>
      <c r="X209" s="610"/>
      <c r="Y209" s="610"/>
      <c r="Z209" s="610"/>
      <c r="AA209" s="610"/>
      <c r="AB209" s="610"/>
      <c r="AC209" s="610"/>
      <c r="AD209" s="610"/>
      <c r="AE209" s="610"/>
      <c r="AF209" s="610"/>
      <c r="AG209" s="610"/>
      <c r="AH209" s="610"/>
      <c r="AI209" s="610"/>
      <c r="AJ209" s="610"/>
      <c r="AK209" s="610"/>
      <c r="AL209" s="610"/>
      <c r="AM209" s="610"/>
      <c r="AN209" s="610"/>
      <c r="AO209" s="610"/>
      <c r="AP209" s="610"/>
      <c r="AQ209" s="610"/>
      <c r="AR209" s="610"/>
    </row>
    <row r="210" spans="1:44" x14ac:dyDescent="0.25">
      <c r="A210" s="3"/>
      <c r="B210" s="3"/>
      <c r="C210" s="3"/>
      <c r="D210" s="3"/>
      <c r="E210" s="701"/>
      <c r="F210" s="701"/>
      <c r="G210" s="701"/>
      <c r="H210" s="701"/>
      <c r="I210" s="701"/>
      <c r="J210" s="701"/>
      <c r="K210" s="701"/>
      <c r="L210" s="701"/>
      <c r="M210" s="701"/>
      <c r="N210" s="701"/>
      <c r="O210" s="701"/>
      <c r="S210" s="610"/>
      <c r="T210" s="610"/>
      <c r="U210" s="610"/>
      <c r="V210" s="610"/>
      <c r="W210" s="610"/>
      <c r="X210" s="610"/>
      <c r="Y210" s="610"/>
      <c r="Z210" s="610"/>
      <c r="AA210" s="610"/>
      <c r="AB210" s="610"/>
      <c r="AC210" s="610"/>
      <c r="AD210" s="610"/>
      <c r="AE210" s="610"/>
      <c r="AF210" s="610"/>
      <c r="AG210" s="610"/>
      <c r="AH210" s="610"/>
      <c r="AI210" s="610"/>
      <c r="AJ210" s="610"/>
      <c r="AK210" s="610"/>
      <c r="AL210" s="610"/>
      <c r="AM210" s="610"/>
      <c r="AN210" s="610"/>
      <c r="AO210" s="610"/>
      <c r="AP210" s="610"/>
      <c r="AQ210" s="610"/>
      <c r="AR210" s="610"/>
    </row>
    <row r="211" spans="1:44" x14ac:dyDescent="0.25">
      <c r="A211" s="3"/>
      <c r="B211" s="3"/>
      <c r="C211" s="3"/>
      <c r="D211" s="3"/>
      <c r="E211" s="701"/>
      <c r="F211" s="701"/>
      <c r="G211" s="701"/>
      <c r="H211" s="701"/>
      <c r="I211" s="701"/>
      <c r="J211" s="701"/>
      <c r="K211" s="701"/>
      <c r="L211" s="701"/>
      <c r="M211" s="701"/>
      <c r="N211" s="701"/>
      <c r="O211" s="701"/>
      <c r="S211" s="610"/>
      <c r="T211" s="610"/>
      <c r="U211" s="610"/>
      <c r="V211" s="610"/>
      <c r="W211" s="610"/>
      <c r="X211" s="610"/>
      <c r="Y211" s="610"/>
      <c r="Z211" s="610"/>
      <c r="AA211" s="610"/>
      <c r="AB211" s="610"/>
      <c r="AC211" s="610"/>
      <c r="AD211" s="610"/>
      <c r="AE211" s="610"/>
      <c r="AF211" s="610"/>
      <c r="AG211" s="610"/>
      <c r="AH211" s="610"/>
      <c r="AI211" s="610"/>
      <c r="AJ211" s="610"/>
      <c r="AK211" s="610"/>
      <c r="AL211" s="610"/>
      <c r="AM211" s="610"/>
      <c r="AN211" s="610"/>
      <c r="AO211" s="610"/>
      <c r="AP211" s="610"/>
      <c r="AQ211" s="610"/>
      <c r="AR211" s="610"/>
    </row>
    <row r="212" spans="1:44" x14ac:dyDescent="0.25">
      <c r="A212" s="3"/>
      <c r="B212" s="3"/>
      <c r="C212" s="3"/>
      <c r="D212" s="3"/>
      <c r="E212" s="701"/>
      <c r="F212" s="701"/>
      <c r="G212" s="701"/>
      <c r="H212" s="701"/>
      <c r="I212" s="701"/>
      <c r="J212" s="701"/>
      <c r="K212" s="701"/>
      <c r="L212" s="701"/>
      <c r="M212" s="701"/>
      <c r="N212" s="701"/>
      <c r="O212" s="701"/>
      <c r="S212" s="610"/>
      <c r="T212" s="610"/>
      <c r="U212" s="610"/>
      <c r="V212" s="610"/>
      <c r="W212" s="610"/>
      <c r="X212" s="610"/>
      <c r="Y212" s="610"/>
      <c r="Z212" s="610"/>
      <c r="AA212" s="610"/>
      <c r="AB212" s="610"/>
      <c r="AC212" s="610"/>
      <c r="AD212" s="610"/>
      <c r="AE212" s="610"/>
      <c r="AF212" s="610"/>
      <c r="AG212" s="610"/>
      <c r="AH212" s="610"/>
      <c r="AI212" s="610"/>
      <c r="AJ212" s="610"/>
      <c r="AK212" s="610"/>
      <c r="AL212" s="610"/>
      <c r="AM212" s="610"/>
      <c r="AN212" s="610"/>
      <c r="AO212" s="610"/>
      <c r="AP212" s="610"/>
      <c r="AQ212" s="610"/>
      <c r="AR212" s="610"/>
    </row>
    <row r="213" spans="1:44" x14ac:dyDescent="0.25">
      <c r="A213" s="3"/>
      <c r="B213" s="3"/>
      <c r="C213" s="3"/>
      <c r="D213" s="3"/>
      <c r="E213" s="701"/>
      <c r="F213" s="701"/>
      <c r="G213" s="701"/>
      <c r="H213" s="701"/>
      <c r="I213" s="701"/>
      <c r="J213" s="701"/>
      <c r="K213" s="701"/>
      <c r="L213" s="701"/>
      <c r="M213" s="701"/>
      <c r="N213" s="701"/>
      <c r="O213" s="701"/>
      <c r="S213" s="610"/>
      <c r="T213" s="610"/>
      <c r="U213" s="610"/>
      <c r="V213" s="610"/>
      <c r="W213" s="610"/>
      <c r="X213" s="610"/>
      <c r="Y213" s="610"/>
      <c r="Z213" s="610"/>
      <c r="AA213" s="610"/>
      <c r="AB213" s="610"/>
      <c r="AC213" s="610"/>
      <c r="AD213" s="610"/>
      <c r="AE213" s="610"/>
      <c r="AF213" s="610"/>
      <c r="AG213" s="610"/>
      <c r="AH213" s="610"/>
      <c r="AI213" s="610"/>
      <c r="AJ213" s="610"/>
      <c r="AK213" s="610"/>
      <c r="AL213" s="610"/>
      <c r="AM213" s="610"/>
      <c r="AN213" s="610"/>
      <c r="AO213" s="610"/>
      <c r="AP213" s="610"/>
      <c r="AQ213" s="610"/>
      <c r="AR213" s="610"/>
    </row>
    <row r="214" spans="1:44" x14ac:dyDescent="0.25">
      <c r="A214" s="3"/>
      <c r="B214" s="3"/>
      <c r="C214" s="3"/>
      <c r="D214" s="3"/>
      <c r="E214" s="701"/>
      <c r="F214" s="701"/>
      <c r="G214" s="701"/>
      <c r="H214" s="701"/>
      <c r="I214" s="701"/>
      <c r="J214" s="701"/>
      <c r="K214" s="701"/>
      <c r="L214" s="701"/>
      <c r="M214" s="701"/>
      <c r="N214" s="701"/>
      <c r="O214" s="701"/>
      <c r="S214" s="610"/>
      <c r="T214" s="610"/>
      <c r="U214" s="610"/>
      <c r="V214" s="610"/>
      <c r="W214" s="610"/>
      <c r="X214" s="610"/>
      <c r="Y214" s="610"/>
      <c r="Z214" s="610"/>
      <c r="AA214" s="610"/>
      <c r="AB214" s="610"/>
      <c r="AC214" s="610"/>
      <c r="AD214" s="610"/>
      <c r="AE214" s="610"/>
      <c r="AF214" s="610"/>
      <c r="AG214" s="610"/>
      <c r="AH214" s="610"/>
      <c r="AI214" s="610"/>
      <c r="AJ214" s="610"/>
      <c r="AK214" s="610"/>
      <c r="AL214" s="610"/>
      <c r="AM214" s="610"/>
      <c r="AN214" s="610"/>
      <c r="AO214" s="610"/>
      <c r="AP214" s="610"/>
      <c r="AQ214" s="610"/>
      <c r="AR214" s="610"/>
    </row>
    <row r="215" spans="1:44" x14ac:dyDescent="0.25">
      <c r="A215" s="3"/>
      <c r="B215" s="3"/>
      <c r="C215" s="3"/>
      <c r="D215" s="3"/>
      <c r="E215" s="701"/>
      <c r="F215" s="701"/>
      <c r="G215" s="701"/>
      <c r="H215" s="701"/>
      <c r="I215" s="701"/>
      <c r="J215" s="701"/>
      <c r="K215" s="701"/>
      <c r="L215" s="701"/>
      <c r="M215" s="701"/>
      <c r="N215" s="701"/>
      <c r="O215" s="701"/>
      <c r="S215" s="610"/>
      <c r="T215" s="610"/>
      <c r="U215" s="610"/>
      <c r="V215" s="610"/>
      <c r="W215" s="610"/>
      <c r="X215" s="610"/>
      <c r="Y215" s="610"/>
      <c r="Z215" s="610"/>
      <c r="AA215" s="610"/>
      <c r="AB215" s="610"/>
      <c r="AC215" s="610"/>
      <c r="AD215" s="610"/>
      <c r="AE215" s="610"/>
      <c r="AF215" s="610"/>
      <c r="AG215" s="610"/>
      <c r="AH215" s="610"/>
      <c r="AI215" s="610"/>
      <c r="AJ215" s="610"/>
      <c r="AK215" s="610"/>
      <c r="AL215" s="610"/>
      <c r="AM215" s="610"/>
      <c r="AN215" s="610"/>
      <c r="AO215" s="610"/>
      <c r="AP215" s="610"/>
      <c r="AQ215" s="610"/>
      <c r="AR215" s="610"/>
    </row>
    <row r="216" spans="1:44" x14ac:dyDescent="0.25">
      <c r="A216" s="3"/>
      <c r="B216" s="3"/>
      <c r="C216" s="3"/>
      <c r="D216" s="3"/>
      <c r="E216" s="701"/>
      <c r="F216" s="701"/>
      <c r="G216" s="701"/>
      <c r="H216" s="701"/>
      <c r="I216" s="701"/>
      <c r="J216" s="701"/>
      <c r="K216" s="701"/>
      <c r="L216" s="701"/>
      <c r="M216" s="701"/>
      <c r="N216" s="701"/>
      <c r="O216" s="701"/>
      <c r="S216" s="610"/>
      <c r="T216" s="610"/>
      <c r="U216" s="610"/>
      <c r="V216" s="610"/>
      <c r="W216" s="610"/>
      <c r="X216" s="610"/>
      <c r="Y216" s="610"/>
      <c r="Z216" s="610"/>
      <c r="AA216" s="610"/>
      <c r="AB216" s="610"/>
      <c r="AC216" s="610"/>
      <c r="AD216" s="610"/>
      <c r="AE216" s="610"/>
      <c r="AF216" s="610"/>
      <c r="AG216" s="610"/>
      <c r="AH216" s="610"/>
      <c r="AI216" s="610"/>
      <c r="AJ216" s="610"/>
      <c r="AK216" s="610"/>
      <c r="AL216" s="610"/>
      <c r="AM216" s="610"/>
      <c r="AN216" s="610"/>
      <c r="AO216" s="610"/>
      <c r="AP216" s="610"/>
      <c r="AQ216" s="610"/>
      <c r="AR216" s="610"/>
    </row>
    <row r="217" spans="1:44" x14ac:dyDescent="0.25">
      <c r="A217" s="3"/>
      <c r="B217" s="3"/>
      <c r="C217" s="3"/>
      <c r="D217" s="3"/>
      <c r="E217" s="701"/>
      <c r="F217" s="701"/>
      <c r="G217" s="701"/>
      <c r="H217" s="701"/>
      <c r="I217" s="701"/>
      <c r="J217" s="701"/>
      <c r="K217" s="701"/>
      <c r="L217" s="701"/>
      <c r="M217" s="701"/>
      <c r="N217" s="701"/>
      <c r="O217" s="701"/>
      <c r="S217" s="610"/>
      <c r="T217" s="610"/>
      <c r="U217" s="610"/>
      <c r="V217" s="610"/>
      <c r="W217" s="610"/>
      <c r="X217" s="610"/>
      <c r="Y217" s="610"/>
      <c r="Z217" s="610"/>
      <c r="AA217" s="610"/>
      <c r="AB217" s="610"/>
      <c r="AC217" s="610"/>
      <c r="AD217" s="610"/>
      <c r="AE217" s="610"/>
      <c r="AF217" s="610"/>
      <c r="AG217" s="610"/>
      <c r="AH217" s="610"/>
      <c r="AI217" s="610"/>
      <c r="AJ217" s="610"/>
      <c r="AK217" s="610"/>
      <c r="AL217" s="610"/>
      <c r="AM217" s="610"/>
      <c r="AN217" s="610"/>
      <c r="AO217" s="610"/>
      <c r="AP217" s="610"/>
      <c r="AQ217" s="610"/>
      <c r="AR217" s="610"/>
    </row>
    <row r="218" spans="1:44" x14ac:dyDescent="0.25">
      <c r="A218" s="3"/>
      <c r="B218" s="3"/>
      <c r="C218" s="3"/>
      <c r="D218" s="3"/>
      <c r="E218" s="701"/>
      <c r="F218" s="701"/>
      <c r="G218" s="701"/>
      <c r="H218" s="701"/>
      <c r="I218" s="701"/>
      <c r="J218" s="701"/>
      <c r="K218" s="701"/>
      <c r="L218" s="701"/>
      <c r="M218" s="701"/>
      <c r="N218" s="701"/>
      <c r="O218" s="701"/>
      <c r="S218" s="610"/>
      <c r="T218" s="610"/>
      <c r="U218" s="610"/>
      <c r="V218" s="610"/>
      <c r="W218" s="610"/>
      <c r="X218" s="610"/>
      <c r="Y218" s="610"/>
      <c r="Z218" s="610"/>
      <c r="AA218" s="610"/>
      <c r="AB218" s="610"/>
      <c r="AC218" s="610"/>
      <c r="AD218" s="610"/>
      <c r="AE218" s="610"/>
      <c r="AF218" s="610"/>
      <c r="AG218" s="610"/>
      <c r="AH218" s="610"/>
      <c r="AI218" s="610"/>
      <c r="AJ218" s="610"/>
      <c r="AK218" s="610"/>
      <c r="AL218" s="610"/>
      <c r="AM218" s="610"/>
      <c r="AN218" s="610"/>
      <c r="AO218" s="610"/>
      <c r="AP218" s="610"/>
      <c r="AQ218" s="610"/>
      <c r="AR218" s="610"/>
    </row>
    <row r="219" spans="1:44" x14ac:dyDescent="0.25">
      <c r="A219" s="3"/>
      <c r="B219" s="3"/>
      <c r="C219" s="3"/>
      <c r="D219" s="3"/>
      <c r="E219" s="701"/>
      <c r="F219" s="701"/>
      <c r="G219" s="701"/>
      <c r="H219" s="701"/>
      <c r="I219" s="701"/>
      <c r="J219" s="701"/>
      <c r="K219" s="701"/>
      <c r="L219" s="701"/>
      <c r="M219" s="701"/>
      <c r="N219" s="701"/>
      <c r="O219" s="701"/>
      <c r="S219" s="610"/>
      <c r="T219" s="610"/>
      <c r="U219" s="610"/>
      <c r="V219" s="610"/>
      <c r="W219" s="610"/>
      <c r="X219" s="610"/>
      <c r="Y219" s="610"/>
      <c r="Z219" s="610"/>
      <c r="AA219" s="610"/>
      <c r="AB219" s="610"/>
      <c r="AC219" s="610"/>
      <c r="AD219" s="610"/>
      <c r="AE219" s="610"/>
      <c r="AF219" s="610"/>
      <c r="AG219" s="610"/>
      <c r="AH219" s="610"/>
      <c r="AI219" s="610"/>
      <c r="AJ219" s="610"/>
      <c r="AK219" s="610"/>
      <c r="AL219" s="610"/>
      <c r="AM219" s="610"/>
      <c r="AN219" s="610"/>
      <c r="AO219" s="610"/>
      <c r="AP219" s="610"/>
      <c r="AQ219" s="610"/>
      <c r="AR219" s="610"/>
    </row>
    <row r="220" spans="1:44" x14ac:dyDescent="0.25">
      <c r="A220" s="3"/>
      <c r="B220" s="3"/>
      <c r="C220" s="3"/>
      <c r="D220" s="3"/>
      <c r="E220" s="701"/>
      <c r="F220" s="701"/>
      <c r="G220" s="701"/>
      <c r="H220" s="701"/>
      <c r="I220" s="701"/>
      <c r="J220" s="701"/>
      <c r="K220" s="701"/>
      <c r="L220" s="701"/>
      <c r="M220" s="701"/>
      <c r="N220" s="701"/>
      <c r="O220" s="701"/>
      <c r="S220" s="610"/>
      <c r="T220" s="610"/>
      <c r="U220" s="610"/>
      <c r="V220" s="610"/>
      <c r="W220" s="610"/>
      <c r="X220" s="610"/>
      <c r="Y220" s="610"/>
      <c r="Z220" s="610"/>
      <c r="AA220" s="610"/>
      <c r="AB220" s="610"/>
      <c r="AC220" s="610"/>
      <c r="AD220" s="610"/>
      <c r="AE220" s="610"/>
      <c r="AF220" s="610"/>
      <c r="AG220" s="610"/>
      <c r="AH220" s="610"/>
      <c r="AI220" s="610"/>
      <c r="AJ220" s="610"/>
      <c r="AK220" s="610"/>
      <c r="AL220" s="610"/>
      <c r="AM220" s="610"/>
      <c r="AN220" s="610"/>
      <c r="AO220" s="610"/>
      <c r="AP220" s="610"/>
      <c r="AQ220" s="610"/>
      <c r="AR220" s="610"/>
    </row>
    <row r="221" spans="1:44" x14ac:dyDescent="0.25">
      <c r="A221" s="3"/>
      <c r="B221" s="3"/>
      <c r="C221" s="3"/>
      <c r="D221" s="3"/>
      <c r="E221" s="701"/>
      <c r="F221" s="701"/>
      <c r="G221" s="701"/>
      <c r="H221" s="701"/>
      <c r="I221" s="701"/>
      <c r="J221" s="701"/>
      <c r="K221" s="701"/>
      <c r="L221" s="701"/>
      <c r="M221" s="701"/>
      <c r="N221" s="701"/>
      <c r="O221" s="701"/>
      <c r="S221" s="610"/>
      <c r="T221" s="610"/>
      <c r="U221" s="610"/>
      <c r="V221" s="610"/>
      <c r="W221" s="610"/>
      <c r="X221" s="610"/>
      <c r="Y221" s="610"/>
      <c r="Z221" s="610"/>
      <c r="AA221" s="610"/>
      <c r="AB221" s="610"/>
      <c r="AC221" s="610"/>
      <c r="AD221" s="610"/>
      <c r="AE221" s="610"/>
      <c r="AF221" s="610"/>
      <c r="AG221" s="610"/>
      <c r="AH221" s="610"/>
      <c r="AI221" s="610"/>
      <c r="AJ221" s="610"/>
      <c r="AK221" s="610"/>
      <c r="AL221" s="610"/>
      <c r="AM221" s="610"/>
      <c r="AN221" s="610"/>
      <c r="AO221" s="610"/>
      <c r="AP221" s="610"/>
      <c r="AQ221" s="610"/>
      <c r="AR221" s="610"/>
    </row>
    <row r="222" spans="1:44" x14ac:dyDescent="0.25">
      <c r="A222" s="3"/>
      <c r="B222" s="3"/>
      <c r="C222" s="3"/>
      <c r="D222" s="3"/>
      <c r="E222" s="701"/>
      <c r="F222" s="701"/>
      <c r="G222" s="701"/>
      <c r="H222" s="701"/>
      <c r="I222" s="701"/>
      <c r="J222" s="701"/>
      <c r="K222" s="701"/>
      <c r="L222" s="701"/>
      <c r="M222" s="701"/>
      <c r="N222" s="701"/>
      <c r="O222" s="701"/>
      <c r="S222" s="610"/>
      <c r="T222" s="610"/>
      <c r="U222" s="610"/>
      <c r="V222" s="610"/>
      <c r="W222" s="610"/>
      <c r="X222" s="610"/>
      <c r="Y222" s="610"/>
      <c r="Z222" s="610"/>
      <c r="AA222" s="610"/>
      <c r="AB222" s="610"/>
      <c r="AC222" s="610"/>
      <c r="AD222" s="610"/>
      <c r="AE222" s="610"/>
      <c r="AF222" s="610"/>
      <c r="AG222" s="610"/>
      <c r="AH222" s="610"/>
      <c r="AI222" s="610"/>
      <c r="AJ222" s="610"/>
      <c r="AK222" s="610"/>
      <c r="AL222" s="610"/>
      <c r="AM222" s="610"/>
      <c r="AN222" s="610"/>
      <c r="AO222" s="610"/>
      <c r="AP222" s="610"/>
      <c r="AQ222" s="610"/>
      <c r="AR222" s="610"/>
    </row>
    <row r="223" spans="1:44" x14ac:dyDescent="0.25">
      <c r="A223" s="3"/>
      <c r="B223" s="3"/>
      <c r="C223" s="3"/>
      <c r="D223" s="3"/>
      <c r="E223" s="701"/>
      <c r="F223" s="701"/>
      <c r="G223" s="701"/>
      <c r="H223" s="701"/>
      <c r="I223" s="701"/>
      <c r="J223" s="701"/>
      <c r="K223" s="701"/>
      <c r="L223" s="701"/>
      <c r="M223" s="701"/>
      <c r="N223" s="701"/>
      <c r="O223" s="701"/>
      <c r="S223" s="610"/>
      <c r="T223" s="610"/>
      <c r="U223" s="610"/>
      <c r="V223" s="610"/>
      <c r="W223" s="610"/>
      <c r="X223" s="610"/>
      <c r="Y223" s="610"/>
      <c r="Z223" s="610"/>
      <c r="AA223" s="610"/>
      <c r="AB223" s="610"/>
      <c r="AC223" s="610"/>
      <c r="AD223" s="610"/>
      <c r="AE223" s="610"/>
      <c r="AF223" s="610"/>
      <c r="AG223" s="610"/>
      <c r="AH223" s="610"/>
      <c r="AI223" s="610"/>
      <c r="AJ223" s="610"/>
      <c r="AK223" s="610"/>
      <c r="AL223" s="610"/>
      <c r="AM223" s="610"/>
      <c r="AN223" s="610"/>
      <c r="AO223" s="610"/>
      <c r="AP223" s="610"/>
      <c r="AQ223" s="610"/>
      <c r="AR223" s="610"/>
    </row>
    <row r="224" spans="1:44" x14ac:dyDescent="0.25">
      <c r="A224" s="3"/>
      <c r="B224" s="3"/>
      <c r="C224" s="3"/>
      <c r="D224" s="3"/>
      <c r="E224" s="701"/>
      <c r="F224" s="701"/>
      <c r="G224" s="701"/>
      <c r="H224" s="701"/>
      <c r="I224" s="701"/>
      <c r="J224" s="701"/>
      <c r="K224" s="701"/>
      <c r="L224" s="701"/>
      <c r="M224" s="701"/>
      <c r="N224" s="701"/>
      <c r="O224" s="701"/>
      <c r="S224" s="610"/>
      <c r="T224" s="610"/>
      <c r="U224" s="610"/>
      <c r="V224" s="610"/>
      <c r="W224" s="610"/>
      <c r="X224" s="610"/>
      <c r="Y224" s="610"/>
      <c r="Z224" s="610"/>
      <c r="AA224" s="610"/>
      <c r="AB224" s="610"/>
      <c r="AC224" s="610"/>
      <c r="AD224" s="610"/>
      <c r="AE224" s="610"/>
      <c r="AF224" s="610"/>
      <c r="AG224" s="610"/>
      <c r="AH224" s="610"/>
      <c r="AI224" s="610"/>
      <c r="AJ224" s="610"/>
      <c r="AK224" s="610"/>
      <c r="AL224" s="610"/>
      <c r="AM224" s="610"/>
      <c r="AN224" s="610"/>
      <c r="AO224" s="610"/>
      <c r="AP224" s="610"/>
      <c r="AQ224" s="610"/>
      <c r="AR224" s="610"/>
    </row>
    <row r="225" spans="1:44" x14ac:dyDescent="0.25">
      <c r="A225" s="3"/>
      <c r="B225" s="3"/>
      <c r="C225" s="3"/>
      <c r="D225" s="3"/>
      <c r="E225" s="701"/>
      <c r="F225" s="701"/>
      <c r="G225" s="701"/>
      <c r="H225" s="701"/>
      <c r="I225" s="701"/>
      <c r="J225" s="701"/>
      <c r="K225" s="701"/>
      <c r="L225" s="701"/>
      <c r="M225" s="701"/>
      <c r="N225" s="701"/>
      <c r="O225" s="701"/>
      <c r="S225" s="610"/>
      <c r="T225" s="610"/>
      <c r="U225" s="610"/>
      <c r="V225" s="610"/>
      <c r="W225" s="610"/>
      <c r="X225" s="610"/>
      <c r="Y225" s="610"/>
      <c r="Z225" s="610"/>
      <c r="AA225" s="610"/>
      <c r="AB225" s="610"/>
      <c r="AC225" s="610"/>
      <c r="AD225" s="610"/>
      <c r="AE225" s="610"/>
      <c r="AF225" s="610"/>
      <c r="AG225" s="610"/>
      <c r="AH225" s="610"/>
      <c r="AI225" s="610"/>
      <c r="AJ225" s="610"/>
      <c r="AK225" s="610"/>
      <c r="AL225" s="610"/>
      <c r="AM225" s="610"/>
      <c r="AN225" s="610"/>
      <c r="AO225" s="610"/>
      <c r="AP225" s="610"/>
      <c r="AQ225" s="610"/>
      <c r="AR225" s="610"/>
    </row>
    <row r="226" spans="1:44" x14ac:dyDescent="0.25">
      <c r="A226" s="3"/>
      <c r="B226" s="3"/>
      <c r="C226" s="3"/>
      <c r="D226" s="3"/>
      <c r="E226" s="701"/>
      <c r="F226" s="701"/>
      <c r="G226" s="701"/>
      <c r="H226" s="701"/>
      <c r="I226" s="701"/>
      <c r="J226" s="701"/>
      <c r="K226" s="701"/>
      <c r="L226" s="701"/>
      <c r="M226" s="701"/>
      <c r="N226" s="701"/>
      <c r="O226" s="701"/>
      <c r="S226" s="610"/>
      <c r="T226" s="610"/>
      <c r="U226" s="610"/>
      <c r="V226" s="610"/>
      <c r="W226" s="610"/>
      <c r="X226" s="610"/>
      <c r="Y226" s="610"/>
      <c r="Z226" s="610"/>
      <c r="AA226" s="610"/>
      <c r="AB226" s="610"/>
      <c r="AC226" s="610"/>
      <c r="AD226" s="610"/>
      <c r="AE226" s="610"/>
      <c r="AF226" s="610"/>
      <c r="AG226" s="610"/>
      <c r="AH226" s="610"/>
      <c r="AI226" s="610"/>
      <c r="AJ226" s="610"/>
      <c r="AK226" s="610"/>
      <c r="AL226" s="610"/>
      <c r="AM226" s="610"/>
      <c r="AN226" s="610"/>
      <c r="AO226" s="610"/>
      <c r="AP226" s="610"/>
      <c r="AQ226" s="610"/>
      <c r="AR226" s="610"/>
    </row>
    <row r="227" spans="1:44" x14ac:dyDescent="0.25">
      <c r="A227" s="3"/>
      <c r="B227" s="3"/>
      <c r="C227" s="3"/>
      <c r="D227" s="3"/>
      <c r="E227" s="701"/>
      <c r="F227" s="701"/>
      <c r="G227" s="701"/>
      <c r="H227" s="701"/>
      <c r="I227" s="701"/>
      <c r="J227" s="701"/>
      <c r="K227" s="701"/>
      <c r="L227" s="701"/>
      <c r="M227" s="701"/>
      <c r="N227" s="701"/>
      <c r="O227" s="701"/>
      <c r="S227" s="610"/>
      <c r="T227" s="610"/>
      <c r="U227" s="610"/>
      <c r="V227" s="610"/>
      <c r="W227" s="610"/>
      <c r="X227" s="610"/>
      <c r="Y227" s="610"/>
      <c r="Z227" s="610"/>
      <c r="AA227" s="610"/>
      <c r="AB227" s="610"/>
      <c r="AC227" s="610"/>
      <c r="AD227" s="610"/>
      <c r="AE227" s="610"/>
      <c r="AF227" s="610"/>
      <c r="AG227" s="610"/>
      <c r="AH227" s="610"/>
      <c r="AI227" s="610"/>
      <c r="AJ227" s="610"/>
      <c r="AK227" s="610"/>
      <c r="AL227" s="610"/>
      <c r="AM227" s="610"/>
      <c r="AN227" s="610"/>
      <c r="AO227" s="610"/>
      <c r="AP227" s="610"/>
      <c r="AQ227" s="610"/>
      <c r="AR227" s="610"/>
    </row>
    <row r="228" spans="1:44" x14ac:dyDescent="0.25">
      <c r="A228" s="3"/>
      <c r="B228" s="3"/>
      <c r="C228" s="3"/>
      <c r="D228" s="3"/>
      <c r="E228" s="701"/>
      <c r="F228" s="701"/>
      <c r="G228" s="701"/>
      <c r="H228" s="701"/>
      <c r="I228" s="701"/>
      <c r="J228" s="701"/>
      <c r="K228" s="701"/>
      <c r="L228" s="701"/>
      <c r="M228" s="701"/>
      <c r="N228" s="701"/>
      <c r="O228" s="701"/>
      <c r="S228" s="610"/>
      <c r="T228" s="610"/>
      <c r="U228" s="610"/>
      <c r="V228" s="610"/>
      <c r="W228" s="610"/>
      <c r="X228" s="610"/>
      <c r="Y228" s="610"/>
      <c r="Z228" s="610"/>
      <c r="AA228" s="610"/>
      <c r="AB228" s="610"/>
      <c r="AC228" s="610"/>
      <c r="AD228" s="610"/>
      <c r="AE228" s="610"/>
      <c r="AF228" s="610"/>
      <c r="AG228" s="610"/>
      <c r="AH228" s="610"/>
      <c r="AI228" s="610"/>
      <c r="AJ228" s="610"/>
      <c r="AK228" s="610"/>
      <c r="AL228" s="610"/>
      <c r="AM228" s="610"/>
      <c r="AN228" s="610"/>
      <c r="AO228" s="610"/>
      <c r="AP228" s="610"/>
      <c r="AQ228" s="610"/>
      <c r="AR228" s="610"/>
    </row>
    <row r="229" spans="1:44" x14ac:dyDescent="0.25">
      <c r="A229" s="3"/>
      <c r="B229" s="3"/>
      <c r="C229" s="3"/>
      <c r="D229" s="3"/>
      <c r="E229" s="701"/>
      <c r="F229" s="701"/>
      <c r="G229" s="701"/>
      <c r="H229" s="701"/>
      <c r="I229" s="701"/>
      <c r="J229" s="701"/>
      <c r="K229" s="701"/>
      <c r="L229" s="701"/>
      <c r="M229" s="701"/>
      <c r="N229" s="701"/>
      <c r="O229" s="701"/>
      <c r="S229" s="610"/>
      <c r="T229" s="610"/>
      <c r="U229" s="610"/>
      <c r="V229" s="610"/>
      <c r="W229" s="610"/>
      <c r="X229" s="610"/>
      <c r="Y229" s="610"/>
      <c r="Z229" s="610"/>
      <c r="AA229" s="610"/>
      <c r="AB229" s="610"/>
      <c r="AC229" s="610"/>
      <c r="AD229" s="610"/>
      <c r="AE229" s="610"/>
      <c r="AF229" s="610"/>
      <c r="AG229" s="610"/>
      <c r="AH229" s="610"/>
      <c r="AI229" s="610"/>
      <c r="AJ229" s="610"/>
      <c r="AK229" s="610"/>
      <c r="AL229" s="610"/>
      <c r="AM229" s="610"/>
      <c r="AN229" s="610"/>
      <c r="AO229" s="610"/>
      <c r="AP229" s="610"/>
      <c r="AQ229" s="610"/>
      <c r="AR229" s="610"/>
    </row>
    <row r="230" spans="1:44" x14ac:dyDescent="0.25">
      <c r="A230" s="3"/>
      <c r="B230" s="3"/>
      <c r="C230" s="3"/>
      <c r="D230" s="3"/>
      <c r="E230" s="701"/>
      <c r="F230" s="701"/>
      <c r="G230" s="701"/>
      <c r="H230" s="701"/>
      <c r="I230" s="701"/>
      <c r="J230" s="701"/>
      <c r="K230" s="701"/>
      <c r="L230" s="701"/>
      <c r="M230" s="701"/>
      <c r="N230" s="701"/>
      <c r="O230" s="701"/>
      <c r="S230" s="610"/>
      <c r="T230" s="610"/>
      <c r="U230" s="610"/>
      <c r="V230" s="610"/>
      <c r="W230" s="610"/>
      <c r="X230" s="610"/>
      <c r="Y230" s="610"/>
      <c r="Z230" s="610"/>
      <c r="AA230" s="610"/>
      <c r="AB230" s="610"/>
      <c r="AC230" s="610"/>
      <c r="AD230" s="610"/>
      <c r="AE230" s="610"/>
      <c r="AF230" s="610"/>
      <c r="AG230" s="610"/>
      <c r="AH230" s="610"/>
      <c r="AI230" s="610"/>
      <c r="AJ230" s="610"/>
      <c r="AK230" s="610"/>
      <c r="AL230" s="610"/>
      <c r="AM230" s="610"/>
      <c r="AN230" s="610"/>
      <c r="AO230" s="610"/>
      <c r="AP230" s="610"/>
      <c r="AQ230" s="610"/>
      <c r="AR230" s="610"/>
    </row>
    <row r="231" spans="1:44" x14ac:dyDescent="0.25">
      <c r="A231" s="3"/>
      <c r="B231" s="3"/>
      <c r="C231" s="3"/>
      <c r="D231" s="3"/>
      <c r="E231" s="701"/>
      <c r="F231" s="701"/>
      <c r="G231" s="701"/>
      <c r="H231" s="701"/>
      <c r="I231" s="701"/>
      <c r="J231" s="701"/>
      <c r="K231" s="701"/>
      <c r="L231" s="701"/>
      <c r="M231" s="701"/>
      <c r="N231" s="701"/>
      <c r="O231" s="701"/>
      <c r="S231" s="610"/>
      <c r="T231" s="610"/>
      <c r="U231" s="610"/>
      <c r="V231" s="610"/>
      <c r="W231" s="610"/>
      <c r="X231" s="610"/>
      <c r="Y231" s="610"/>
      <c r="Z231" s="610"/>
      <c r="AA231" s="610"/>
      <c r="AB231" s="610"/>
      <c r="AC231" s="610"/>
      <c r="AD231" s="610"/>
      <c r="AE231" s="610"/>
      <c r="AF231" s="610"/>
      <c r="AG231" s="610"/>
      <c r="AH231" s="610"/>
      <c r="AI231" s="610"/>
      <c r="AJ231" s="610"/>
      <c r="AK231" s="610"/>
      <c r="AL231" s="610"/>
      <c r="AM231" s="610"/>
      <c r="AN231" s="610"/>
      <c r="AO231" s="610"/>
      <c r="AP231" s="610"/>
      <c r="AQ231" s="610"/>
      <c r="AR231" s="610"/>
    </row>
    <row r="232" spans="1:44" x14ac:dyDescent="0.25">
      <c r="A232" s="3"/>
      <c r="B232" s="3"/>
      <c r="C232" s="3"/>
      <c r="D232" s="3"/>
      <c r="E232" s="701"/>
      <c r="F232" s="701"/>
      <c r="G232" s="701"/>
      <c r="H232" s="701"/>
      <c r="I232" s="701"/>
      <c r="J232" s="701"/>
      <c r="K232" s="701"/>
      <c r="L232" s="701"/>
      <c r="M232" s="701"/>
      <c r="N232" s="701"/>
      <c r="O232" s="701"/>
      <c r="S232" s="610"/>
      <c r="T232" s="610"/>
      <c r="U232" s="610"/>
      <c r="V232" s="610"/>
      <c r="W232" s="610"/>
      <c r="X232" s="610"/>
      <c r="Y232" s="610"/>
      <c r="Z232" s="610"/>
      <c r="AA232" s="610"/>
      <c r="AB232" s="610"/>
      <c r="AC232" s="610"/>
      <c r="AD232" s="610"/>
      <c r="AE232" s="610"/>
      <c r="AF232" s="610"/>
      <c r="AG232" s="610"/>
      <c r="AH232" s="610"/>
      <c r="AI232" s="610"/>
      <c r="AJ232" s="610"/>
      <c r="AK232" s="610"/>
      <c r="AL232" s="610"/>
      <c r="AM232" s="610"/>
      <c r="AN232" s="610"/>
      <c r="AO232" s="610"/>
      <c r="AP232" s="610"/>
      <c r="AQ232" s="610"/>
      <c r="AR232" s="610"/>
    </row>
    <row r="233" spans="1:44" x14ac:dyDescent="0.25">
      <c r="A233" s="3"/>
      <c r="B233" s="3"/>
      <c r="C233" s="3"/>
      <c r="D233" s="3"/>
      <c r="E233" s="701"/>
      <c r="F233" s="701"/>
      <c r="G233" s="701"/>
      <c r="H233" s="701"/>
      <c r="I233" s="701"/>
      <c r="J233" s="701"/>
      <c r="K233" s="701"/>
      <c r="L233" s="701"/>
      <c r="M233" s="701"/>
      <c r="N233" s="701"/>
      <c r="O233" s="701"/>
      <c r="S233" s="610"/>
      <c r="T233" s="610"/>
      <c r="U233" s="610"/>
      <c r="V233" s="610"/>
      <c r="W233" s="610"/>
      <c r="X233" s="610"/>
      <c r="Y233" s="610"/>
      <c r="Z233" s="610"/>
      <c r="AA233" s="610"/>
      <c r="AB233" s="610"/>
      <c r="AC233" s="610"/>
      <c r="AD233" s="610"/>
      <c r="AE233" s="610"/>
      <c r="AF233" s="610"/>
      <c r="AG233" s="610"/>
      <c r="AH233" s="610"/>
      <c r="AI233" s="610"/>
      <c r="AJ233" s="610"/>
      <c r="AK233" s="610"/>
      <c r="AL233" s="610"/>
      <c r="AM233" s="610"/>
      <c r="AN233" s="610"/>
      <c r="AO233" s="610"/>
      <c r="AP233" s="610"/>
      <c r="AQ233" s="610"/>
      <c r="AR233" s="610"/>
    </row>
    <row r="234" spans="1:44" x14ac:dyDescent="0.25">
      <c r="A234" s="3"/>
      <c r="B234" s="3"/>
      <c r="C234" s="3"/>
      <c r="D234" s="3"/>
      <c r="E234" s="701"/>
      <c r="F234" s="701"/>
      <c r="G234" s="701"/>
      <c r="H234" s="701"/>
      <c r="I234" s="701"/>
      <c r="J234" s="701"/>
      <c r="K234" s="701"/>
      <c r="L234" s="701"/>
      <c r="M234" s="701"/>
      <c r="N234" s="701"/>
      <c r="O234" s="701"/>
      <c r="S234" s="610"/>
      <c r="T234" s="610"/>
      <c r="U234" s="610"/>
      <c r="V234" s="610"/>
      <c r="W234" s="610"/>
      <c r="X234" s="610"/>
      <c r="Y234" s="610"/>
      <c r="Z234" s="610"/>
      <c r="AA234" s="610"/>
      <c r="AB234" s="610"/>
      <c r="AC234" s="610"/>
      <c r="AD234" s="610"/>
      <c r="AE234" s="610"/>
      <c r="AF234" s="610"/>
      <c r="AG234" s="610"/>
      <c r="AH234" s="610"/>
      <c r="AI234" s="610"/>
      <c r="AJ234" s="610"/>
      <c r="AK234" s="610"/>
      <c r="AL234" s="610"/>
      <c r="AM234" s="610"/>
      <c r="AN234" s="610"/>
      <c r="AO234" s="610"/>
      <c r="AP234" s="610"/>
      <c r="AQ234" s="610"/>
      <c r="AR234" s="610"/>
    </row>
    <row r="235" spans="1:44" x14ac:dyDescent="0.25">
      <c r="A235" s="3"/>
      <c r="B235" s="3"/>
      <c r="C235" s="3"/>
      <c r="D235" s="3"/>
      <c r="E235" s="701"/>
      <c r="F235" s="701"/>
      <c r="G235" s="701"/>
      <c r="H235" s="701"/>
      <c r="I235" s="701"/>
      <c r="J235" s="701"/>
      <c r="K235" s="701"/>
      <c r="L235" s="701"/>
      <c r="M235" s="701"/>
      <c r="N235" s="701"/>
      <c r="O235" s="701"/>
      <c r="S235" s="610"/>
      <c r="T235" s="610"/>
      <c r="U235" s="610"/>
      <c r="V235" s="610"/>
      <c r="W235" s="610"/>
      <c r="X235" s="610"/>
      <c r="Y235" s="610"/>
      <c r="Z235" s="610"/>
      <c r="AA235" s="610"/>
      <c r="AB235" s="610"/>
      <c r="AC235" s="610"/>
      <c r="AD235" s="610"/>
      <c r="AE235" s="610"/>
      <c r="AF235" s="610"/>
      <c r="AG235" s="610"/>
      <c r="AH235" s="610"/>
      <c r="AI235" s="610"/>
      <c r="AJ235" s="610"/>
      <c r="AK235" s="610"/>
      <c r="AL235" s="610"/>
      <c r="AM235" s="610"/>
      <c r="AN235" s="610"/>
      <c r="AO235" s="610"/>
      <c r="AP235" s="610"/>
      <c r="AQ235" s="610"/>
      <c r="AR235" s="610"/>
    </row>
    <row r="236" spans="1:44" x14ac:dyDescent="0.25">
      <c r="A236" s="3"/>
      <c r="B236" s="3"/>
      <c r="C236" s="3"/>
      <c r="D236" s="3"/>
      <c r="E236" s="701"/>
      <c r="F236" s="701"/>
      <c r="G236" s="701"/>
      <c r="H236" s="701"/>
      <c r="I236" s="701"/>
      <c r="J236" s="701"/>
      <c r="K236" s="701"/>
      <c r="L236" s="701"/>
      <c r="M236" s="701"/>
      <c r="N236" s="701"/>
      <c r="O236" s="701"/>
      <c r="S236" s="610"/>
      <c r="T236" s="610"/>
      <c r="U236" s="610"/>
      <c r="V236" s="610"/>
      <c r="W236" s="610"/>
      <c r="X236" s="610"/>
      <c r="Y236" s="610"/>
      <c r="Z236" s="610"/>
      <c r="AA236" s="610"/>
      <c r="AB236" s="610"/>
      <c r="AC236" s="610"/>
      <c r="AD236" s="610"/>
      <c r="AE236" s="610"/>
      <c r="AF236" s="610"/>
      <c r="AG236" s="610"/>
      <c r="AH236" s="610"/>
      <c r="AI236" s="610"/>
      <c r="AJ236" s="610"/>
      <c r="AK236" s="610"/>
      <c r="AL236" s="610"/>
      <c r="AM236" s="610"/>
      <c r="AN236" s="610"/>
      <c r="AO236" s="610"/>
      <c r="AP236" s="610"/>
      <c r="AQ236" s="610"/>
      <c r="AR236" s="610"/>
    </row>
    <row r="237" spans="1:44" x14ac:dyDescent="0.25">
      <c r="A237" s="3"/>
      <c r="B237" s="3"/>
      <c r="C237" s="3"/>
      <c r="D237" s="3"/>
      <c r="E237" s="701"/>
      <c r="F237" s="701"/>
      <c r="G237" s="701"/>
      <c r="H237" s="701"/>
      <c r="I237" s="701"/>
      <c r="J237" s="701"/>
      <c r="K237" s="701"/>
      <c r="L237" s="701"/>
      <c r="M237" s="701"/>
      <c r="N237" s="701"/>
      <c r="O237" s="701"/>
      <c r="S237" s="610"/>
      <c r="T237" s="610"/>
      <c r="U237" s="610"/>
      <c r="V237" s="610"/>
      <c r="W237" s="610"/>
      <c r="X237" s="610"/>
      <c r="Y237" s="610"/>
      <c r="Z237" s="610"/>
      <c r="AA237" s="610"/>
      <c r="AB237" s="610"/>
      <c r="AC237" s="610"/>
      <c r="AD237" s="610"/>
      <c r="AE237" s="610"/>
      <c r="AF237" s="610"/>
      <c r="AG237" s="610"/>
      <c r="AH237" s="610"/>
      <c r="AI237" s="610"/>
      <c r="AJ237" s="610"/>
      <c r="AK237" s="610"/>
      <c r="AL237" s="610"/>
      <c r="AM237" s="610"/>
      <c r="AN237" s="610"/>
      <c r="AO237" s="610"/>
      <c r="AP237" s="610"/>
      <c r="AQ237" s="610"/>
      <c r="AR237" s="610"/>
    </row>
    <row r="238" spans="1:44" x14ac:dyDescent="0.25">
      <c r="A238" s="3"/>
      <c r="B238" s="3"/>
      <c r="C238" s="3"/>
      <c r="D238" s="3"/>
      <c r="E238" s="701"/>
      <c r="F238" s="701"/>
      <c r="G238" s="701"/>
      <c r="H238" s="701"/>
      <c r="I238" s="701"/>
      <c r="J238" s="701"/>
      <c r="K238" s="701"/>
      <c r="L238" s="701"/>
      <c r="M238" s="701"/>
      <c r="N238" s="701"/>
      <c r="O238" s="701"/>
      <c r="S238" s="610"/>
      <c r="T238" s="610"/>
      <c r="U238" s="610"/>
      <c r="V238" s="610"/>
      <c r="W238" s="610"/>
      <c r="X238" s="610"/>
      <c r="Y238" s="610"/>
      <c r="Z238" s="610"/>
      <c r="AA238" s="610"/>
      <c r="AB238" s="610"/>
      <c r="AC238" s="610"/>
      <c r="AD238" s="610"/>
      <c r="AE238" s="610"/>
      <c r="AF238" s="610"/>
      <c r="AG238" s="610"/>
      <c r="AH238" s="610"/>
      <c r="AI238" s="610"/>
      <c r="AJ238" s="610"/>
      <c r="AK238" s="610"/>
      <c r="AL238" s="610"/>
      <c r="AM238" s="610"/>
      <c r="AN238" s="610"/>
      <c r="AO238" s="610"/>
      <c r="AP238" s="610"/>
      <c r="AQ238" s="610"/>
      <c r="AR238" s="610"/>
    </row>
    <row r="239" spans="1:44" x14ac:dyDescent="0.25">
      <c r="A239" s="3"/>
      <c r="B239" s="3"/>
      <c r="C239" s="3"/>
      <c r="D239" s="3"/>
      <c r="E239" s="701"/>
      <c r="F239" s="701"/>
      <c r="G239" s="701"/>
      <c r="H239" s="701"/>
      <c r="I239" s="701"/>
      <c r="J239" s="701"/>
      <c r="K239" s="701"/>
      <c r="L239" s="701"/>
      <c r="M239" s="701"/>
      <c r="N239" s="701"/>
      <c r="O239" s="701"/>
      <c r="S239" s="610"/>
      <c r="T239" s="610"/>
      <c r="U239" s="610"/>
      <c r="V239" s="610"/>
      <c r="W239" s="610"/>
      <c r="X239" s="610"/>
      <c r="Y239" s="610"/>
      <c r="Z239" s="610"/>
      <c r="AA239" s="610"/>
      <c r="AB239" s="610"/>
      <c r="AC239" s="610"/>
      <c r="AD239" s="610"/>
      <c r="AE239" s="610"/>
      <c r="AF239" s="610"/>
      <c r="AG239" s="610"/>
      <c r="AH239" s="610"/>
      <c r="AI239" s="610"/>
      <c r="AJ239" s="610"/>
      <c r="AK239" s="610"/>
      <c r="AL239" s="610"/>
      <c r="AM239" s="610"/>
      <c r="AN239" s="610"/>
      <c r="AO239" s="610"/>
      <c r="AP239" s="610"/>
      <c r="AQ239" s="610"/>
      <c r="AR239" s="610"/>
    </row>
    <row r="240" spans="1:44" x14ac:dyDescent="0.25">
      <c r="A240" s="3"/>
      <c r="B240" s="3"/>
      <c r="C240" s="3"/>
      <c r="D240" s="3"/>
      <c r="E240" s="701"/>
      <c r="F240" s="701"/>
      <c r="G240" s="701"/>
      <c r="H240" s="701"/>
      <c r="I240" s="701"/>
      <c r="J240" s="701"/>
      <c r="K240" s="701"/>
      <c r="L240" s="701"/>
      <c r="M240" s="701"/>
      <c r="N240" s="701"/>
      <c r="O240" s="701"/>
      <c r="S240" s="610"/>
      <c r="T240" s="610"/>
      <c r="U240" s="610"/>
      <c r="V240" s="610"/>
      <c r="W240" s="610"/>
      <c r="X240" s="610"/>
      <c r="Y240" s="610"/>
      <c r="Z240" s="610"/>
      <c r="AA240" s="610"/>
      <c r="AB240" s="610"/>
      <c r="AC240" s="610"/>
      <c r="AD240" s="610"/>
      <c r="AE240" s="610"/>
      <c r="AF240" s="610"/>
      <c r="AG240" s="610"/>
      <c r="AH240" s="610"/>
      <c r="AI240" s="610"/>
      <c r="AJ240" s="610"/>
      <c r="AK240" s="610"/>
      <c r="AL240" s="610"/>
      <c r="AM240" s="610"/>
      <c r="AN240" s="610"/>
      <c r="AO240" s="610"/>
      <c r="AP240" s="610"/>
      <c r="AQ240" s="610"/>
      <c r="AR240" s="610"/>
    </row>
    <row r="241" spans="1:44" x14ac:dyDescent="0.25">
      <c r="A241" s="3"/>
      <c r="B241" s="3"/>
      <c r="C241" s="3"/>
      <c r="D241" s="3"/>
      <c r="E241" s="701"/>
      <c r="F241" s="701"/>
      <c r="G241" s="701"/>
      <c r="H241" s="701"/>
      <c r="I241" s="701"/>
      <c r="J241" s="701"/>
      <c r="K241" s="701"/>
      <c r="L241" s="701"/>
      <c r="M241" s="701"/>
      <c r="N241" s="701"/>
      <c r="O241" s="701"/>
      <c r="S241" s="610"/>
      <c r="T241" s="610"/>
      <c r="U241" s="610"/>
      <c r="V241" s="610"/>
      <c r="W241" s="610"/>
      <c r="X241" s="610"/>
      <c r="Y241" s="610"/>
      <c r="Z241" s="610"/>
      <c r="AA241" s="610"/>
      <c r="AB241" s="610"/>
      <c r="AC241" s="610"/>
      <c r="AD241" s="610"/>
      <c r="AE241" s="610"/>
      <c r="AF241" s="610"/>
      <c r="AG241" s="610"/>
      <c r="AH241" s="610"/>
      <c r="AI241" s="610"/>
      <c r="AJ241" s="610"/>
      <c r="AK241" s="610"/>
      <c r="AL241" s="610"/>
      <c r="AM241" s="610"/>
      <c r="AN241" s="610"/>
      <c r="AO241" s="610"/>
      <c r="AP241" s="610"/>
      <c r="AQ241" s="610"/>
      <c r="AR241" s="610"/>
    </row>
    <row r="242" spans="1:44" x14ac:dyDescent="0.25">
      <c r="A242" s="3"/>
      <c r="B242" s="3"/>
      <c r="C242" s="3"/>
      <c r="D242" s="3"/>
      <c r="E242" s="701"/>
      <c r="F242" s="701"/>
      <c r="G242" s="701"/>
      <c r="H242" s="701"/>
      <c r="I242" s="701"/>
      <c r="J242" s="701"/>
      <c r="K242" s="701"/>
      <c r="L242" s="701"/>
      <c r="M242" s="701"/>
      <c r="N242" s="701"/>
      <c r="O242" s="701"/>
      <c r="S242" s="610"/>
      <c r="T242" s="610"/>
      <c r="U242" s="610"/>
      <c r="V242" s="610"/>
      <c r="W242" s="610"/>
      <c r="X242" s="610"/>
      <c r="Y242" s="610"/>
      <c r="Z242" s="610"/>
      <c r="AA242" s="610"/>
      <c r="AB242" s="610"/>
      <c r="AC242" s="610"/>
      <c r="AD242" s="610"/>
      <c r="AE242" s="610"/>
      <c r="AF242" s="610"/>
      <c r="AG242" s="610"/>
      <c r="AH242" s="610"/>
      <c r="AI242" s="610"/>
      <c r="AJ242" s="610"/>
      <c r="AK242" s="610"/>
      <c r="AL242" s="610"/>
      <c r="AM242" s="610"/>
      <c r="AN242" s="610"/>
      <c r="AO242" s="610"/>
      <c r="AP242" s="610"/>
      <c r="AQ242" s="610"/>
      <c r="AR242" s="610"/>
    </row>
    <row r="243" spans="1:44" x14ac:dyDescent="0.25">
      <c r="A243" s="3"/>
      <c r="B243" s="3"/>
      <c r="C243" s="3"/>
      <c r="D243" s="3"/>
      <c r="E243" s="701"/>
      <c r="F243" s="701"/>
      <c r="G243" s="701"/>
      <c r="H243" s="701"/>
      <c r="I243" s="701"/>
      <c r="J243" s="701"/>
      <c r="K243" s="701"/>
      <c r="L243" s="701"/>
      <c r="M243" s="701"/>
      <c r="N243" s="701"/>
      <c r="O243" s="701"/>
      <c r="S243" s="610"/>
      <c r="T243" s="610"/>
      <c r="U243" s="610"/>
      <c r="V243" s="610"/>
      <c r="W243" s="610"/>
      <c r="X243" s="610"/>
      <c r="Y243" s="610"/>
      <c r="Z243" s="610"/>
      <c r="AA243" s="610"/>
      <c r="AB243" s="610"/>
      <c r="AC243" s="610"/>
      <c r="AD243" s="610"/>
      <c r="AE243" s="610"/>
      <c r="AF243" s="610"/>
      <c r="AG243" s="610"/>
      <c r="AH243" s="610"/>
      <c r="AI243" s="610"/>
      <c r="AJ243" s="610"/>
      <c r="AK243" s="610"/>
      <c r="AL243" s="610"/>
      <c r="AM243" s="610"/>
      <c r="AN243" s="610"/>
      <c r="AO243" s="610"/>
      <c r="AP243" s="610"/>
      <c r="AQ243" s="610"/>
      <c r="AR243" s="610"/>
    </row>
    <row r="244" spans="1:44" x14ac:dyDescent="0.25">
      <c r="A244" s="3"/>
      <c r="B244" s="3"/>
      <c r="C244" s="3"/>
      <c r="D244" s="3"/>
      <c r="E244" s="701"/>
      <c r="F244" s="701"/>
      <c r="G244" s="701"/>
      <c r="H244" s="701"/>
      <c r="I244" s="701"/>
      <c r="J244" s="701"/>
      <c r="K244" s="701"/>
      <c r="L244" s="701"/>
      <c r="M244" s="701"/>
      <c r="N244" s="701"/>
      <c r="O244" s="701"/>
      <c r="S244" s="610"/>
      <c r="T244" s="610"/>
      <c r="U244" s="610"/>
      <c r="V244" s="610"/>
      <c r="W244" s="610"/>
      <c r="X244" s="610"/>
      <c r="Y244" s="610"/>
      <c r="Z244" s="610"/>
      <c r="AA244" s="610"/>
      <c r="AB244" s="610"/>
      <c r="AC244" s="610"/>
      <c r="AD244" s="610"/>
      <c r="AE244" s="610"/>
      <c r="AF244" s="610"/>
      <c r="AG244" s="610"/>
      <c r="AH244" s="610"/>
      <c r="AI244" s="610"/>
      <c r="AJ244" s="610"/>
      <c r="AK244" s="610"/>
      <c r="AL244" s="610"/>
      <c r="AM244" s="610"/>
      <c r="AN244" s="610"/>
      <c r="AO244" s="610"/>
      <c r="AP244" s="610"/>
      <c r="AQ244" s="610"/>
      <c r="AR244" s="610"/>
    </row>
    <row r="245" spans="1:44" x14ac:dyDescent="0.25">
      <c r="A245" s="3"/>
      <c r="B245" s="3"/>
      <c r="C245" s="3"/>
      <c r="D245" s="3"/>
      <c r="E245" s="701"/>
      <c r="F245" s="701"/>
      <c r="G245" s="701"/>
      <c r="H245" s="701"/>
      <c r="I245" s="701"/>
      <c r="J245" s="701"/>
      <c r="K245" s="701"/>
      <c r="L245" s="701"/>
      <c r="M245" s="701"/>
      <c r="N245" s="701"/>
      <c r="O245" s="701"/>
      <c r="S245" s="610"/>
      <c r="T245" s="610"/>
      <c r="U245" s="610"/>
      <c r="V245" s="610"/>
      <c r="W245" s="610"/>
      <c r="X245" s="610"/>
      <c r="Y245" s="610"/>
      <c r="Z245" s="610"/>
      <c r="AA245" s="610"/>
      <c r="AB245" s="610"/>
      <c r="AC245" s="610"/>
      <c r="AD245" s="610"/>
      <c r="AE245" s="610"/>
      <c r="AF245" s="610"/>
      <c r="AG245" s="610"/>
      <c r="AH245" s="610"/>
      <c r="AI245" s="610"/>
      <c r="AJ245" s="610"/>
      <c r="AK245" s="610"/>
      <c r="AL245" s="610"/>
      <c r="AM245" s="610"/>
      <c r="AN245" s="610"/>
      <c r="AO245" s="610"/>
      <c r="AP245" s="610"/>
      <c r="AQ245" s="610"/>
      <c r="AR245" s="610"/>
    </row>
    <row r="246" spans="1:44" x14ac:dyDescent="0.25">
      <c r="A246" s="3"/>
      <c r="B246" s="3"/>
      <c r="C246" s="3"/>
      <c r="D246" s="3"/>
      <c r="E246" s="701"/>
      <c r="F246" s="701"/>
      <c r="G246" s="701"/>
      <c r="H246" s="701"/>
      <c r="I246" s="701"/>
      <c r="J246" s="701"/>
      <c r="K246" s="701"/>
      <c r="L246" s="701"/>
      <c r="M246" s="701"/>
      <c r="N246" s="701"/>
      <c r="O246" s="701"/>
      <c r="S246" s="610"/>
      <c r="T246" s="610"/>
      <c r="U246" s="610"/>
      <c r="V246" s="610"/>
      <c r="W246" s="610"/>
      <c r="X246" s="610"/>
      <c r="Y246" s="610"/>
      <c r="Z246" s="610"/>
      <c r="AA246" s="610"/>
      <c r="AB246" s="610"/>
      <c r="AC246" s="610"/>
      <c r="AD246" s="610"/>
      <c r="AE246" s="610"/>
      <c r="AF246" s="610"/>
      <c r="AG246" s="610"/>
      <c r="AH246" s="610"/>
      <c r="AI246" s="610"/>
      <c r="AJ246" s="610"/>
      <c r="AK246" s="610"/>
      <c r="AL246" s="610"/>
      <c r="AM246" s="610"/>
      <c r="AN246" s="610"/>
      <c r="AO246" s="610"/>
      <c r="AP246" s="610"/>
      <c r="AQ246" s="610"/>
      <c r="AR246" s="610"/>
    </row>
    <row r="247" spans="1:44" x14ac:dyDescent="0.25">
      <c r="A247" s="3"/>
      <c r="B247" s="3"/>
      <c r="C247" s="3"/>
      <c r="D247" s="3"/>
      <c r="E247" s="701"/>
      <c r="F247" s="701"/>
      <c r="G247" s="701"/>
      <c r="H247" s="701"/>
      <c r="I247" s="701"/>
      <c r="J247" s="701"/>
      <c r="K247" s="701"/>
      <c r="L247" s="701"/>
      <c r="M247" s="701"/>
      <c r="N247" s="701"/>
      <c r="O247" s="701"/>
      <c r="S247" s="610"/>
      <c r="T247" s="610"/>
      <c r="U247" s="610"/>
      <c r="V247" s="610"/>
      <c r="W247" s="610"/>
      <c r="X247" s="610"/>
      <c r="Y247" s="610"/>
      <c r="Z247" s="610"/>
      <c r="AA247" s="610"/>
      <c r="AB247" s="610"/>
      <c r="AC247" s="610"/>
      <c r="AD247" s="610"/>
      <c r="AE247" s="610"/>
      <c r="AF247" s="610"/>
      <c r="AG247" s="610"/>
      <c r="AH247" s="610"/>
      <c r="AI247" s="610"/>
      <c r="AJ247" s="610"/>
      <c r="AK247" s="610"/>
      <c r="AL247" s="610"/>
      <c r="AM247" s="610"/>
      <c r="AN247" s="610"/>
      <c r="AO247" s="610"/>
      <c r="AP247" s="610"/>
      <c r="AQ247" s="610"/>
      <c r="AR247" s="610"/>
    </row>
    <row r="248" spans="1:44" x14ac:dyDescent="0.25">
      <c r="A248" s="3"/>
      <c r="B248" s="3"/>
      <c r="C248" s="3"/>
      <c r="D248" s="3"/>
      <c r="E248" s="701"/>
      <c r="F248" s="701"/>
      <c r="G248" s="701"/>
      <c r="H248" s="701"/>
      <c r="I248" s="701"/>
      <c r="J248" s="701"/>
      <c r="K248" s="701"/>
      <c r="L248" s="701"/>
      <c r="M248" s="701"/>
      <c r="N248" s="701"/>
      <c r="O248" s="701"/>
      <c r="S248" s="610"/>
      <c r="T248" s="610"/>
      <c r="U248" s="610"/>
      <c r="V248" s="610"/>
      <c r="W248" s="610"/>
      <c r="X248" s="610"/>
      <c r="Y248" s="610"/>
      <c r="Z248" s="610"/>
      <c r="AA248" s="610"/>
      <c r="AB248" s="610"/>
      <c r="AC248" s="610"/>
      <c r="AD248" s="610"/>
      <c r="AE248" s="610"/>
      <c r="AF248" s="610"/>
      <c r="AG248" s="610"/>
      <c r="AH248" s="610"/>
      <c r="AI248" s="610"/>
      <c r="AJ248" s="610"/>
      <c r="AK248" s="610"/>
      <c r="AL248" s="610"/>
      <c r="AM248" s="610"/>
      <c r="AN248" s="610"/>
      <c r="AO248" s="610"/>
      <c r="AP248" s="610"/>
      <c r="AQ248" s="610"/>
      <c r="AR248" s="610"/>
    </row>
    <row r="249" spans="1:44" x14ac:dyDescent="0.25">
      <c r="A249" s="3"/>
      <c r="B249" s="3"/>
      <c r="C249" s="3"/>
      <c r="D249" s="3"/>
      <c r="E249" s="701"/>
      <c r="F249" s="701"/>
      <c r="G249" s="701"/>
      <c r="H249" s="701"/>
      <c r="I249" s="701"/>
      <c r="J249" s="701"/>
      <c r="K249" s="701"/>
      <c r="L249" s="701"/>
      <c r="M249" s="701"/>
      <c r="N249" s="701"/>
      <c r="O249" s="701"/>
      <c r="S249" s="610"/>
      <c r="T249" s="610"/>
      <c r="U249" s="610"/>
      <c r="V249" s="610"/>
      <c r="W249" s="610"/>
      <c r="X249" s="610"/>
      <c r="Y249" s="610"/>
      <c r="Z249" s="610"/>
      <c r="AA249" s="610"/>
      <c r="AB249" s="610"/>
      <c r="AC249" s="610"/>
      <c r="AD249" s="610"/>
      <c r="AE249" s="610"/>
      <c r="AF249" s="610"/>
      <c r="AG249" s="610"/>
      <c r="AH249" s="610"/>
      <c r="AI249" s="610"/>
      <c r="AJ249" s="610"/>
      <c r="AK249" s="610"/>
      <c r="AL249" s="610"/>
      <c r="AM249" s="610"/>
      <c r="AN249" s="610"/>
      <c r="AO249" s="610"/>
      <c r="AP249" s="610"/>
      <c r="AQ249" s="610"/>
      <c r="AR249" s="610"/>
    </row>
    <row r="250" spans="1:44" x14ac:dyDescent="0.25">
      <c r="A250" s="3"/>
      <c r="B250" s="3"/>
      <c r="C250" s="3"/>
      <c r="D250" s="3"/>
      <c r="E250" s="701"/>
      <c r="F250" s="701"/>
      <c r="G250" s="701"/>
      <c r="H250" s="701"/>
      <c r="I250" s="701"/>
      <c r="J250" s="701"/>
      <c r="K250" s="701"/>
      <c r="L250" s="701"/>
      <c r="M250" s="701"/>
      <c r="N250" s="701"/>
      <c r="O250" s="701"/>
      <c r="S250" s="610"/>
      <c r="T250" s="610"/>
      <c r="U250" s="610"/>
      <c r="V250" s="610"/>
      <c r="W250" s="610"/>
      <c r="X250" s="610"/>
      <c r="Y250" s="610"/>
      <c r="Z250" s="610"/>
      <c r="AA250" s="610"/>
      <c r="AB250" s="610"/>
      <c r="AC250" s="610"/>
      <c r="AD250" s="610"/>
      <c r="AE250" s="610"/>
      <c r="AF250" s="610"/>
      <c r="AG250" s="610"/>
      <c r="AH250" s="610"/>
      <c r="AI250" s="610"/>
      <c r="AJ250" s="610"/>
      <c r="AK250" s="610"/>
      <c r="AL250" s="610"/>
      <c r="AM250" s="610"/>
      <c r="AN250" s="610"/>
      <c r="AO250" s="610"/>
      <c r="AP250" s="610"/>
      <c r="AQ250" s="610"/>
      <c r="AR250" s="610"/>
    </row>
    <row r="251" spans="1:44" x14ac:dyDescent="0.25">
      <c r="A251" s="3"/>
      <c r="B251" s="3"/>
      <c r="C251" s="3"/>
      <c r="D251" s="3"/>
      <c r="E251" s="701"/>
      <c r="F251" s="701"/>
      <c r="G251" s="701"/>
      <c r="H251" s="701"/>
      <c r="I251" s="701"/>
      <c r="J251" s="701"/>
      <c r="K251" s="701"/>
      <c r="L251" s="701"/>
      <c r="M251" s="701"/>
      <c r="N251" s="701"/>
      <c r="O251" s="701"/>
      <c r="S251" s="610"/>
      <c r="T251" s="610"/>
      <c r="U251" s="610"/>
      <c r="V251" s="610"/>
      <c r="W251" s="610"/>
      <c r="X251" s="610"/>
      <c r="Y251" s="610"/>
      <c r="Z251" s="610"/>
      <c r="AA251" s="610"/>
      <c r="AB251" s="610"/>
      <c r="AC251" s="610"/>
      <c r="AD251" s="610"/>
      <c r="AE251" s="610"/>
      <c r="AF251" s="610"/>
      <c r="AG251" s="610"/>
      <c r="AH251" s="610"/>
      <c r="AI251" s="610"/>
      <c r="AJ251" s="610"/>
      <c r="AK251" s="610"/>
      <c r="AL251" s="610"/>
      <c r="AM251" s="610"/>
      <c r="AN251" s="610"/>
      <c r="AO251" s="610"/>
      <c r="AP251" s="610"/>
      <c r="AQ251" s="610"/>
      <c r="AR251" s="610"/>
    </row>
    <row r="252" spans="1:44" x14ac:dyDescent="0.25">
      <c r="A252" s="3"/>
      <c r="B252" s="3"/>
      <c r="C252" s="3"/>
      <c r="D252" s="3"/>
      <c r="E252" s="701"/>
      <c r="F252" s="701"/>
      <c r="G252" s="701"/>
      <c r="H252" s="701"/>
      <c r="I252" s="701"/>
      <c r="J252" s="701"/>
      <c r="K252" s="701"/>
      <c r="L252" s="701"/>
      <c r="M252" s="701"/>
      <c r="N252" s="701"/>
      <c r="O252" s="701"/>
      <c r="S252" s="610"/>
      <c r="T252" s="610"/>
      <c r="U252" s="610"/>
      <c r="V252" s="610"/>
      <c r="W252" s="610"/>
      <c r="X252" s="610"/>
      <c r="Y252" s="610"/>
      <c r="Z252" s="610"/>
      <c r="AA252" s="610"/>
      <c r="AB252" s="610"/>
      <c r="AC252" s="610"/>
      <c r="AD252" s="610"/>
      <c r="AE252" s="610"/>
      <c r="AF252" s="610"/>
      <c r="AG252" s="610"/>
      <c r="AH252" s="610"/>
      <c r="AI252" s="610"/>
      <c r="AJ252" s="610"/>
      <c r="AK252" s="610"/>
      <c r="AL252" s="610"/>
      <c r="AM252" s="610"/>
      <c r="AN252" s="610"/>
      <c r="AO252" s="610"/>
      <c r="AP252" s="610"/>
      <c r="AQ252" s="610"/>
      <c r="AR252" s="610"/>
    </row>
    <row r="253" spans="1:44" x14ac:dyDescent="0.25">
      <c r="A253" s="3"/>
      <c r="B253" s="3"/>
      <c r="C253" s="3"/>
      <c r="D253" s="3"/>
      <c r="E253" s="701"/>
      <c r="F253" s="701"/>
      <c r="G253" s="701"/>
      <c r="H253" s="701"/>
      <c r="I253" s="701"/>
      <c r="J253" s="701"/>
      <c r="K253" s="701"/>
      <c r="L253" s="701"/>
      <c r="M253" s="701"/>
      <c r="N253" s="701"/>
      <c r="O253" s="701"/>
      <c r="S253" s="610"/>
      <c r="T253" s="610"/>
      <c r="U253" s="610"/>
      <c r="V253" s="610"/>
      <c r="W253" s="610"/>
      <c r="X253" s="610"/>
      <c r="Y253" s="610"/>
      <c r="Z253" s="610"/>
      <c r="AA253" s="610"/>
      <c r="AB253" s="610"/>
      <c r="AC253" s="610"/>
      <c r="AD253" s="610"/>
      <c r="AE253" s="610"/>
      <c r="AF253" s="610"/>
      <c r="AG253" s="610"/>
      <c r="AH253" s="610"/>
      <c r="AI253" s="610"/>
      <c r="AJ253" s="610"/>
      <c r="AK253" s="610"/>
      <c r="AL253" s="610"/>
      <c r="AM253" s="610"/>
      <c r="AN253" s="610"/>
      <c r="AO253" s="610"/>
      <c r="AP253" s="610"/>
      <c r="AQ253" s="610"/>
      <c r="AR253" s="610"/>
    </row>
    <row r="254" spans="1:44" x14ac:dyDescent="0.25">
      <c r="A254" s="3"/>
      <c r="B254" s="3"/>
      <c r="C254" s="3"/>
      <c r="D254" s="3"/>
      <c r="E254" s="701"/>
      <c r="F254" s="701"/>
      <c r="G254" s="701"/>
      <c r="H254" s="701"/>
      <c r="I254" s="701"/>
      <c r="J254" s="701"/>
      <c r="K254" s="701"/>
      <c r="L254" s="701"/>
      <c r="M254" s="701"/>
      <c r="N254" s="701"/>
      <c r="O254" s="701"/>
      <c r="S254" s="610"/>
      <c r="T254" s="610"/>
      <c r="U254" s="610"/>
      <c r="V254" s="610"/>
      <c r="W254" s="610"/>
      <c r="X254" s="610"/>
      <c r="Y254" s="610"/>
      <c r="Z254" s="610"/>
      <c r="AA254" s="610"/>
      <c r="AB254" s="610"/>
      <c r="AC254" s="610"/>
      <c r="AD254" s="610"/>
      <c r="AE254" s="610"/>
      <c r="AF254" s="610"/>
      <c r="AG254" s="610"/>
      <c r="AH254" s="610"/>
      <c r="AI254" s="610"/>
      <c r="AJ254" s="610"/>
      <c r="AK254" s="610"/>
      <c r="AL254" s="610"/>
      <c r="AM254" s="610"/>
      <c r="AN254" s="610"/>
      <c r="AO254" s="610"/>
      <c r="AP254" s="610"/>
      <c r="AQ254" s="610"/>
      <c r="AR254" s="610"/>
    </row>
    <row r="255" spans="1:44" x14ac:dyDescent="0.25">
      <c r="A255" s="3"/>
      <c r="B255" s="3"/>
      <c r="C255" s="3"/>
      <c r="D255" s="3"/>
      <c r="E255" s="701"/>
      <c r="F255" s="701"/>
      <c r="G255" s="701"/>
      <c r="H255" s="701"/>
      <c r="I255" s="701"/>
      <c r="J255" s="701"/>
      <c r="K255" s="701"/>
      <c r="L255" s="701"/>
      <c r="M255" s="701"/>
      <c r="N255" s="701"/>
      <c r="O255" s="701"/>
      <c r="S255" s="610"/>
      <c r="T255" s="610"/>
      <c r="U255" s="610"/>
      <c r="V255" s="610"/>
      <c r="W255" s="610"/>
      <c r="X255" s="610"/>
      <c r="Y255" s="610"/>
      <c r="Z255" s="610"/>
      <c r="AA255" s="610"/>
      <c r="AB255" s="610"/>
      <c r="AC255" s="610"/>
      <c r="AD255" s="610"/>
      <c r="AE255" s="610"/>
      <c r="AF255" s="610"/>
      <c r="AG255" s="610"/>
      <c r="AH255" s="610"/>
      <c r="AI255" s="610"/>
      <c r="AJ255" s="610"/>
      <c r="AK255" s="610"/>
      <c r="AL255" s="610"/>
      <c r="AM255" s="610"/>
      <c r="AN255" s="610"/>
      <c r="AO255" s="610"/>
      <c r="AP255" s="610"/>
      <c r="AQ255" s="610"/>
      <c r="AR255" s="610"/>
    </row>
    <row r="256" spans="1:44" x14ac:dyDescent="0.25">
      <c r="A256" s="3"/>
      <c r="B256" s="3"/>
      <c r="C256" s="3"/>
      <c r="D256" s="3"/>
      <c r="E256" s="701"/>
      <c r="F256" s="701"/>
      <c r="G256" s="701"/>
      <c r="H256" s="701"/>
      <c r="I256" s="701"/>
      <c r="J256" s="701"/>
      <c r="K256" s="701"/>
      <c r="L256" s="701"/>
      <c r="M256" s="701"/>
      <c r="N256" s="701"/>
      <c r="O256" s="701"/>
      <c r="S256" s="610"/>
      <c r="T256" s="610"/>
      <c r="U256" s="610"/>
      <c r="V256" s="610"/>
      <c r="W256" s="610"/>
      <c r="X256" s="610"/>
      <c r="Y256" s="610"/>
      <c r="Z256" s="610"/>
      <c r="AA256" s="610"/>
      <c r="AB256" s="610"/>
      <c r="AC256" s="610"/>
      <c r="AD256" s="610"/>
      <c r="AE256" s="610"/>
      <c r="AF256" s="610"/>
      <c r="AG256" s="610"/>
      <c r="AH256" s="610"/>
      <c r="AI256" s="610"/>
      <c r="AJ256" s="610"/>
      <c r="AK256" s="610"/>
      <c r="AL256" s="610"/>
      <c r="AM256" s="610"/>
      <c r="AN256" s="610"/>
      <c r="AO256" s="610"/>
      <c r="AP256" s="610"/>
      <c r="AQ256" s="610"/>
      <c r="AR256" s="610"/>
    </row>
    <row r="257" spans="1:44" x14ac:dyDescent="0.25">
      <c r="A257" s="3"/>
      <c r="B257" s="3"/>
      <c r="C257" s="3"/>
      <c r="D257" s="3"/>
      <c r="E257" s="701"/>
      <c r="F257" s="701"/>
      <c r="G257" s="701"/>
      <c r="H257" s="701"/>
      <c r="I257" s="701"/>
      <c r="J257" s="701"/>
      <c r="K257" s="701"/>
      <c r="L257" s="701"/>
      <c r="M257" s="701"/>
      <c r="N257" s="701"/>
      <c r="O257" s="701"/>
      <c r="S257" s="610"/>
      <c r="T257" s="610"/>
      <c r="U257" s="610"/>
      <c r="V257" s="610"/>
      <c r="W257" s="610"/>
      <c r="X257" s="610"/>
      <c r="Y257" s="610"/>
      <c r="Z257" s="610"/>
      <c r="AA257" s="610"/>
      <c r="AB257" s="610"/>
      <c r="AC257" s="610"/>
      <c r="AD257" s="610"/>
      <c r="AE257" s="610"/>
      <c r="AF257" s="610"/>
      <c r="AG257" s="610"/>
      <c r="AH257" s="610"/>
      <c r="AI257" s="610"/>
      <c r="AJ257" s="610"/>
      <c r="AK257" s="610"/>
      <c r="AL257" s="610"/>
      <c r="AM257" s="610"/>
      <c r="AN257" s="610"/>
      <c r="AO257" s="610"/>
      <c r="AP257" s="610"/>
      <c r="AQ257" s="610"/>
      <c r="AR257" s="610"/>
    </row>
    <row r="258" spans="1:44" x14ac:dyDescent="0.25">
      <c r="A258" s="3"/>
      <c r="B258" s="3"/>
      <c r="C258" s="3"/>
      <c r="D258" s="3"/>
      <c r="E258" s="701"/>
      <c r="F258" s="701"/>
      <c r="G258" s="701"/>
      <c r="H258" s="701"/>
      <c r="I258" s="701"/>
      <c r="J258" s="701"/>
      <c r="K258" s="701"/>
      <c r="L258" s="701"/>
      <c r="M258" s="701"/>
      <c r="N258" s="701"/>
      <c r="O258" s="701"/>
      <c r="S258" s="610"/>
      <c r="T258" s="610"/>
      <c r="U258" s="610"/>
      <c r="V258" s="610"/>
      <c r="W258" s="610"/>
      <c r="X258" s="610"/>
      <c r="Y258" s="610"/>
      <c r="Z258" s="610"/>
      <c r="AA258" s="610"/>
      <c r="AB258" s="610"/>
      <c r="AC258" s="610"/>
      <c r="AD258" s="610"/>
      <c r="AE258" s="610"/>
      <c r="AF258" s="610"/>
      <c r="AG258" s="610"/>
      <c r="AH258" s="610"/>
      <c r="AI258" s="610"/>
      <c r="AJ258" s="610"/>
      <c r="AK258" s="610"/>
      <c r="AL258" s="610"/>
      <c r="AM258" s="610"/>
      <c r="AN258" s="610"/>
      <c r="AO258" s="610"/>
      <c r="AP258" s="610"/>
      <c r="AQ258" s="610"/>
      <c r="AR258" s="610"/>
    </row>
    <row r="259" spans="1:44" x14ac:dyDescent="0.25">
      <c r="A259" s="3"/>
      <c r="B259" s="3"/>
      <c r="C259" s="3"/>
      <c r="D259" s="3"/>
      <c r="E259" s="701"/>
      <c r="F259" s="701"/>
      <c r="G259" s="701"/>
      <c r="H259" s="701"/>
      <c r="I259" s="701"/>
      <c r="J259" s="701"/>
      <c r="K259" s="701"/>
      <c r="L259" s="701"/>
      <c r="M259" s="701"/>
      <c r="N259" s="701"/>
      <c r="O259" s="701"/>
      <c r="S259" s="610"/>
      <c r="T259" s="610"/>
      <c r="U259" s="610"/>
      <c r="V259" s="610"/>
      <c r="W259" s="610"/>
      <c r="X259" s="610"/>
      <c r="Y259" s="610"/>
      <c r="Z259" s="610"/>
      <c r="AA259" s="610"/>
      <c r="AB259" s="610"/>
      <c r="AC259" s="610"/>
      <c r="AD259" s="610"/>
      <c r="AE259" s="610"/>
      <c r="AF259" s="610"/>
      <c r="AG259" s="610"/>
      <c r="AH259" s="610"/>
      <c r="AI259" s="610"/>
      <c r="AJ259" s="610"/>
      <c r="AK259" s="610"/>
      <c r="AL259" s="610"/>
      <c r="AM259" s="610"/>
      <c r="AN259" s="610"/>
      <c r="AO259" s="610"/>
      <c r="AP259" s="610"/>
      <c r="AQ259" s="610"/>
      <c r="AR259" s="610"/>
    </row>
    <row r="260" spans="1:44" x14ac:dyDescent="0.25">
      <c r="A260" s="3"/>
      <c r="B260" s="3"/>
      <c r="C260" s="3"/>
      <c r="D260" s="3"/>
      <c r="E260" s="701"/>
      <c r="F260" s="701"/>
      <c r="G260" s="701"/>
      <c r="H260" s="701"/>
      <c r="I260" s="701"/>
      <c r="J260" s="701"/>
      <c r="K260" s="701"/>
      <c r="L260" s="701"/>
      <c r="M260" s="701"/>
      <c r="N260" s="701"/>
      <c r="O260" s="701"/>
      <c r="S260" s="610"/>
      <c r="T260" s="610"/>
      <c r="U260" s="610"/>
      <c r="V260" s="610"/>
      <c r="W260" s="610"/>
      <c r="X260" s="610"/>
      <c r="Y260" s="610"/>
      <c r="Z260" s="610"/>
      <c r="AA260" s="610"/>
      <c r="AB260" s="610"/>
      <c r="AC260" s="610"/>
      <c r="AD260" s="610"/>
      <c r="AE260" s="610"/>
      <c r="AF260" s="610"/>
      <c r="AG260" s="610"/>
      <c r="AH260" s="610"/>
      <c r="AI260" s="610"/>
      <c r="AJ260" s="610"/>
      <c r="AK260" s="610"/>
      <c r="AL260" s="610"/>
      <c r="AM260" s="610"/>
      <c r="AN260" s="610"/>
      <c r="AO260" s="610"/>
      <c r="AP260" s="610"/>
      <c r="AQ260" s="610"/>
      <c r="AR260" s="610"/>
    </row>
    <row r="261" spans="1:44" x14ac:dyDescent="0.25">
      <c r="A261" s="3"/>
      <c r="B261" s="3"/>
      <c r="C261" s="3"/>
      <c r="D261" s="3"/>
      <c r="E261" s="701"/>
      <c r="F261" s="701"/>
      <c r="G261" s="701"/>
      <c r="H261" s="701"/>
      <c r="I261" s="701"/>
      <c r="J261" s="701"/>
      <c r="K261" s="701"/>
      <c r="L261" s="701"/>
      <c r="M261" s="701"/>
      <c r="N261" s="701"/>
      <c r="O261" s="701"/>
      <c r="S261" s="610"/>
      <c r="T261" s="610"/>
      <c r="U261" s="610"/>
      <c r="V261" s="610"/>
      <c r="W261" s="610"/>
      <c r="X261" s="610"/>
      <c r="Y261" s="610"/>
      <c r="Z261" s="610"/>
      <c r="AA261" s="610"/>
      <c r="AB261" s="610"/>
      <c r="AC261" s="610"/>
      <c r="AD261" s="610"/>
      <c r="AE261" s="610"/>
      <c r="AF261" s="610"/>
      <c r="AG261" s="610"/>
      <c r="AH261" s="610"/>
      <c r="AI261" s="610"/>
      <c r="AJ261" s="610"/>
      <c r="AK261" s="610"/>
      <c r="AL261" s="610"/>
      <c r="AM261" s="610"/>
      <c r="AN261" s="610"/>
      <c r="AO261" s="610"/>
      <c r="AP261" s="610"/>
      <c r="AQ261" s="610"/>
      <c r="AR261" s="610"/>
    </row>
    <row r="262" spans="1:44" x14ac:dyDescent="0.25">
      <c r="A262" s="3"/>
      <c r="B262" s="3"/>
      <c r="C262" s="3"/>
      <c r="D262" s="3"/>
      <c r="E262" s="701"/>
      <c r="F262" s="701"/>
      <c r="G262" s="701"/>
      <c r="H262" s="701"/>
      <c r="I262" s="701"/>
      <c r="J262" s="701"/>
      <c r="K262" s="701"/>
      <c r="L262" s="701"/>
      <c r="M262" s="701"/>
      <c r="N262" s="701"/>
      <c r="O262" s="701"/>
      <c r="S262" s="610"/>
      <c r="T262" s="610"/>
      <c r="U262" s="610"/>
      <c r="V262" s="610"/>
      <c r="W262" s="610"/>
      <c r="X262" s="610"/>
      <c r="Y262" s="610"/>
      <c r="Z262" s="610"/>
      <c r="AA262" s="610"/>
      <c r="AB262" s="610"/>
      <c r="AC262" s="610"/>
      <c r="AD262" s="610"/>
      <c r="AE262" s="610"/>
      <c r="AF262" s="610"/>
      <c r="AG262" s="610"/>
      <c r="AH262" s="610"/>
      <c r="AI262" s="610"/>
      <c r="AJ262" s="610"/>
      <c r="AK262" s="610"/>
      <c r="AL262" s="610"/>
      <c r="AM262" s="610"/>
      <c r="AN262" s="610"/>
      <c r="AO262" s="610"/>
      <c r="AP262" s="610"/>
      <c r="AQ262" s="610"/>
      <c r="AR262" s="610"/>
    </row>
    <row r="263" spans="1:44" x14ac:dyDescent="0.25">
      <c r="A263" s="3"/>
      <c r="B263" s="3"/>
      <c r="C263" s="3"/>
      <c r="D263" s="3"/>
      <c r="E263" s="701"/>
      <c r="F263" s="701"/>
      <c r="G263" s="701"/>
      <c r="H263" s="701"/>
      <c r="I263" s="701"/>
      <c r="J263" s="701"/>
      <c r="K263" s="701"/>
      <c r="L263" s="701"/>
      <c r="M263" s="701"/>
      <c r="N263" s="701"/>
      <c r="O263" s="701"/>
      <c r="S263" s="610"/>
      <c r="T263" s="610"/>
      <c r="U263" s="610"/>
      <c r="V263" s="610"/>
      <c r="W263" s="610"/>
      <c r="X263" s="610"/>
      <c r="Y263" s="610"/>
      <c r="Z263" s="610"/>
      <c r="AA263" s="610"/>
      <c r="AB263" s="610"/>
      <c r="AC263" s="610"/>
      <c r="AD263" s="610"/>
      <c r="AE263" s="610"/>
      <c r="AF263" s="610"/>
      <c r="AG263" s="610"/>
      <c r="AH263" s="610"/>
      <c r="AI263" s="610"/>
      <c r="AJ263" s="610"/>
      <c r="AK263" s="610"/>
      <c r="AL263" s="610"/>
      <c r="AM263" s="610"/>
      <c r="AN263" s="610"/>
      <c r="AO263" s="610"/>
      <c r="AP263" s="610"/>
      <c r="AQ263" s="610"/>
      <c r="AR263" s="610"/>
    </row>
    <row r="264" spans="1:44" x14ac:dyDescent="0.25">
      <c r="A264" s="3"/>
      <c r="B264" s="3"/>
      <c r="C264" s="3"/>
      <c r="D264" s="3"/>
      <c r="E264" s="701"/>
      <c r="F264" s="701"/>
      <c r="G264" s="701"/>
      <c r="H264" s="701"/>
      <c r="I264" s="701"/>
      <c r="J264" s="701"/>
      <c r="K264" s="701"/>
      <c r="L264" s="701"/>
      <c r="M264" s="701"/>
      <c r="N264" s="701"/>
      <c r="O264" s="701"/>
      <c r="S264" s="610"/>
      <c r="T264" s="610"/>
      <c r="U264" s="610"/>
      <c r="V264" s="610"/>
      <c r="W264" s="610"/>
      <c r="X264" s="610"/>
      <c r="Y264" s="610"/>
      <c r="Z264" s="610"/>
      <c r="AA264" s="610"/>
      <c r="AB264" s="610"/>
      <c r="AC264" s="610"/>
      <c r="AD264" s="610"/>
      <c r="AE264" s="610"/>
      <c r="AF264" s="610"/>
      <c r="AG264" s="610"/>
      <c r="AH264" s="610"/>
      <c r="AI264" s="610"/>
      <c r="AJ264" s="610"/>
      <c r="AK264" s="610"/>
      <c r="AL264" s="610"/>
      <c r="AM264" s="610"/>
      <c r="AN264" s="610"/>
      <c r="AO264" s="610"/>
      <c r="AP264" s="610"/>
      <c r="AQ264" s="610"/>
      <c r="AR264" s="610"/>
    </row>
    <row r="265" spans="1:44" x14ac:dyDescent="0.25">
      <c r="A265" s="3"/>
      <c r="B265" s="3"/>
      <c r="C265" s="3"/>
      <c r="D265" s="3"/>
      <c r="E265" s="701"/>
      <c r="F265" s="701"/>
      <c r="G265" s="701"/>
      <c r="H265" s="701"/>
      <c r="I265" s="701"/>
      <c r="J265" s="701"/>
      <c r="K265" s="701"/>
      <c r="L265" s="701"/>
      <c r="M265" s="701"/>
      <c r="N265" s="701"/>
      <c r="O265" s="701"/>
      <c r="S265" s="610"/>
      <c r="T265" s="610"/>
      <c r="U265" s="610"/>
      <c r="V265" s="610"/>
      <c r="W265" s="610"/>
      <c r="X265" s="610"/>
      <c r="Y265" s="610"/>
      <c r="Z265" s="610"/>
      <c r="AA265" s="610"/>
      <c r="AB265" s="610"/>
      <c r="AC265" s="610"/>
      <c r="AD265" s="610"/>
      <c r="AE265" s="610"/>
      <c r="AF265" s="610"/>
      <c r="AG265" s="610"/>
      <c r="AH265" s="610"/>
      <c r="AI265" s="610"/>
      <c r="AJ265" s="610"/>
      <c r="AK265" s="610"/>
      <c r="AL265" s="610"/>
      <c r="AM265" s="610"/>
      <c r="AN265" s="610"/>
      <c r="AO265" s="610"/>
      <c r="AP265" s="610"/>
      <c r="AQ265" s="610"/>
      <c r="AR265" s="610"/>
    </row>
    <row r="266" spans="1:44" x14ac:dyDescent="0.25">
      <c r="A266" s="3"/>
      <c r="B266" s="3"/>
      <c r="C266" s="3"/>
      <c r="D266" s="3"/>
      <c r="E266" s="701"/>
      <c r="F266" s="701"/>
      <c r="G266" s="701"/>
      <c r="H266" s="701"/>
      <c r="I266" s="701"/>
      <c r="J266" s="701"/>
      <c r="K266" s="701"/>
      <c r="L266" s="701"/>
      <c r="M266" s="701"/>
      <c r="N266" s="701"/>
      <c r="O266" s="701"/>
      <c r="S266" s="610"/>
      <c r="T266" s="610"/>
      <c r="U266" s="610"/>
      <c r="V266" s="610"/>
      <c r="W266" s="610"/>
      <c r="X266" s="610"/>
      <c r="Y266" s="610"/>
      <c r="Z266" s="610"/>
      <c r="AA266" s="610"/>
      <c r="AB266" s="610"/>
      <c r="AC266" s="610"/>
      <c r="AD266" s="610"/>
      <c r="AE266" s="610"/>
      <c r="AF266" s="610"/>
      <c r="AG266" s="610"/>
      <c r="AH266" s="610"/>
      <c r="AI266" s="610"/>
      <c r="AJ266" s="610"/>
      <c r="AK266" s="610"/>
      <c r="AL266" s="610"/>
      <c r="AM266" s="610"/>
      <c r="AN266" s="610"/>
      <c r="AO266" s="610"/>
      <c r="AP266" s="610"/>
      <c r="AQ266" s="610"/>
      <c r="AR266" s="610"/>
    </row>
    <row r="267" spans="1:44" x14ac:dyDescent="0.25">
      <c r="A267" s="3"/>
      <c r="B267" s="3"/>
      <c r="C267" s="3"/>
      <c r="D267" s="3"/>
      <c r="E267" s="701"/>
      <c r="F267" s="701"/>
      <c r="G267" s="701"/>
      <c r="H267" s="701"/>
      <c r="I267" s="701"/>
      <c r="J267" s="701"/>
      <c r="K267" s="701"/>
      <c r="L267" s="701"/>
      <c r="M267" s="701"/>
      <c r="N267" s="701"/>
      <c r="O267" s="701"/>
      <c r="S267" s="610"/>
      <c r="T267" s="610"/>
      <c r="U267" s="610"/>
      <c r="V267" s="610"/>
      <c r="W267" s="610"/>
      <c r="X267" s="610"/>
      <c r="Y267" s="610"/>
      <c r="Z267" s="610"/>
      <c r="AA267" s="610"/>
      <c r="AB267" s="610"/>
      <c r="AC267" s="610"/>
      <c r="AD267" s="610"/>
      <c r="AE267" s="610"/>
      <c r="AF267" s="610"/>
      <c r="AG267" s="610"/>
      <c r="AH267" s="610"/>
      <c r="AI267" s="610"/>
      <c r="AJ267" s="610"/>
      <c r="AK267" s="610"/>
      <c r="AL267" s="610"/>
      <c r="AM267" s="610"/>
      <c r="AN267" s="610"/>
      <c r="AO267" s="610"/>
      <c r="AP267" s="610"/>
      <c r="AQ267" s="610"/>
      <c r="AR267" s="610"/>
    </row>
    <row r="268" spans="1:44" x14ac:dyDescent="0.25">
      <c r="A268" s="3"/>
      <c r="B268" s="3"/>
      <c r="C268" s="3"/>
      <c r="D268" s="3"/>
      <c r="E268" s="701"/>
      <c r="F268" s="701"/>
      <c r="G268" s="701"/>
      <c r="H268" s="701"/>
      <c r="I268" s="701"/>
      <c r="J268" s="701"/>
      <c r="K268" s="701"/>
      <c r="L268" s="701"/>
      <c r="M268" s="701"/>
      <c r="N268" s="701"/>
      <c r="O268" s="701"/>
      <c r="S268" s="610"/>
      <c r="T268" s="610"/>
      <c r="U268" s="610"/>
      <c r="V268" s="610"/>
      <c r="W268" s="610"/>
      <c r="X268" s="610"/>
      <c r="Y268" s="610"/>
      <c r="Z268" s="610"/>
      <c r="AA268" s="610"/>
      <c r="AB268" s="610"/>
      <c r="AC268" s="610"/>
      <c r="AD268" s="610"/>
      <c r="AE268" s="610"/>
      <c r="AF268" s="610"/>
      <c r="AG268" s="610"/>
      <c r="AH268" s="610"/>
      <c r="AI268" s="610"/>
      <c r="AJ268" s="610"/>
      <c r="AK268" s="610"/>
      <c r="AL268" s="610"/>
      <c r="AM268" s="610"/>
      <c r="AN268" s="610"/>
      <c r="AO268" s="610"/>
      <c r="AP268" s="610"/>
      <c r="AQ268" s="610"/>
      <c r="AR268" s="610"/>
    </row>
    <row r="269" spans="1:44" x14ac:dyDescent="0.25">
      <c r="A269" s="3"/>
      <c r="B269" s="3"/>
      <c r="C269" s="3"/>
      <c r="D269" s="3"/>
      <c r="E269" s="701"/>
      <c r="F269" s="701"/>
      <c r="G269" s="701"/>
      <c r="H269" s="701"/>
      <c r="I269" s="701"/>
      <c r="J269" s="701"/>
      <c r="K269" s="701"/>
      <c r="L269" s="701"/>
      <c r="M269" s="701"/>
      <c r="N269" s="701"/>
      <c r="O269" s="701"/>
      <c r="S269" s="610"/>
      <c r="T269" s="610"/>
      <c r="U269" s="610"/>
      <c r="V269" s="610"/>
      <c r="W269" s="610"/>
      <c r="X269" s="610"/>
      <c r="Y269" s="610"/>
      <c r="Z269" s="610"/>
      <c r="AA269" s="610"/>
      <c r="AB269" s="610"/>
      <c r="AC269" s="610"/>
      <c r="AD269" s="610"/>
      <c r="AE269" s="610"/>
      <c r="AF269" s="610"/>
      <c r="AG269" s="610"/>
      <c r="AH269" s="610"/>
      <c r="AI269" s="610"/>
      <c r="AJ269" s="610"/>
      <c r="AK269" s="610"/>
      <c r="AL269" s="610"/>
      <c r="AM269" s="610"/>
      <c r="AN269" s="610"/>
      <c r="AO269" s="610"/>
      <c r="AP269" s="610"/>
      <c r="AQ269" s="610"/>
      <c r="AR269" s="610"/>
    </row>
    <row r="270" spans="1:44" x14ac:dyDescent="0.25">
      <c r="A270" s="3"/>
      <c r="B270" s="3"/>
      <c r="C270" s="3"/>
      <c r="D270" s="3"/>
      <c r="E270" s="701"/>
      <c r="F270" s="701"/>
      <c r="G270" s="701"/>
      <c r="H270" s="701"/>
      <c r="I270" s="701"/>
      <c r="J270" s="701"/>
      <c r="K270" s="701"/>
      <c r="L270" s="701"/>
      <c r="M270" s="701"/>
      <c r="N270" s="701"/>
      <c r="O270" s="701"/>
      <c r="S270" s="610"/>
      <c r="T270" s="610"/>
      <c r="U270" s="610"/>
      <c r="V270" s="610"/>
      <c r="W270" s="610"/>
      <c r="X270" s="610"/>
      <c r="Y270" s="610"/>
      <c r="Z270" s="610"/>
      <c r="AA270" s="610"/>
      <c r="AB270" s="610"/>
      <c r="AC270" s="610"/>
      <c r="AD270" s="610"/>
      <c r="AE270" s="610"/>
      <c r="AF270" s="610"/>
      <c r="AG270" s="610"/>
      <c r="AH270" s="610"/>
      <c r="AI270" s="610"/>
      <c r="AJ270" s="610"/>
      <c r="AK270" s="610"/>
      <c r="AL270" s="610"/>
      <c r="AM270" s="610"/>
      <c r="AN270" s="610"/>
      <c r="AO270" s="610"/>
      <c r="AP270" s="610"/>
      <c r="AQ270" s="610"/>
      <c r="AR270" s="610"/>
    </row>
    <row r="271" spans="1:44" x14ac:dyDescent="0.25">
      <c r="A271" s="3"/>
      <c r="B271" s="3"/>
      <c r="C271" s="3"/>
      <c r="D271" s="3"/>
      <c r="E271" s="701"/>
      <c r="F271" s="701"/>
      <c r="G271" s="701"/>
      <c r="H271" s="701"/>
      <c r="I271" s="701"/>
      <c r="J271" s="701"/>
      <c r="K271" s="701"/>
      <c r="L271" s="701"/>
      <c r="M271" s="701"/>
      <c r="N271" s="701"/>
      <c r="O271" s="701"/>
      <c r="S271" s="610"/>
      <c r="T271" s="610"/>
      <c r="U271" s="610"/>
      <c r="V271" s="610"/>
      <c r="W271" s="610"/>
      <c r="X271" s="610"/>
      <c r="Y271" s="610"/>
      <c r="Z271" s="610"/>
      <c r="AA271" s="610"/>
      <c r="AB271" s="610"/>
      <c r="AC271" s="610"/>
      <c r="AD271" s="610"/>
      <c r="AE271" s="610"/>
      <c r="AF271" s="610"/>
      <c r="AG271" s="610"/>
      <c r="AH271" s="610"/>
      <c r="AI271" s="610"/>
      <c r="AJ271" s="610"/>
      <c r="AK271" s="610"/>
      <c r="AL271" s="610"/>
      <c r="AM271" s="610"/>
      <c r="AN271" s="610"/>
      <c r="AO271" s="610"/>
      <c r="AP271" s="610"/>
      <c r="AQ271" s="610"/>
      <c r="AR271" s="610"/>
    </row>
    <row r="272" spans="1:44" x14ac:dyDescent="0.25">
      <c r="A272" s="3"/>
      <c r="B272" s="3"/>
      <c r="C272" s="3"/>
      <c r="D272" s="3"/>
      <c r="E272" s="701"/>
      <c r="F272" s="701"/>
      <c r="G272" s="701"/>
      <c r="H272" s="701"/>
      <c r="I272" s="701"/>
      <c r="J272" s="701"/>
      <c r="K272" s="701"/>
      <c r="L272" s="701"/>
      <c r="M272" s="701"/>
      <c r="N272" s="701"/>
      <c r="O272" s="701"/>
      <c r="S272" s="610"/>
      <c r="T272" s="610"/>
      <c r="U272" s="610"/>
      <c r="V272" s="610"/>
      <c r="W272" s="610"/>
      <c r="X272" s="610"/>
      <c r="Y272" s="610"/>
      <c r="Z272" s="610"/>
      <c r="AA272" s="610"/>
      <c r="AB272" s="610"/>
      <c r="AC272" s="610"/>
      <c r="AD272" s="610"/>
      <c r="AE272" s="610"/>
      <c r="AF272" s="610"/>
      <c r="AG272" s="610"/>
      <c r="AH272" s="610"/>
      <c r="AI272" s="610"/>
      <c r="AJ272" s="610"/>
      <c r="AK272" s="610"/>
      <c r="AL272" s="610"/>
      <c r="AM272" s="610"/>
      <c r="AN272" s="610"/>
      <c r="AO272" s="610"/>
      <c r="AP272" s="610"/>
      <c r="AQ272" s="610"/>
      <c r="AR272" s="610"/>
    </row>
    <row r="273" spans="1:44" x14ac:dyDescent="0.25">
      <c r="A273" s="3"/>
      <c r="B273" s="3"/>
      <c r="C273" s="3"/>
      <c r="D273" s="3"/>
      <c r="E273" s="701"/>
      <c r="F273" s="701"/>
      <c r="G273" s="701"/>
      <c r="H273" s="701"/>
      <c r="I273" s="701"/>
      <c r="J273" s="701"/>
      <c r="K273" s="701"/>
      <c r="L273" s="701"/>
      <c r="M273" s="701"/>
      <c r="N273" s="701"/>
      <c r="O273" s="701"/>
      <c r="S273" s="610"/>
      <c r="T273" s="610"/>
      <c r="U273" s="610"/>
      <c r="V273" s="610"/>
      <c r="W273" s="610"/>
      <c r="X273" s="610"/>
      <c r="Y273" s="610"/>
      <c r="Z273" s="610"/>
      <c r="AA273" s="610"/>
      <c r="AB273" s="610"/>
      <c r="AC273" s="610"/>
      <c r="AD273" s="610"/>
      <c r="AE273" s="610"/>
      <c r="AF273" s="610"/>
      <c r="AG273" s="610"/>
      <c r="AH273" s="610"/>
      <c r="AI273" s="610"/>
      <c r="AJ273" s="610"/>
      <c r="AK273" s="610"/>
      <c r="AL273" s="610"/>
      <c r="AM273" s="610"/>
      <c r="AN273" s="610"/>
      <c r="AO273" s="610"/>
      <c r="AP273" s="610"/>
      <c r="AQ273" s="610"/>
      <c r="AR273" s="610"/>
    </row>
    <row r="274" spans="1:44" x14ac:dyDescent="0.25">
      <c r="A274" s="3"/>
      <c r="B274" s="3"/>
      <c r="C274" s="3"/>
      <c r="D274" s="3"/>
      <c r="E274" s="701"/>
      <c r="F274" s="701"/>
      <c r="G274" s="701"/>
      <c r="H274" s="701"/>
      <c r="I274" s="701"/>
      <c r="J274" s="701"/>
      <c r="K274" s="701"/>
      <c r="L274" s="701"/>
      <c r="M274" s="701"/>
      <c r="N274" s="701"/>
      <c r="O274" s="701"/>
      <c r="S274" s="610"/>
      <c r="T274" s="610"/>
      <c r="U274" s="610"/>
      <c r="V274" s="610"/>
      <c r="W274" s="610"/>
      <c r="X274" s="610"/>
      <c r="Y274" s="610"/>
      <c r="Z274" s="610"/>
      <c r="AA274" s="610"/>
      <c r="AB274" s="610"/>
      <c r="AC274" s="610"/>
      <c r="AD274" s="610"/>
      <c r="AE274" s="610"/>
      <c r="AF274" s="610"/>
      <c r="AG274" s="610"/>
      <c r="AH274" s="610"/>
      <c r="AI274" s="610"/>
      <c r="AJ274" s="610"/>
      <c r="AK274" s="610"/>
      <c r="AL274" s="610"/>
      <c r="AM274" s="610"/>
      <c r="AN274" s="610"/>
      <c r="AO274" s="610"/>
      <c r="AP274" s="610"/>
      <c r="AQ274" s="610"/>
      <c r="AR274" s="610"/>
    </row>
    <row r="275" spans="1:44" x14ac:dyDescent="0.25">
      <c r="A275" s="3"/>
      <c r="B275" s="3"/>
      <c r="C275" s="3"/>
      <c r="D275" s="3"/>
      <c r="E275" s="701"/>
      <c r="F275" s="701"/>
      <c r="G275" s="701"/>
      <c r="H275" s="701"/>
      <c r="I275" s="701"/>
      <c r="J275" s="701"/>
      <c r="K275" s="701"/>
      <c r="L275" s="701"/>
      <c r="M275" s="701"/>
      <c r="N275" s="701"/>
      <c r="O275" s="701"/>
      <c r="S275" s="610"/>
      <c r="T275" s="610"/>
      <c r="U275" s="610"/>
      <c r="V275" s="610"/>
      <c r="W275" s="610"/>
      <c r="X275" s="610"/>
      <c r="Y275" s="610"/>
      <c r="Z275" s="610"/>
      <c r="AA275" s="610"/>
      <c r="AB275" s="610"/>
      <c r="AC275" s="610"/>
      <c r="AD275" s="610"/>
      <c r="AE275" s="610"/>
      <c r="AF275" s="610"/>
      <c r="AG275" s="610"/>
      <c r="AH275" s="610"/>
      <c r="AI275" s="610"/>
      <c r="AJ275" s="610"/>
      <c r="AK275" s="610"/>
      <c r="AL275" s="610"/>
      <c r="AM275" s="610"/>
      <c r="AN275" s="610"/>
      <c r="AO275" s="610"/>
      <c r="AP275" s="610"/>
      <c r="AQ275" s="610"/>
      <c r="AR275" s="610"/>
    </row>
    <row r="276" spans="1:44" x14ac:dyDescent="0.25">
      <c r="A276" s="3"/>
      <c r="B276" s="3"/>
      <c r="C276" s="3"/>
      <c r="D276" s="3"/>
      <c r="E276" s="701"/>
      <c r="F276" s="701"/>
      <c r="G276" s="701"/>
      <c r="H276" s="701"/>
      <c r="I276" s="701"/>
      <c r="J276" s="701"/>
      <c r="K276" s="701"/>
      <c r="L276" s="701"/>
      <c r="M276" s="701"/>
      <c r="N276" s="701"/>
      <c r="O276" s="701"/>
      <c r="S276" s="610"/>
      <c r="T276" s="610"/>
      <c r="U276" s="610"/>
      <c r="V276" s="610"/>
      <c r="W276" s="610"/>
      <c r="X276" s="610"/>
      <c r="Y276" s="610"/>
      <c r="Z276" s="610"/>
      <c r="AA276" s="610"/>
      <c r="AB276" s="610"/>
      <c r="AC276" s="610"/>
      <c r="AD276" s="610"/>
      <c r="AE276" s="610"/>
      <c r="AF276" s="610"/>
      <c r="AG276" s="610"/>
      <c r="AH276" s="610"/>
      <c r="AI276" s="610"/>
      <c r="AJ276" s="610"/>
      <c r="AK276" s="610"/>
      <c r="AL276" s="610"/>
      <c r="AM276" s="610"/>
      <c r="AN276" s="610"/>
      <c r="AO276" s="610"/>
      <c r="AP276" s="610"/>
      <c r="AQ276" s="610"/>
      <c r="AR276" s="610"/>
    </row>
    <row r="277" spans="1:44" x14ac:dyDescent="0.25">
      <c r="A277" s="3"/>
      <c r="B277" s="3"/>
      <c r="C277" s="3"/>
      <c r="D277" s="3"/>
      <c r="E277" s="701"/>
      <c r="F277" s="701"/>
      <c r="G277" s="701"/>
      <c r="H277" s="701"/>
      <c r="I277" s="701"/>
      <c r="J277" s="701"/>
      <c r="K277" s="701"/>
      <c r="L277" s="701"/>
      <c r="M277" s="701"/>
      <c r="N277" s="701"/>
      <c r="O277" s="701"/>
      <c r="S277" s="610"/>
      <c r="T277" s="610"/>
      <c r="U277" s="610"/>
      <c r="V277" s="610"/>
      <c r="W277" s="610"/>
      <c r="X277" s="610"/>
      <c r="Y277" s="610"/>
      <c r="Z277" s="610"/>
      <c r="AA277" s="610"/>
      <c r="AB277" s="610"/>
      <c r="AC277" s="610"/>
      <c r="AD277" s="610"/>
      <c r="AE277" s="610"/>
      <c r="AF277" s="610"/>
      <c r="AG277" s="610"/>
      <c r="AH277" s="610"/>
      <c r="AI277" s="610"/>
      <c r="AJ277" s="610"/>
      <c r="AK277" s="610"/>
      <c r="AL277" s="610"/>
      <c r="AM277" s="610"/>
      <c r="AN277" s="610"/>
      <c r="AO277" s="610"/>
      <c r="AP277" s="610"/>
      <c r="AQ277" s="610"/>
      <c r="AR277" s="610"/>
    </row>
    <row r="278" spans="1:44" x14ac:dyDescent="0.25">
      <c r="A278" s="3"/>
      <c r="B278" s="3"/>
      <c r="C278" s="3"/>
      <c r="D278" s="3"/>
      <c r="E278" s="701"/>
      <c r="F278" s="701"/>
      <c r="G278" s="701"/>
      <c r="H278" s="701"/>
      <c r="I278" s="701"/>
      <c r="J278" s="701"/>
      <c r="K278" s="701"/>
      <c r="L278" s="701"/>
      <c r="M278" s="701"/>
      <c r="N278" s="701"/>
      <c r="O278" s="701"/>
      <c r="S278" s="610"/>
      <c r="T278" s="610"/>
      <c r="U278" s="610"/>
      <c r="V278" s="610"/>
      <c r="W278" s="610"/>
      <c r="X278" s="610"/>
      <c r="Y278" s="610"/>
      <c r="Z278" s="610"/>
      <c r="AA278" s="610"/>
      <c r="AB278" s="610"/>
      <c r="AC278" s="610"/>
      <c r="AD278" s="610"/>
      <c r="AE278" s="610"/>
      <c r="AF278" s="610"/>
      <c r="AG278" s="610"/>
      <c r="AH278" s="610"/>
      <c r="AI278" s="610"/>
      <c r="AJ278" s="610"/>
      <c r="AK278" s="610"/>
      <c r="AL278" s="610"/>
      <c r="AM278" s="610"/>
      <c r="AN278" s="610"/>
      <c r="AO278" s="610"/>
      <c r="AP278" s="610"/>
      <c r="AQ278" s="610"/>
      <c r="AR278" s="610"/>
    </row>
    <row r="279" spans="1:44" x14ac:dyDescent="0.25">
      <c r="A279" s="3"/>
      <c r="B279" s="3"/>
      <c r="C279" s="3"/>
      <c r="D279" s="3"/>
      <c r="E279" s="701"/>
      <c r="F279" s="701"/>
      <c r="G279" s="701"/>
      <c r="H279" s="701"/>
      <c r="I279" s="701"/>
      <c r="J279" s="701"/>
      <c r="K279" s="701"/>
      <c r="L279" s="701"/>
      <c r="M279" s="701"/>
      <c r="N279" s="701"/>
      <c r="O279" s="701"/>
      <c r="S279" s="610"/>
      <c r="T279" s="610"/>
      <c r="U279" s="610"/>
      <c r="V279" s="610"/>
      <c r="W279" s="610"/>
      <c r="X279" s="610"/>
      <c r="Y279" s="610"/>
      <c r="Z279" s="610"/>
      <c r="AA279" s="610"/>
      <c r="AB279" s="610"/>
      <c r="AC279" s="610"/>
      <c r="AD279" s="610"/>
      <c r="AE279" s="610"/>
      <c r="AF279" s="610"/>
      <c r="AG279" s="610"/>
      <c r="AH279" s="610"/>
      <c r="AI279" s="610"/>
      <c r="AJ279" s="610"/>
      <c r="AK279" s="610"/>
      <c r="AL279" s="610"/>
      <c r="AM279" s="610"/>
      <c r="AN279" s="610"/>
      <c r="AO279" s="610"/>
      <c r="AP279" s="610"/>
      <c r="AQ279" s="610"/>
      <c r="AR279" s="610"/>
    </row>
    <row r="280" spans="1:44" x14ac:dyDescent="0.25">
      <c r="A280" s="3"/>
      <c r="B280" s="3"/>
      <c r="C280" s="3"/>
      <c r="D280" s="3"/>
      <c r="E280" s="701"/>
      <c r="F280" s="701"/>
      <c r="G280" s="701"/>
      <c r="H280" s="701"/>
      <c r="I280" s="701"/>
      <c r="J280" s="701"/>
      <c r="K280" s="701"/>
      <c r="L280" s="701"/>
      <c r="M280" s="701"/>
      <c r="N280" s="701"/>
      <c r="O280" s="701"/>
      <c r="S280" s="610"/>
      <c r="T280" s="610"/>
      <c r="U280" s="610"/>
      <c r="V280" s="610"/>
      <c r="W280" s="610"/>
      <c r="X280" s="610"/>
      <c r="Y280" s="610"/>
      <c r="Z280" s="610"/>
      <c r="AA280" s="610"/>
      <c r="AB280" s="610"/>
      <c r="AC280" s="610"/>
      <c r="AD280" s="610"/>
      <c r="AE280" s="610"/>
      <c r="AF280" s="610"/>
      <c r="AG280" s="610"/>
      <c r="AH280" s="610"/>
      <c r="AI280" s="610"/>
      <c r="AJ280" s="610"/>
      <c r="AK280" s="610"/>
      <c r="AL280" s="610"/>
      <c r="AM280" s="610"/>
      <c r="AN280" s="610"/>
      <c r="AO280" s="610"/>
      <c r="AP280" s="610"/>
      <c r="AQ280" s="610"/>
      <c r="AR280" s="610"/>
    </row>
    <row r="281" spans="1:44" x14ac:dyDescent="0.25">
      <c r="A281" s="3"/>
      <c r="B281" s="3"/>
      <c r="C281" s="3"/>
      <c r="D281" s="3"/>
      <c r="E281" s="701"/>
      <c r="F281" s="701"/>
      <c r="G281" s="701"/>
      <c r="H281" s="701"/>
      <c r="I281" s="701"/>
      <c r="J281" s="701"/>
      <c r="K281" s="701"/>
      <c r="L281" s="701"/>
      <c r="M281" s="701"/>
      <c r="N281" s="701"/>
      <c r="O281" s="701"/>
      <c r="S281" s="610"/>
      <c r="T281" s="610"/>
      <c r="U281" s="610"/>
      <c r="V281" s="610"/>
      <c r="W281" s="610"/>
      <c r="X281" s="610"/>
      <c r="Y281" s="610"/>
      <c r="Z281" s="610"/>
      <c r="AA281" s="610"/>
      <c r="AB281" s="610"/>
      <c r="AC281" s="610"/>
      <c r="AD281" s="610"/>
      <c r="AE281" s="610"/>
      <c r="AF281" s="610"/>
      <c r="AG281" s="610"/>
      <c r="AH281" s="610"/>
      <c r="AI281" s="610"/>
      <c r="AJ281" s="610"/>
      <c r="AK281" s="610"/>
      <c r="AL281" s="610"/>
      <c r="AM281" s="610"/>
      <c r="AN281" s="610"/>
      <c r="AO281" s="610"/>
      <c r="AP281" s="610"/>
      <c r="AQ281" s="610"/>
      <c r="AR281" s="610"/>
    </row>
    <row r="282" spans="1:44" x14ac:dyDescent="0.25">
      <c r="A282" s="3"/>
      <c r="B282" s="3"/>
      <c r="C282" s="3"/>
      <c r="D282" s="3"/>
      <c r="E282" s="701"/>
      <c r="F282" s="701"/>
      <c r="G282" s="701"/>
      <c r="H282" s="701"/>
      <c r="I282" s="701"/>
      <c r="J282" s="701"/>
      <c r="K282" s="701"/>
      <c r="L282" s="701"/>
      <c r="M282" s="701"/>
      <c r="N282" s="701"/>
      <c r="O282" s="701"/>
      <c r="S282" s="610"/>
      <c r="T282" s="610"/>
      <c r="U282" s="610"/>
      <c r="V282" s="610"/>
      <c r="W282" s="610"/>
      <c r="X282" s="610"/>
      <c r="Y282" s="610"/>
      <c r="Z282" s="610"/>
      <c r="AA282" s="610"/>
      <c r="AB282" s="610"/>
      <c r="AC282" s="610"/>
      <c r="AD282" s="610"/>
      <c r="AE282" s="610"/>
      <c r="AF282" s="610"/>
      <c r="AG282" s="610"/>
      <c r="AH282" s="610"/>
      <c r="AI282" s="610"/>
      <c r="AJ282" s="610"/>
      <c r="AK282" s="610"/>
      <c r="AL282" s="610"/>
      <c r="AM282" s="610"/>
      <c r="AN282" s="610"/>
      <c r="AO282" s="610"/>
      <c r="AP282" s="610"/>
      <c r="AQ282" s="610"/>
      <c r="AR282" s="610"/>
    </row>
    <row r="283" spans="1:44" x14ac:dyDescent="0.25">
      <c r="A283" s="3"/>
      <c r="B283" s="3"/>
      <c r="C283" s="3"/>
      <c r="D283" s="3"/>
      <c r="E283" s="701"/>
      <c r="F283" s="701"/>
      <c r="G283" s="701"/>
      <c r="H283" s="701"/>
      <c r="I283" s="701"/>
      <c r="J283" s="701"/>
      <c r="K283" s="701"/>
      <c r="L283" s="701"/>
      <c r="M283" s="701"/>
      <c r="N283" s="701"/>
      <c r="O283" s="701"/>
      <c r="S283" s="610"/>
      <c r="T283" s="610"/>
      <c r="U283" s="610"/>
      <c r="V283" s="610"/>
      <c r="W283" s="610"/>
      <c r="X283" s="610"/>
      <c r="Y283" s="610"/>
      <c r="Z283" s="610"/>
      <c r="AA283" s="610"/>
      <c r="AB283" s="610"/>
      <c r="AC283" s="610"/>
      <c r="AD283" s="610"/>
      <c r="AE283" s="610"/>
      <c r="AF283" s="610"/>
      <c r="AG283" s="610"/>
      <c r="AH283" s="610"/>
      <c r="AI283" s="610"/>
      <c r="AJ283" s="610"/>
      <c r="AK283" s="610"/>
      <c r="AL283" s="610"/>
      <c r="AM283" s="610"/>
      <c r="AN283" s="610"/>
      <c r="AO283" s="610"/>
      <c r="AP283" s="610"/>
      <c r="AQ283" s="610"/>
      <c r="AR283" s="610"/>
    </row>
    <row r="284" spans="1:44" x14ac:dyDescent="0.25">
      <c r="A284" s="3"/>
      <c r="B284" s="3"/>
      <c r="C284" s="3"/>
      <c r="D284" s="3"/>
      <c r="E284" s="701"/>
      <c r="F284" s="701"/>
      <c r="G284" s="701"/>
      <c r="H284" s="701"/>
      <c r="I284" s="701"/>
      <c r="J284" s="701"/>
      <c r="K284" s="701"/>
      <c r="L284" s="701"/>
      <c r="M284" s="701"/>
      <c r="N284" s="701"/>
      <c r="O284" s="701"/>
      <c r="S284" s="610"/>
      <c r="T284" s="610"/>
      <c r="U284" s="610"/>
      <c r="V284" s="610"/>
      <c r="W284" s="610"/>
      <c r="X284" s="610"/>
      <c r="Y284" s="610"/>
      <c r="Z284" s="610"/>
      <c r="AA284" s="610"/>
      <c r="AB284" s="610"/>
      <c r="AC284" s="610"/>
      <c r="AD284" s="610"/>
      <c r="AE284" s="610"/>
      <c r="AF284" s="610"/>
      <c r="AG284" s="610"/>
      <c r="AH284" s="610"/>
      <c r="AI284" s="610"/>
      <c r="AJ284" s="610"/>
      <c r="AK284" s="610"/>
      <c r="AL284" s="610"/>
      <c r="AM284" s="610"/>
      <c r="AN284" s="610"/>
      <c r="AO284" s="610"/>
      <c r="AP284" s="610"/>
      <c r="AQ284" s="610"/>
      <c r="AR284" s="610"/>
    </row>
    <row r="285" spans="1:44" x14ac:dyDescent="0.25">
      <c r="A285" s="3"/>
      <c r="B285" s="3"/>
      <c r="C285" s="3"/>
      <c r="D285" s="3"/>
      <c r="E285" s="701"/>
      <c r="F285" s="701"/>
      <c r="G285" s="701"/>
      <c r="H285" s="701"/>
      <c r="I285" s="701"/>
      <c r="J285" s="701"/>
      <c r="K285" s="701"/>
      <c r="L285" s="701"/>
      <c r="M285" s="701"/>
      <c r="N285" s="701"/>
      <c r="O285" s="701"/>
      <c r="S285" s="610"/>
      <c r="T285" s="610"/>
      <c r="U285" s="610"/>
      <c r="V285" s="610"/>
      <c r="W285" s="610"/>
      <c r="X285" s="610"/>
      <c r="Y285" s="610"/>
      <c r="Z285" s="610"/>
      <c r="AA285" s="610"/>
      <c r="AB285" s="610"/>
      <c r="AC285" s="610"/>
      <c r="AD285" s="610"/>
      <c r="AE285" s="610"/>
      <c r="AF285" s="610"/>
      <c r="AG285" s="610"/>
      <c r="AH285" s="610"/>
      <c r="AI285" s="610"/>
      <c r="AJ285" s="610"/>
      <c r="AK285" s="610"/>
      <c r="AL285" s="610"/>
      <c r="AM285" s="610"/>
      <c r="AN285" s="610"/>
      <c r="AO285" s="610"/>
      <c r="AP285" s="610"/>
      <c r="AQ285" s="610"/>
      <c r="AR285" s="610"/>
    </row>
    <row r="286" spans="1:44" x14ac:dyDescent="0.25">
      <c r="A286" s="3"/>
      <c r="B286" s="3"/>
      <c r="C286" s="3"/>
      <c r="D286" s="3"/>
      <c r="E286" s="701"/>
      <c r="F286" s="701"/>
      <c r="G286" s="701"/>
      <c r="H286" s="701"/>
      <c r="I286" s="701"/>
      <c r="J286" s="701"/>
      <c r="K286" s="701"/>
      <c r="L286" s="701"/>
      <c r="M286" s="701"/>
      <c r="N286" s="701"/>
      <c r="O286" s="701"/>
      <c r="S286" s="610"/>
      <c r="T286" s="610"/>
      <c r="U286" s="610"/>
      <c r="V286" s="610"/>
      <c r="W286" s="610"/>
      <c r="X286" s="610"/>
      <c r="Y286" s="610"/>
      <c r="Z286" s="610"/>
      <c r="AA286" s="610"/>
      <c r="AB286" s="610"/>
      <c r="AC286" s="610"/>
      <c r="AD286" s="610"/>
      <c r="AE286" s="610"/>
      <c r="AF286" s="610"/>
      <c r="AG286" s="610"/>
      <c r="AH286" s="610"/>
      <c r="AI286" s="610"/>
      <c r="AJ286" s="610"/>
      <c r="AK286" s="610"/>
      <c r="AL286" s="610"/>
      <c r="AM286" s="610"/>
      <c r="AN286" s="610"/>
      <c r="AO286" s="610"/>
      <c r="AP286" s="610"/>
      <c r="AQ286" s="610"/>
      <c r="AR286" s="610"/>
    </row>
    <row r="287" spans="1:44" x14ac:dyDescent="0.25">
      <c r="A287" s="3"/>
      <c r="B287" s="3"/>
      <c r="C287" s="3"/>
      <c r="D287" s="3"/>
      <c r="E287" s="701"/>
      <c r="F287" s="701"/>
      <c r="G287" s="701"/>
      <c r="H287" s="701"/>
      <c r="I287" s="701"/>
      <c r="J287" s="701"/>
      <c r="K287" s="701"/>
      <c r="L287" s="701"/>
      <c r="M287" s="701"/>
      <c r="N287" s="701"/>
      <c r="O287" s="701"/>
      <c r="S287" s="610"/>
      <c r="T287" s="610"/>
      <c r="U287" s="610"/>
      <c r="V287" s="610"/>
      <c r="W287" s="610"/>
      <c r="X287" s="610"/>
      <c r="Y287" s="610"/>
      <c r="Z287" s="610"/>
      <c r="AA287" s="610"/>
      <c r="AB287" s="610"/>
      <c r="AC287" s="610"/>
      <c r="AD287" s="610"/>
      <c r="AE287" s="610"/>
      <c r="AF287" s="610"/>
      <c r="AG287" s="610"/>
      <c r="AH287" s="610"/>
      <c r="AI287" s="610"/>
      <c r="AJ287" s="610"/>
      <c r="AK287" s="610"/>
      <c r="AL287" s="610"/>
      <c r="AM287" s="610"/>
      <c r="AN287" s="610"/>
      <c r="AO287" s="610"/>
      <c r="AP287" s="610"/>
      <c r="AQ287" s="610"/>
      <c r="AR287" s="610"/>
    </row>
    <row r="288" spans="1:44" x14ac:dyDescent="0.25">
      <c r="A288" s="3"/>
      <c r="B288" s="3"/>
      <c r="C288" s="3"/>
      <c r="D288" s="3"/>
      <c r="E288" s="701"/>
      <c r="F288" s="701"/>
      <c r="G288" s="701"/>
      <c r="H288" s="701"/>
      <c r="I288" s="701"/>
      <c r="J288" s="701"/>
      <c r="K288" s="701"/>
      <c r="L288" s="701"/>
      <c r="M288" s="701"/>
      <c r="N288" s="701"/>
      <c r="O288" s="701"/>
      <c r="S288" s="610"/>
      <c r="T288" s="610"/>
      <c r="U288" s="610"/>
      <c r="V288" s="610"/>
      <c r="W288" s="610"/>
      <c r="X288" s="610"/>
      <c r="Y288" s="610"/>
      <c r="Z288" s="610"/>
      <c r="AA288" s="610"/>
      <c r="AB288" s="610"/>
      <c r="AC288" s="610"/>
      <c r="AD288" s="610"/>
      <c r="AE288" s="610"/>
      <c r="AF288" s="610"/>
      <c r="AG288" s="610"/>
      <c r="AH288" s="610"/>
      <c r="AI288" s="610"/>
      <c r="AJ288" s="610"/>
      <c r="AK288" s="610"/>
      <c r="AL288" s="610"/>
      <c r="AM288" s="610"/>
      <c r="AN288" s="610"/>
      <c r="AO288" s="610"/>
      <c r="AP288" s="610"/>
      <c r="AQ288" s="610"/>
      <c r="AR288" s="610"/>
    </row>
    <row r="289" spans="1:44" x14ac:dyDescent="0.25">
      <c r="A289" s="3"/>
      <c r="B289" s="3"/>
      <c r="C289" s="3"/>
      <c r="D289" s="3"/>
      <c r="E289" s="701"/>
      <c r="F289" s="701"/>
      <c r="G289" s="701"/>
      <c r="H289" s="701"/>
      <c r="I289" s="701"/>
      <c r="J289" s="701"/>
      <c r="K289" s="701"/>
      <c r="L289" s="701"/>
      <c r="M289" s="701"/>
      <c r="N289" s="701"/>
      <c r="O289" s="701"/>
      <c r="S289" s="610"/>
      <c r="T289" s="610"/>
      <c r="U289" s="610"/>
      <c r="V289" s="610"/>
      <c r="W289" s="610"/>
      <c r="X289" s="610"/>
      <c r="Y289" s="610"/>
      <c r="Z289" s="610"/>
      <c r="AA289" s="610"/>
      <c r="AB289" s="610"/>
      <c r="AC289" s="610"/>
      <c r="AD289" s="610"/>
      <c r="AE289" s="610"/>
      <c r="AF289" s="610"/>
      <c r="AG289" s="610"/>
      <c r="AH289" s="610"/>
      <c r="AI289" s="610"/>
      <c r="AJ289" s="610"/>
      <c r="AK289" s="610"/>
      <c r="AL289" s="610"/>
      <c r="AM289" s="610"/>
      <c r="AN289" s="610"/>
      <c r="AO289" s="610"/>
      <c r="AP289" s="610"/>
      <c r="AQ289" s="610"/>
      <c r="AR289" s="610"/>
    </row>
    <row r="290" spans="1:44" x14ac:dyDescent="0.25">
      <c r="A290" s="3"/>
      <c r="B290" s="3"/>
      <c r="C290" s="3"/>
      <c r="D290" s="3"/>
      <c r="E290" s="701"/>
      <c r="F290" s="701"/>
      <c r="G290" s="701"/>
      <c r="H290" s="701"/>
      <c r="I290" s="701"/>
      <c r="J290" s="701"/>
      <c r="K290" s="701"/>
      <c r="L290" s="701"/>
      <c r="M290" s="701"/>
      <c r="N290" s="701"/>
      <c r="O290" s="701"/>
      <c r="S290" s="610"/>
      <c r="T290" s="610"/>
      <c r="U290" s="610"/>
      <c r="V290" s="610"/>
      <c r="W290" s="610"/>
      <c r="X290" s="610"/>
      <c r="Y290" s="610"/>
      <c r="Z290" s="610"/>
      <c r="AA290" s="610"/>
      <c r="AB290" s="610"/>
      <c r="AC290" s="610"/>
      <c r="AD290" s="610"/>
      <c r="AE290" s="610"/>
      <c r="AF290" s="610"/>
      <c r="AG290" s="610"/>
      <c r="AH290" s="610"/>
      <c r="AI290" s="610"/>
      <c r="AJ290" s="610"/>
      <c r="AK290" s="610"/>
      <c r="AL290" s="610"/>
      <c r="AM290" s="610"/>
      <c r="AN290" s="610"/>
      <c r="AO290" s="610"/>
      <c r="AP290" s="610"/>
      <c r="AQ290" s="610"/>
      <c r="AR290" s="610"/>
    </row>
    <row r="291" spans="1:44" x14ac:dyDescent="0.25">
      <c r="A291" s="3"/>
      <c r="B291" s="3"/>
      <c r="C291" s="3"/>
      <c r="D291" s="3"/>
      <c r="E291" s="701"/>
      <c r="F291" s="701"/>
      <c r="G291" s="701"/>
      <c r="H291" s="701"/>
      <c r="I291" s="701"/>
      <c r="J291" s="701"/>
      <c r="K291" s="701"/>
      <c r="L291" s="701"/>
      <c r="M291" s="701"/>
      <c r="N291" s="701"/>
      <c r="O291" s="701"/>
      <c r="S291" s="610"/>
      <c r="T291" s="610"/>
      <c r="U291" s="610"/>
      <c r="V291" s="610"/>
      <c r="W291" s="610"/>
      <c r="X291" s="610"/>
      <c r="Y291" s="610"/>
      <c r="Z291" s="610"/>
      <c r="AA291" s="610"/>
      <c r="AB291" s="610"/>
      <c r="AC291" s="610"/>
      <c r="AD291" s="610"/>
      <c r="AE291" s="610"/>
      <c r="AF291" s="610"/>
      <c r="AG291" s="610"/>
      <c r="AH291" s="610"/>
      <c r="AI291" s="610"/>
      <c r="AJ291" s="610"/>
      <c r="AK291" s="610"/>
      <c r="AL291" s="610"/>
      <c r="AM291" s="610"/>
      <c r="AN291" s="610"/>
      <c r="AO291" s="610"/>
      <c r="AP291" s="610"/>
      <c r="AQ291" s="610"/>
      <c r="AR291" s="610"/>
    </row>
    <row r="292" spans="1:44" x14ac:dyDescent="0.25">
      <c r="A292" s="3"/>
      <c r="B292" s="3"/>
      <c r="C292" s="3"/>
      <c r="D292" s="3"/>
      <c r="E292" s="701"/>
      <c r="F292" s="701"/>
      <c r="G292" s="701"/>
      <c r="H292" s="701"/>
      <c r="I292" s="701"/>
      <c r="J292" s="701"/>
      <c r="K292" s="701"/>
      <c r="L292" s="701"/>
      <c r="M292" s="701"/>
      <c r="N292" s="701"/>
      <c r="O292" s="701"/>
      <c r="S292" s="610"/>
      <c r="T292" s="610"/>
      <c r="U292" s="610"/>
      <c r="V292" s="610"/>
      <c r="W292" s="610"/>
      <c r="X292" s="610"/>
      <c r="Y292" s="610"/>
      <c r="Z292" s="610"/>
      <c r="AA292" s="610"/>
      <c r="AB292" s="610"/>
      <c r="AC292" s="610"/>
      <c r="AD292" s="610"/>
      <c r="AE292" s="610"/>
      <c r="AF292" s="610"/>
      <c r="AG292" s="610"/>
      <c r="AH292" s="610"/>
      <c r="AI292" s="610"/>
      <c r="AJ292" s="610"/>
      <c r="AK292" s="610"/>
      <c r="AL292" s="610"/>
      <c r="AM292" s="610"/>
      <c r="AN292" s="610"/>
      <c r="AO292" s="610"/>
      <c r="AP292" s="610"/>
      <c r="AQ292" s="610"/>
      <c r="AR292" s="610"/>
    </row>
    <row r="293" spans="1:44" x14ac:dyDescent="0.25">
      <c r="A293" s="3"/>
      <c r="B293" s="3"/>
      <c r="C293" s="3"/>
      <c r="D293" s="3"/>
      <c r="E293" s="701"/>
      <c r="F293" s="701"/>
      <c r="G293" s="701"/>
      <c r="H293" s="701"/>
      <c r="I293" s="701"/>
      <c r="J293" s="701"/>
      <c r="K293" s="701"/>
      <c r="L293" s="701"/>
      <c r="M293" s="701"/>
      <c r="N293" s="701"/>
      <c r="O293" s="701"/>
      <c r="S293" s="610"/>
      <c r="T293" s="610"/>
      <c r="U293" s="610"/>
      <c r="V293" s="610"/>
      <c r="W293" s="610"/>
      <c r="X293" s="610"/>
      <c r="Y293" s="610"/>
      <c r="Z293" s="610"/>
      <c r="AA293" s="610"/>
      <c r="AB293" s="610"/>
      <c r="AC293" s="610"/>
      <c r="AD293" s="610"/>
      <c r="AE293" s="610"/>
      <c r="AF293" s="610"/>
      <c r="AG293" s="610"/>
      <c r="AH293" s="610"/>
      <c r="AI293" s="610"/>
      <c r="AJ293" s="610"/>
      <c r="AK293" s="610"/>
      <c r="AL293" s="610"/>
      <c r="AM293" s="610"/>
      <c r="AN293" s="610"/>
      <c r="AO293" s="610"/>
      <c r="AP293" s="610"/>
      <c r="AQ293" s="610"/>
      <c r="AR293" s="610"/>
    </row>
    <row r="294" spans="1:44" x14ac:dyDescent="0.25">
      <c r="A294" s="3"/>
      <c r="B294" s="3"/>
      <c r="C294" s="3"/>
      <c r="D294" s="3"/>
      <c r="E294" s="701"/>
      <c r="F294" s="701"/>
      <c r="G294" s="701"/>
      <c r="H294" s="701"/>
      <c r="I294" s="701"/>
      <c r="J294" s="701"/>
      <c r="K294" s="701"/>
      <c r="L294" s="701"/>
      <c r="M294" s="701"/>
      <c r="N294" s="701"/>
      <c r="O294" s="701"/>
      <c r="S294" s="610"/>
      <c r="T294" s="610"/>
      <c r="U294" s="610"/>
      <c r="V294" s="610"/>
      <c r="W294" s="610"/>
      <c r="X294" s="610"/>
      <c r="Y294" s="610"/>
      <c r="Z294" s="610"/>
      <c r="AA294" s="610"/>
      <c r="AB294" s="610"/>
      <c r="AC294" s="610"/>
      <c r="AD294" s="610"/>
      <c r="AE294" s="610"/>
      <c r="AF294" s="610"/>
      <c r="AG294" s="610"/>
      <c r="AH294" s="610"/>
      <c r="AI294" s="610"/>
      <c r="AJ294" s="610"/>
      <c r="AK294" s="610"/>
      <c r="AL294" s="610"/>
      <c r="AM294" s="610"/>
      <c r="AN294" s="610"/>
      <c r="AO294" s="610"/>
      <c r="AP294" s="610"/>
      <c r="AQ294" s="610"/>
      <c r="AR294" s="610"/>
    </row>
    <row r="295" spans="1:44" x14ac:dyDescent="0.25">
      <c r="A295" s="3"/>
      <c r="B295" s="3"/>
      <c r="C295" s="3"/>
      <c r="D295" s="3"/>
      <c r="E295" s="701"/>
      <c r="F295" s="701"/>
      <c r="G295" s="701"/>
      <c r="H295" s="701"/>
      <c r="I295" s="701"/>
      <c r="J295" s="701"/>
      <c r="K295" s="701"/>
      <c r="L295" s="701"/>
      <c r="M295" s="701"/>
      <c r="N295" s="701"/>
      <c r="O295" s="701"/>
      <c r="S295" s="610"/>
      <c r="T295" s="610"/>
      <c r="U295" s="610"/>
      <c r="V295" s="610"/>
      <c r="W295" s="610"/>
      <c r="X295" s="610"/>
      <c r="Y295" s="610"/>
      <c r="Z295" s="610"/>
      <c r="AA295" s="610"/>
      <c r="AB295" s="610"/>
      <c r="AC295" s="610"/>
      <c r="AD295" s="610"/>
      <c r="AE295" s="610"/>
      <c r="AF295" s="610"/>
      <c r="AG295" s="610"/>
      <c r="AH295" s="610"/>
      <c r="AI295" s="610"/>
      <c r="AJ295" s="610"/>
      <c r="AK295" s="610"/>
      <c r="AL295" s="610"/>
      <c r="AM295" s="610"/>
      <c r="AN295" s="610"/>
      <c r="AO295" s="610"/>
      <c r="AP295" s="610"/>
      <c r="AQ295" s="610"/>
      <c r="AR295" s="610"/>
    </row>
    <row r="296" spans="1:44" x14ac:dyDescent="0.25">
      <c r="A296" s="3"/>
      <c r="B296" s="3"/>
      <c r="C296" s="3"/>
      <c r="D296" s="3"/>
      <c r="E296" s="701"/>
      <c r="F296" s="701"/>
      <c r="G296" s="701"/>
      <c r="H296" s="701"/>
      <c r="I296" s="701"/>
      <c r="J296" s="701"/>
      <c r="K296" s="701"/>
      <c r="L296" s="701"/>
      <c r="M296" s="701"/>
      <c r="N296" s="701"/>
      <c r="O296" s="701"/>
      <c r="S296" s="610"/>
      <c r="T296" s="610"/>
      <c r="U296" s="610"/>
      <c r="V296" s="610"/>
      <c r="W296" s="610"/>
      <c r="X296" s="610"/>
      <c r="Y296" s="610"/>
      <c r="Z296" s="610"/>
      <c r="AA296" s="610"/>
      <c r="AB296" s="610"/>
      <c r="AC296" s="610"/>
      <c r="AD296" s="610"/>
      <c r="AE296" s="610"/>
      <c r="AF296" s="610"/>
      <c r="AG296" s="610"/>
      <c r="AH296" s="610"/>
      <c r="AI296" s="610"/>
      <c r="AJ296" s="610"/>
      <c r="AK296" s="610"/>
      <c r="AL296" s="610"/>
      <c r="AM296" s="610"/>
      <c r="AN296" s="610"/>
      <c r="AO296" s="610"/>
      <c r="AP296" s="610"/>
      <c r="AQ296" s="610"/>
      <c r="AR296" s="610"/>
    </row>
    <row r="297" spans="1:44" x14ac:dyDescent="0.25">
      <c r="A297" s="3"/>
      <c r="B297" s="3"/>
      <c r="C297" s="3"/>
      <c r="D297" s="3"/>
      <c r="E297" s="701"/>
      <c r="F297" s="701"/>
      <c r="G297" s="701"/>
      <c r="H297" s="701"/>
      <c r="I297" s="701"/>
      <c r="J297" s="701"/>
      <c r="K297" s="701"/>
      <c r="L297" s="701"/>
      <c r="M297" s="701"/>
      <c r="N297" s="701"/>
      <c r="O297" s="701"/>
      <c r="S297" s="610"/>
      <c r="T297" s="610"/>
      <c r="U297" s="610"/>
      <c r="V297" s="610"/>
      <c r="W297" s="610"/>
      <c r="X297" s="610"/>
      <c r="Y297" s="610"/>
      <c r="Z297" s="610"/>
      <c r="AA297" s="610"/>
      <c r="AB297" s="610"/>
      <c r="AC297" s="610"/>
      <c r="AD297" s="610"/>
      <c r="AE297" s="610"/>
      <c r="AF297" s="610"/>
      <c r="AG297" s="610"/>
      <c r="AH297" s="610"/>
      <c r="AI297" s="610"/>
      <c r="AJ297" s="610"/>
      <c r="AK297" s="610"/>
      <c r="AL297" s="610"/>
      <c r="AM297" s="610"/>
      <c r="AN297" s="610"/>
      <c r="AO297" s="610"/>
      <c r="AP297" s="610"/>
      <c r="AQ297" s="610"/>
      <c r="AR297" s="610"/>
    </row>
    <row r="298" spans="1:44" x14ac:dyDescent="0.25">
      <c r="A298" s="3"/>
      <c r="B298" s="3"/>
      <c r="C298" s="3"/>
      <c r="D298" s="3"/>
      <c r="E298" s="701"/>
      <c r="F298" s="701"/>
      <c r="G298" s="701"/>
      <c r="H298" s="701"/>
      <c r="I298" s="701"/>
      <c r="J298" s="701"/>
      <c r="K298" s="701"/>
      <c r="L298" s="701"/>
      <c r="M298" s="701"/>
      <c r="N298" s="701"/>
      <c r="O298" s="701"/>
      <c r="S298" s="610"/>
      <c r="T298" s="610"/>
      <c r="U298" s="610"/>
      <c r="V298" s="610"/>
      <c r="W298" s="610"/>
      <c r="X298" s="610"/>
      <c r="Y298" s="610"/>
      <c r="Z298" s="610"/>
      <c r="AA298" s="610"/>
      <c r="AB298" s="610"/>
      <c r="AC298" s="610"/>
      <c r="AD298" s="610"/>
      <c r="AE298" s="610"/>
      <c r="AF298" s="610"/>
      <c r="AG298" s="610"/>
      <c r="AH298" s="610"/>
      <c r="AI298" s="610"/>
      <c r="AJ298" s="610"/>
      <c r="AK298" s="610"/>
      <c r="AL298" s="610"/>
      <c r="AM298" s="610"/>
      <c r="AN298" s="610"/>
      <c r="AO298" s="610"/>
      <c r="AP298" s="610"/>
      <c r="AQ298" s="610"/>
      <c r="AR298" s="610"/>
    </row>
    <row r="299" spans="1:44" x14ac:dyDescent="0.25">
      <c r="A299" s="3"/>
      <c r="B299" s="3"/>
      <c r="C299" s="3"/>
      <c r="D299" s="3"/>
      <c r="E299" s="701"/>
      <c r="F299" s="701"/>
      <c r="G299" s="701"/>
      <c r="H299" s="701"/>
      <c r="I299" s="701"/>
      <c r="J299" s="701"/>
      <c r="K299" s="701"/>
      <c r="L299" s="701"/>
      <c r="M299" s="701"/>
      <c r="N299" s="701"/>
      <c r="O299" s="701"/>
      <c r="S299" s="610"/>
      <c r="T299" s="610"/>
      <c r="U299" s="610"/>
      <c r="V299" s="610"/>
      <c r="W299" s="610"/>
      <c r="X299" s="610"/>
      <c r="Y299" s="610"/>
      <c r="Z299" s="610"/>
      <c r="AA299" s="610"/>
      <c r="AB299" s="610"/>
      <c r="AC299" s="610"/>
      <c r="AD299" s="610"/>
      <c r="AE299" s="610"/>
      <c r="AF299" s="610"/>
      <c r="AG299" s="610"/>
      <c r="AH299" s="610"/>
      <c r="AI299" s="610"/>
      <c r="AJ299" s="610"/>
      <c r="AK299" s="610"/>
      <c r="AL299" s="610"/>
      <c r="AM299" s="610"/>
      <c r="AN299" s="610"/>
      <c r="AO299" s="610"/>
      <c r="AP299" s="610"/>
      <c r="AQ299" s="610"/>
      <c r="AR299" s="610"/>
    </row>
    <row r="300" spans="1:44" x14ac:dyDescent="0.25">
      <c r="A300" s="3"/>
      <c r="B300" s="3"/>
      <c r="C300" s="3"/>
      <c r="D300" s="3"/>
      <c r="E300" s="701"/>
      <c r="F300" s="701"/>
      <c r="G300" s="701"/>
      <c r="H300" s="701"/>
      <c r="I300" s="701"/>
      <c r="J300" s="701"/>
      <c r="K300" s="701"/>
      <c r="L300" s="701"/>
      <c r="M300" s="701"/>
      <c r="N300" s="701"/>
      <c r="O300" s="701"/>
      <c r="S300" s="610"/>
      <c r="T300" s="610"/>
      <c r="U300" s="610"/>
      <c r="V300" s="610"/>
      <c r="W300" s="610"/>
      <c r="X300" s="610"/>
      <c r="Y300" s="610"/>
      <c r="Z300" s="610"/>
      <c r="AA300" s="610"/>
      <c r="AB300" s="610"/>
      <c r="AC300" s="610"/>
      <c r="AD300" s="610"/>
      <c r="AE300" s="610"/>
      <c r="AF300" s="610"/>
      <c r="AG300" s="610"/>
      <c r="AH300" s="610"/>
      <c r="AI300" s="610"/>
      <c r="AJ300" s="610"/>
      <c r="AK300" s="610"/>
      <c r="AL300" s="610"/>
      <c r="AM300" s="610"/>
      <c r="AN300" s="610"/>
      <c r="AO300" s="610"/>
      <c r="AP300" s="610"/>
      <c r="AQ300" s="610"/>
      <c r="AR300" s="610"/>
    </row>
    <row r="301" spans="1:44" x14ac:dyDescent="0.25">
      <c r="A301" s="3"/>
      <c r="B301" s="3"/>
      <c r="C301" s="3"/>
      <c r="D301" s="3"/>
      <c r="E301" s="701"/>
      <c r="F301" s="701"/>
      <c r="G301" s="701"/>
      <c r="H301" s="701"/>
      <c r="I301" s="701"/>
      <c r="J301" s="701"/>
      <c r="K301" s="701"/>
      <c r="L301" s="701"/>
      <c r="M301" s="701"/>
      <c r="N301" s="701"/>
      <c r="O301" s="701"/>
      <c r="S301" s="610"/>
      <c r="T301" s="610"/>
      <c r="U301" s="610"/>
      <c r="V301" s="610"/>
      <c r="W301" s="610"/>
      <c r="X301" s="610"/>
      <c r="Y301" s="610"/>
      <c r="Z301" s="610"/>
      <c r="AA301" s="610"/>
      <c r="AB301" s="610"/>
      <c r="AC301" s="610"/>
      <c r="AD301" s="610"/>
      <c r="AE301" s="610"/>
      <c r="AF301" s="610"/>
      <c r="AG301" s="610"/>
      <c r="AH301" s="610"/>
      <c r="AI301" s="610"/>
      <c r="AJ301" s="610"/>
      <c r="AK301" s="610"/>
      <c r="AL301" s="610"/>
      <c r="AM301" s="610"/>
      <c r="AN301" s="610"/>
      <c r="AO301" s="610"/>
      <c r="AP301" s="610"/>
      <c r="AQ301" s="610"/>
      <c r="AR301" s="610"/>
    </row>
    <row r="302" spans="1:44" x14ac:dyDescent="0.25">
      <c r="A302" s="3"/>
      <c r="B302" s="3"/>
      <c r="C302" s="3"/>
      <c r="D302" s="3"/>
      <c r="E302" s="701"/>
      <c r="F302" s="701"/>
      <c r="G302" s="701"/>
      <c r="H302" s="701"/>
      <c r="I302" s="701"/>
      <c r="J302" s="701"/>
      <c r="K302" s="701"/>
      <c r="L302" s="701"/>
      <c r="M302" s="701"/>
      <c r="N302" s="701"/>
      <c r="O302" s="701"/>
      <c r="S302" s="610"/>
      <c r="T302" s="610"/>
      <c r="U302" s="610"/>
      <c r="V302" s="610"/>
      <c r="W302" s="610"/>
      <c r="X302" s="610"/>
      <c r="Y302" s="610"/>
      <c r="Z302" s="610"/>
      <c r="AA302" s="610"/>
      <c r="AB302" s="610"/>
      <c r="AC302" s="610"/>
      <c r="AD302" s="610"/>
      <c r="AE302" s="610"/>
      <c r="AF302" s="610"/>
      <c r="AG302" s="610"/>
      <c r="AH302" s="610"/>
      <c r="AI302" s="610"/>
      <c r="AJ302" s="610"/>
      <c r="AK302" s="610"/>
      <c r="AL302" s="610"/>
      <c r="AM302" s="610"/>
      <c r="AN302" s="610"/>
      <c r="AO302" s="610"/>
      <c r="AP302" s="610"/>
      <c r="AQ302" s="610"/>
      <c r="AR302" s="610"/>
    </row>
    <row r="303" spans="1:44" x14ac:dyDescent="0.25">
      <c r="A303" s="3"/>
      <c r="B303" s="3"/>
      <c r="C303" s="3"/>
      <c r="D303" s="3"/>
      <c r="E303" s="701"/>
      <c r="F303" s="701"/>
      <c r="G303" s="701"/>
      <c r="H303" s="701"/>
      <c r="I303" s="701"/>
      <c r="J303" s="701"/>
      <c r="K303" s="701"/>
      <c r="L303" s="701"/>
      <c r="M303" s="701"/>
      <c r="N303" s="701"/>
      <c r="O303" s="701"/>
      <c r="S303" s="610"/>
      <c r="T303" s="610"/>
      <c r="U303" s="610"/>
      <c r="V303" s="610"/>
      <c r="W303" s="610"/>
      <c r="X303" s="610"/>
      <c r="Y303" s="610"/>
      <c r="Z303" s="610"/>
      <c r="AA303" s="610"/>
      <c r="AB303" s="610"/>
      <c r="AC303" s="610"/>
      <c r="AD303" s="610"/>
      <c r="AE303" s="610"/>
      <c r="AF303" s="610"/>
      <c r="AG303" s="610"/>
      <c r="AH303" s="610"/>
      <c r="AI303" s="610"/>
      <c r="AJ303" s="610"/>
      <c r="AK303" s="610"/>
      <c r="AL303" s="610"/>
      <c r="AM303" s="610"/>
      <c r="AN303" s="610"/>
      <c r="AO303" s="610"/>
      <c r="AP303" s="610"/>
      <c r="AQ303" s="610"/>
      <c r="AR303" s="610"/>
    </row>
    <row r="304" spans="1:44" x14ac:dyDescent="0.25">
      <c r="A304" s="3"/>
      <c r="B304" s="3"/>
      <c r="C304" s="3"/>
      <c r="D304" s="3"/>
      <c r="E304" s="701"/>
      <c r="F304" s="701"/>
      <c r="G304" s="701"/>
      <c r="H304" s="701"/>
      <c r="I304" s="701"/>
      <c r="J304" s="701"/>
      <c r="K304" s="701"/>
      <c r="L304" s="701"/>
      <c r="M304" s="701"/>
      <c r="N304" s="701"/>
      <c r="O304" s="701"/>
      <c r="S304" s="610"/>
      <c r="T304" s="610"/>
      <c r="U304" s="610"/>
      <c r="V304" s="610"/>
      <c r="W304" s="610"/>
      <c r="X304" s="610"/>
      <c r="Y304" s="610"/>
      <c r="Z304" s="610"/>
      <c r="AA304" s="610"/>
      <c r="AB304" s="610"/>
      <c r="AC304" s="610"/>
      <c r="AD304" s="610"/>
      <c r="AE304" s="610"/>
      <c r="AF304" s="610"/>
      <c r="AG304" s="610"/>
      <c r="AH304" s="610"/>
      <c r="AI304" s="610"/>
      <c r="AJ304" s="610"/>
      <c r="AK304" s="610"/>
      <c r="AL304" s="610"/>
      <c r="AM304" s="610"/>
      <c r="AN304" s="610"/>
      <c r="AO304" s="610"/>
      <c r="AP304" s="610"/>
      <c r="AQ304" s="610"/>
      <c r="AR304" s="610"/>
    </row>
    <row r="305" spans="1:44" x14ac:dyDescent="0.25">
      <c r="A305" s="3"/>
      <c r="B305" s="3"/>
      <c r="C305" s="3"/>
      <c r="D305" s="3"/>
      <c r="E305" s="701"/>
      <c r="F305" s="701"/>
      <c r="G305" s="701"/>
      <c r="H305" s="701"/>
      <c r="I305" s="701"/>
      <c r="J305" s="701"/>
      <c r="K305" s="701"/>
      <c r="L305" s="701"/>
      <c r="M305" s="701"/>
      <c r="N305" s="701"/>
      <c r="O305" s="701"/>
      <c r="S305" s="610"/>
      <c r="T305" s="610"/>
      <c r="U305" s="610"/>
      <c r="V305" s="610"/>
      <c r="W305" s="610"/>
      <c r="X305" s="610"/>
      <c r="Y305" s="610"/>
      <c r="Z305" s="610"/>
      <c r="AA305" s="610"/>
      <c r="AB305" s="610"/>
      <c r="AC305" s="610"/>
      <c r="AD305" s="610"/>
      <c r="AE305" s="610"/>
      <c r="AF305" s="610"/>
      <c r="AG305" s="610"/>
      <c r="AH305" s="610"/>
      <c r="AI305" s="610"/>
      <c r="AJ305" s="610"/>
      <c r="AK305" s="610"/>
      <c r="AL305" s="610"/>
      <c r="AM305" s="610"/>
      <c r="AN305" s="610"/>
      <c r="AO305" s="610"/>
      <c r="AP305" s="610"/>
      <c r="AQ305" s="610"/>
      <c r="AR305" s="610"/>
    </row>
    <row r="306" spans="1:44" x14ac:dyDescent="0.25">
      <c r="A306" s="3"/>
      <c r="B306" s="3"/>
      <c r="C306" s="3"/>
      <c r="D306" s="3"/>
      <c r="E306" s="701"/>
      <c r="F306" s="701"/>
      <c r="G306" s="701"/>
      <c r="H306" s="701"/>
      <c r="I306" s="701"/>
      <c r="J306" s="701"/>
      <c r="K306" s="701"/>
      <c r="L306" s="701"/>
      <c r="M306" s="701"/>
      <c r="N306" s="701"/>
      <c r="O306" s="701"/>
      <c r="S306" s="610"/>
      <c r="T306" s="610"/>
      <c r="U306" s="610"/>
      <c r="V306" s="610"/>
      <c r="W306" s="610"/>
      <c r="X306" s="610"/>
      <c r="Y306" s="610"/>
      <c r="Z306" s="610"/>
      <c r="AA306" s="610"/>
      <c r="AB306" s="610"/>
      <c r="AC306" s="610"/>
      <c r="AD306" s="610"/>
      <c r="AE306" s="610"/>
      <c r="AF306" s="610"/>
      <c r="AG306" s="610"/>
      <c r="AH306" s="610"/>
      <c r="AI306" s="610"/>
      <c r="AJ306" s="610"/>
      <c r="AK306" s="610"/>
      <c r="AL306" s="610"/>
      <c r="AM306" s="610"/>
      <c r="AN306" s="610"/>
      <c r="AO306" s="610"/>
      <c r="AP306" s="610"/>
      <c r="AQ306" s="610"/>
      <c r="AR306" s="610"/>
    </row>
    <row r="307" spans="1:44" x14ac:dyDescent="0.25">
      <c r="A307" s="3"/>
      <c r="B307" s="3"/>
      <c r="C307" s="3"/>
      <c r="D307" s="3"/>
      <c r="E307" s="701"/>
      <c r="F307" s="701"/>
      <c r="G307" s="701"/>
      <c r="H307" s="701"/>
      <c r="I307" s="701"/>
      <c r="J307" s="701"/>
      <c r="K307" s="701"/>
      <c r="L307" s="701"/>
      <c r="M307" s="701"/>
      <c r="N307" s="701"/>
      <c r="O307" s="701"/>
      <c r="S307" s="610"/>
      <c r="T307" s="610"/>
      <c r="U307" s="610"/>
      <c r="V307" s="610"/>
      <c r="W307" s="610"/>
      <c r="X307" s="610"/>
      <c r="Y307" s="610"/>
      <c r="Z307" s="610"/>
      <c r="AA307" s="610"/>
      <c r="AB307" s="610"/>
      <c r="AC307" s="610"/>
      <c r="AD307" s="610"/>
      <c r="AE307" s="610"/>
      <c r="AF307" s="610"/>
      <c r="AG307" s="610"/>
      <c r="AH307" s="610"/>
      <c r="AI307" s="610"/>
      <c r="AJ307" s="610"/>
      <c r="AK307" s="610"/>
      <c r="AL307" s="610"/>
      <c r="AM307" s="610"/>
      <c r="AN307" s="610"/>
      <c r="AO307" s="610"/>
      <c r="AP307" s="610"/>
      <c r="AQ307" s="610"/>
      <c r="AR307" s="610"/>
    </row>
    <row r="308" spans="1:44" x14ac:dyDescent="0.25">
      <c r="A308" s="3"/>
      <c r="B308" s="3"/>
      <c r="C308" s="3"/>
      <c r="D308" s="3"/>
      <c r="E308" s="701"/>
      <c r="F308" s="701"/>
      <c r="G308" s="701"/>
      <c r="H308" s="701"/>
      <c r="I308" s="701"/>
      <c r="J308" s="701"/>
      <c r="K308" s="701"/>
      <c r="L308" s="701"/>
      <c r="M308" s="701"/>
      <c r="N308" s="701"/>
      <c r="O308" s="701"/>
      <c r="S308" s="610"/>
      <c r="T308" s="610"/>
      <c r="U308" s="610"/>
      <c r="V308" s="610"/>
      <c r="W308" s="610"/>
      <c r="X308" s="610"/>
      <c r="Y308" s="610"/>
      <c r="Z308" s="610"/>
      <c r="AA308" s="610"/>
      <c r="AB308" s="610"/>
      <c r="AC308" s="610"/>
      <c r="AD308" s="610"/>
      <c r="AE308" s="610"/>
      <c r="AF308" s="610"/>
      <c r="AG308" s="610"/>
      <c r="AH308" s="610"/>
      <c r="AI308" s="610"/>
      <c r="AJ308" s="610"/>
      <c r="AK308" s="610"/>
      <c r="AL308" s="610"/>
      <c r="AM308" s="610"/>
      <c r="AN308" s="610"/>
      <c r="AO308" s="610"/>
      <c r="AP308" s="610"/>
      <c r="AQ308" s="610"/>
      <c r="AR308" s="610"/>
    </row>
    <row r="309" spans="1:44" x14ac:dyDescent="0.25">
      <c r="A309" s="3"/>
      <c r="B309" s="3"/>
      <c r="C309" s="3"/>
      <c r="D309" s="3"/>
      <c r="E309" s="701"/>
      <c r="F309" s="701"/>
      <c r="G309" s="701"/>
      <c r="H309" s="701"/>
      <c r="I309" s="701"/>
      <c r="J309" s="701"/>
      <c r="K309" s="701"/>
      <c r="L309" s="701"/>
      <c r="M309" s="701"/>
      <c r="N309" s="701"/>
      <c r="O309" s="701"/>
      <c r="S309" s="610"/>
      <c r="T309" s="610"/>
      <c r="U309" s="610"/>
      <c r="V309" s="610"/>
      <c r="W309" s="610"/>
      <c r="X309" s="610"/>
      <c r="Y309" s="610"/>
      <c r="Z309" s="610"/>
      <c r="AA309" s="610"/>
      <c r="AB309" s="610"/>
      <c r="AC309" s="610"/>
      <c r="AD309" s="610"/>
      <c r="AE309" s="610"/>
      <c r="AF309" s="610"/>
      <c r="AG309" s="610"/>
      <c r="AH309" s="610"/>
      <c r="AI309" s="610"/>
      <c r="AJ309" s="610"/>
      <c r="AK309" s="610"/>
      <c r="AL309" s="610"/>
      <c r="AM309" s="610"/>
      <c r="AN309" s="610"/>
      <c r="AO309" s="610"/>
      <c r="AP309" s="610"/>
      <c r="AQ309" s="610"/>
      <c r="AR309" s="610"/>
    </row>
    <row r="310" spans="1:44" x14ac:dyDescent="0.25">
      <c r="A310" s="3"/>
      <c r="B310" s="3"/>
      <c r="C310" s="3"/>
      <c r="D310" s="3"/>
      <c r="E310" s="701"/>
      <c r="F310" s="701"/>
      <c r="G310" s="701"/>
      <c r="H310" s="701"/>
      <c r="I310" s="701"/>
      <c r="J310" s="701"/>
      <c r="K310" s="701"/>
      <c r="L310" s="701"/>
      <c r="M310" s="701"/>
      <c r="N310" s="701"/>
      <c r="O310" s="701"/>
      <c r="S310" s="610"/>
      <c r="T310" s="610"/>
      <c r="U310" s="610"/>
      <c r="V310" s="610"/>
      <c r="W310" s="610"/>
      <c r="X310" s="610"/>
      <c r="Y310" s="610"/>
      <c r="Z310" s="610"/>
      <c r="AA310" s="610"/>
      <c r="AB310" s="610"/>
      <c r="AC310" s="610"/>
      <c r="AD310" s="610"/>
      <c r="AE310" s="610"/>
      <c r="AF310" s="610"/>
      <c r="AG310" s="610"/>
      <c r="AH310" s="610"/>
      <c r="AI310" s="610"/>
      <c r="AJ310" s="610"/>
      <c r="AK310" s="610"/>
      <c r="AL310" s="610"/>
      <c r="AM310" s="610"/>
      <c r="AN310" s="610"/>
      <c r="AO310" s="610"/>
      <c r="AP310" s="610"/>
      <c r="AQ310" s="610"/>
      <c r="AR310" s="610"/>
    </row>
    <row r="311" spans="1:44" x14ac:dyDescent="0.25">
      <c r="A311" s="3"/>
      <c r="B311" s="3"/>
      <c r="C311" s="3"/>
      <c r="D311" s="3"/>
      <c r="E311" s="701"/>
      <c r="F311" s="701"/>
      <c r="G311" s="701"/>
      <c r="H311" s="701"/>
      <c r="I311" s="701"/>
      <c r="J311" s="701"/>
      <c r="K311" s="701"/>
      <c r="L311" s="701"/>
      <c r="M311" s="701"/>
      <c r="N311" s="701"/>
      <c r="O311" s="701"/>
      <c r="S311" s="610"/>
      <c r="T311" s="610"/>
      <c r="U311" s="610"/>
      <c r="V311" s="610"/>
      <c r="W311" s="610"/>
      <c r="X311" s="610"/>
      <c r="Y311" s="610"/>
      <c r="Z311" s="610"/>
      <c r="AA311" s="610"/>
      <c r="AB311" s="610"/>
      <c r="AC311" s="610"/>
      <c r="AD311" s="610"/>
      <c r="AE311" s="610"/>
      <c r="AF311" s="610"/>
      <c r="AG311" s="610"/>
      <c r="AH311" s="610"/>
      <c r="AI311" s="610"/>
      <c r="AJ311" s="610"/>
      <c r="AK311" s="610"/>
      <c r="AL311" s="610"/>
      <c r="AM311" s="610"/>
      <c r="AN311" s="610"/>
      <c r="AO311" s="610"/>
      <c r="AP311" s="610"/>
      <c r="AQ311" s="610"/>
      <c r="AR311" s="610"/>
    </row>
    <row r="312" spans="1:44" x14ac:dyDescent="0.25">
      <c r="A312" s="3"/>
      <c r="B312" s="3"/>
      <c r="C312" s="3"/>
      <c r="D312" s="3"/>
      <c r="E312" s="701"/>
      <c r="F312" s="701"/>
      <c r="G312" s="701"/>
      <c r="H312" s="701"/>
      <c r="I312" s="701"/>
      <c r="J312" s="701"/>
      <c r="K312" s="701"/>
      <c r="L312" s="701"/>
      <c r="M312" s="701"/>
      <c r="N312" s="701"/>
      <c r="O312" s="701"/>
      <c r="S312" s="610"/>
      <c r="T312" s="610"/>
      <c r="U312" s="610"/>
      <c r="V312" s="610"/>
      <c r="W312" s="610"/>
      <c r="X312" s="610"/>
      <c r="Y312" s="610"/>
      <c r="Z312" s="610"/>
      <c r="AA312" s="610"/>
      <c r="AB312" s="610"/>
      <c r="AC312" s="610"/>
      <c r="AD312" s="610"/>
      <c r="AE312" s="610"/>
      <c r="AF312" s="610"/>
      <c r="AG312" s="610"/>
      <c r="AH312" s="610"/>
      <c r="AI312" s="610"/>
      <c r="AJ312" s="610"/>
      <c r="AK312" s="610"/>
      <c r="AL312" s="610"/>
      <c r="AM312" s="610"/>
      <c r="AN312" s="610"/>
      <c r="AO312" s="610"/>
      <c r="AP312" s="610"/>
      <c r="AQ312" s="610"/>
      <c r="AR312" s="610"/>
    </row>
    <row r="313" spans="1:44" x14ac:dyDescent="0.25">
      <c r="A313" s="3"/>
      <c r="B313" s="3"/>
      <c r="C313" s="3"/>
      <c r="D313" s="3"/>
      <c r="E313" s="701"/>
      <c r="F313" s="701"/>
      <c r="G313" s="701"/>
      <c r="H313" s="701"/>
      <c r="I313" s="701"/>
      <c r="J313" s="701"/>
      <c r="K313" s="701"/>
      <c r="L313" s="701"/>
      <c r="M313" s="701"/>
      <c r="N313" s="701"/>
      <c r="O313" s="701"/>
      <c r="S313" s="610"/>
      <c r="T313" s="610"/>
      <c r="U313" s="610"/>
      <c r="V313" s="610"/>
      <c r="W313" s="610"/>
      <c r="X313" s="610"/>
      <c r="Y313" s="610"/>
      <c r="Z313" s="610"/>
      <c r="AA313" s="610"/>
      <c r="AB313" s="610"/>
      <c r="AC313" s="610"/>
      <c r="AD313" s="610"/>
      <c r="AE313" s="610"/>
      <c r="AF313" s="610"/>
      <c r="AG313" s="610"/>
      <c r="AH313" s="610"/>
      <c r="AI313" s="610"/>
      <c r="AJ313" s="610"/>
      <c r="AK313" s="610"/>
      <c r="AL313" s="610"/>
      <c r="AM313" s="610"/>
      <c r="AN313" s="610"/>
      <c r="AO313" s="610"/>
      <c r="AP313" s="610"/>
      <c r="AQ313" s="610"/>
      <c r="AR313" s="610"/>
    </row>
    <row r="314" spans="1:44" x14ac:dyDescent="0.25">
      <c r="A314" s="3"/>
      <c r="B314" s="3"/>
      <c r="C314" s="3"/>
      <c r="D314" s="3"/>
      <c r="E314" s="701"/>
      <c r="F314" s="701"/>
      <c r="G314" s="701"/>
      <c r="H314" s="701"/>
      <c r="I314" s="701"/>
      <c r="J314" s="701"/>
      <c r="K314" s="701"/>
      <c r="L314" s="701"/>
      <c r="M314" s="701"/>
      <c r="N314" s="701"/>
      <c r="O314" s="701"/>
      <c r="S314" s="610"/>
      <c r="T314" s="610"/>
      <c r="U314" s="610"/>
      <c r="V314" s="610"/>
      <c r="W314" s="610"/>
      <c r="X314" s="610"/>
      <c r="Y314" s="610"/>
      <c r="Z314" s="610"/>
      <c r="AA314" s="610"/>
      <c r="AB314" s="610"/>
      <c r="AC314" s="610"/>
      <c r="AD314" s="610"/>
      <c r="AE314" s="610"/>
      <c r="AF314" s="610"/>
      <c r="AG314" s="610"/>
      <c r="AH314" s="610"/>
      <c r="AI314" s="610"/>
      <c r="AJ314" s="610"/>
      <c r="AK314" s="610"/>
      <c r="AL314" s="610"/>
      <c r="AM314" s="610"/>
      <c r="AN314" s="610"/>
      <c r="AO314" s="610"/>
      <c r="AP314" s="610"/>
      <c r="AQ314" s="610"/>
      <c r="AR314" s="610"/>
    </row>
    <row r="315" spans="1:44" x14ac:dyDescent="0.25">
      <c r="A315" s="3"/>
      <c r="B315" s="3"/>
      <c r="C315" s="3"/>
      <c r="D315" s="3"/>
      <c r="E315" s="701"/>
      <c r="F315" s="701"/>
      <c r="G315" s="701"/>
      <c r="H315" s="701"/>
      <c r="I315" s="701"/>
      <c r="J315" s="701"/>
      <c r="K315" s="701"/>
      <c r="L315" s="701"/>
      <c r="M315" s="701"/>
      <c r="N315" s="701"/>
      <c r="O315" s="701"/>
      <c r="S315" s="610"/>
      <c r="T315" s="610"/>
      <c r="U315" s="610"/>
      <c r="V315" s="610"/>
      <c r="W315" s="610"/>
      <c r="X315" s="610"/>
      <c r="Y315" s="610"/>
      <c r="Z315" s="610"/>
      <c r="AA315" s="610"/>
      <c r="AB315" s="610"/>
      <c r="AC315" s="610"/>
      <c r="AD315" s="610"/>
      <c r="AE315" s="610"/>
      <c r="AF315" s="610"/>
      <c r="AG315" s="610"/>
      <c r="AH315" s="610"/>
      <c r="AI315" s="610"/>
      <c r="AJ315" s="610"/>
      <c r="AK315" s="610"/>
      <c r="AL315" s="610"/>
      <c r="AM315" s="610"/>
      <c r="AN315" s="610"/>
      <c r="AO315" s="610"/>
      <c r="AP315" s="610"/>
      <c r="AQ315" s="610"/>
      <c r="AR315" s="610"/>
    </row>
    <row r="316" spans="1:44" x14ac:dyDescent="0.25">
      <c r="A316" s="3"/>
      <c r="B316" s="3"/>
      <c r="C316" s="3"/>
      <c r="D316" s="3"/>
      <c r="E316" s="701"/>
      <c r="F316" s="701"/>
      <c r="G316" s="701"/>
      <c r="H316" s="701"/>
      <c r="I316" s="701"/>
      <c r="J316" s="701"/>
      <c r="K316" s="701"/>
      <c r="L316" s="701"/>
      <c r="M316" s="701"/>
      <c r="N316" s="701"/>
      <c r="O316" s="701"/>
      <c r="S316" s="610"/>
      <c r="T316" s="610"/>
      <c r="U316" s="610"/>
      <c r="V316" s="610"/>
      <c r="W316" s="610"/>
      <c r="X316" s="610"/>
      <c r="Y316" s="610"/>
      <c r="Z316" s="610"/>
      <c r="AA316" s="610"/>
      <c r="AB316" s="610"/>
      <c r="AC316" s="610"/>
      <c r="AD316" s="610"/>
      <c r="AE316" s="610"/>
      <c r="AF316" s="610"/>
      <c r="AG316" s="610"/>
      <c r="AH316" s="610"/>
      <c r="AI316" s="610"/>
      <c r="AJ316" s="610"/>
      <c r="AK316" s="610"/>
      <c r="AL316" s="610"/>
      <c r="AM316" s="610"/>
      <c r="AN316" s="610"/>
      <c r="AO316" s="610"/>
      <c r="AP316" s="610"/>
      <c r="AQ316" s="610"/>
      <c r="AR316" s="610"/>
    </row>
    <row r="317" spans="1:44" x14ac:dyDescent="0.25">
      <c r="A317" s="3"/>
      <c r="B317" s="3"/>
      <c r="C317" s="3"/>
      <c r="D317" s="3"/>
      <c r="E317" s="701"/>
      <c r="F317" s="701"/>
      <c r="G317" s="701"/>
      <c r="H317" s="701"/>
      <c r="I317" s="701"/>
      <c r="J317" s="701"/>
      <c r="K317" s="701"/>
      <c r="L317" s="701"/>
      <c r="M317" s="701"/>
      <c r="N317" s="701"/>
      <c r="O317" s="701"/>
      <c r="S317" s="610"/>
      <c r="T317" s="610"/>
      <c r="U317" s="610"/>
      <c r="V317" s="610"/>
      <c r="W317" s="610"/>
      <c r="X317" s="610"/>
      <c r="Y317" s="610"/>
      <c r="Z317" s="610"/>
      <c r="AA317" s="610"/>
      <c r="AB317" s="610"/>
      <c r="AC317" s="610"/>
      <c r="AD317" s="610"/>
      <c r="AE317" s="610"/>
      <c r="AF317" s="610"/>
      <c r="AG317" s="610"/>
      <c r="AH317" s="610"/>
      <c r="AI317" s="610"/>
      <c r="AJ317" s="610"/>
      <c r="AK317" s="610"/>
      <c r="AL317" s="610"/>
      <c r="AM317" s="610"/>
      <c r="AN317" s="610"/>
      <c r="AO317" s="610"/>
      <c r="AP317" s="610"/>
      <c r="AQ317" s="610"/>
      <c r="AR317" s="610"/>
    </row>
    <row r="318" spans="1:44" x14ac:dyDescent="0.25">
      <c r="A318" s="3"/>
      <c r="B318" s="3"/>
      <c r="C318" s="3"/>
      <c r="D318" s="3"/>
      <c r="E318" s="701"/>
      <c r="F318" s="701"/>
      <c r="G318" s="701"/>
      <c r="H318" s="701"/>
      <c r="I318" s="701"/>
      <c r="J318" s="701"/>
      <c r="K318" s="701"/>
      <c r="L318" s="701"/>
      <c r="M318" s="701"/>
      <c r="N318" s="701"/>
      <c r="O318" s="701"/>
      <c r="S318" s="610"/>
      <c r="T318" s="610"/>
      <c r="U318" s="610"/>
      <c r="V318" s="610"/>
      <c r="W318" s="610"/>
      <c r="X318" s="610"/>
      <c r="Y318" s="610"/>
      <c r="Z318" s="610"/>
      <c r="AA318" s="610"/>
      <c r="AB318" s="610"/>
      <c r="AC318" s="610"/>
      <c r="AD318" s="610"/>
      <c r="AE318" s="610"/>
      <c r="AF318" s="610"/>
      <c r="AG318" s="610"/>
      <c r="AH318" s="610"/>
      <c r="AI318" s="610"/>
      <c r="AJ318" s="610"/>
      <c r="AK318" s="610"/>
      <c r="AL318" s="610"/>
      <c r="AM318" s="610"/>
      <c r="AN318" s="610"/>
      <c r="AO318" s="610"/>
      <c r="AP318" s="610"/>
      <c r="AQ318" s="610"/>
      <c r="AR318" s="610"/>
    </row>
    <row r="319" spans="1:44" x14ac:dyDescent="0.25">
      <c r="A319" s="3"/>
      <c r="B319" s="3"/>
      <c r="C319" s="3"/>
      <c r="D319" s="3"/>
      <c r="E319" s="701"/>
      <c r="F319" s="701"/>
      <c r="G319" s="701"/>
      <c r="H319" s="701"/>
      <c r="I319" s="701"/>
      <c r="J319" s="701"/>
      <c r="K319" s="701"/>
      <c r="L319" s="701"/>
      <c r="M319" s="701"/>
      <c r="N319" s="701"/>
      <c r="O319" s="701"/>
      <c r="S319" s="610"/>
      <c r="T319" s="610"/>
      <c r="U319" s="610"/>
      <c r="V319" s="610"/>
      <c r="W319" s="610"/>
      <c r="X319" s="610"/>
      <c r="Y319" s="610"/>
      <c r="Z319" s="610"/>
      <c r="AA319" s="610"/>
      <c r="AB319" s="610"/>
      <c r="AC319" s="610"/>
      <c r="AD319" s="610"/>
      <c r="AE319" s="610"/>
      <c r="AF319" s="610"/>
      <c r="AG319" s="610"/>
      <c r="AH319" s="610"/>
      <c r="AI319" s="610"/>
      <c r="AJ319" s="610"/>
      <c r="AK319" s="610"/>
      <c r="AL319" s="610"/>
      <c r="AM319" s="610"/>
      <c r="AN319" s="610"/>
      <c r="AO319" s="610"/>
      <c r="AP319" s="610"/>
      <c r="AQ319" s="610"/>
      <c r="AR319" s="610"/>
    </row>
    <row r="320" spans="1:44" x14ac:dyDescent="0.25">
      <c r="A320" s="3"/>
      <c r="B320" s="3"/>
      <c r="C320" s="3"/>
      <c r="D320" s="3"/>
      <c r="E320" s="701"/>
      <c r="F320" s="701"/>
      <c r="G320" s="701"/>
      <c r="H320" s="701"/>
      <c r="I320" s="701"/>
      <c r="J320" s="701"/>
      <c r="K320" s="701"/>
      <c r="L320" s="701"/>
      <c r="M320" s="701"/>
      <c r="N320" s="701"/>
      <c r="O320" s="701"/>
      <c r="S320" s="610"/>
      <c r="T320" s="610"/>
      <c r="U320" s="610"/>
      <c r="V320" s="610"/>
      <c r="W320" s="610"/>
      <c r="X320" s="610"/>
      <c r="Y320" s="610"/>
      <c r="Z320" s="610"/>
      <c r="AA320" s="610"/>
      <c r="AB320" s="610"/>
      <c r="AC320" s="610"/>
      <c r="AD320" s="610"/>
      <c r="AE320" s="610"/>
      <c r="AF320" s="610"/>
      <c r="AG320" s="610"/>
      <c r="AH320" s="610"/>
      <c r="AI320" s="610"/>
      <c r="AJ320" s="610"/>
      <c r="AK320" s="610"/>
      <c r="AL320" s="610"/>
      <c r="AM320" s="610"/>
      <c r="AN320" s="610"/>
      <c r="AO320" s="610"/>
      <c r="AP320" s="610"/>
      <c r="AQ320" s="610"/>
      <c r="AR320" s="610"/>
    </row>
    <row r="321" spans="1:44" x14ac:dyDescent="0.25">
      <c r="A321" s="3"/>
      <c r="B321" s="3"/>
      <c r="C321" s="3"/>
      <c r="D321" s="3"/>
      <c r="E321" s="701"/>
      <c r="F321" s="701"/>
      <c r="G321" s="701"/>
      <c r="H321" s="701"/>
      <c r="I321" s="701"/>
      <c r="J321" s="701"/>
      <c r="K321" s="701"/>
      <c r="L321" s="701"/>
      <c r="M321" s="701"/>
      <c r="N321" s="701"/>
      <c r="O321" s="701"/>
      <c r="S321" s="610"/>
      <c r="T321" s="610"/>
      <c r="U321" s="610"/>
      <c r="V321" s="610"/>
      <c r="W321" s="610"/>
      <c r="X321" s="610"/>
      <c r="Y321" s="610"/>
      <c r="Z321" s="610"/>
      <c r="AA321" s="610"/>
      <c r="AB321" s="610"/>
      <c r="AC321" s="610"/>
      <c r="AD321" s="610"/>
      <c r="AE321" s="610"/>
      <c r="AF321" s="610"/>
      <c r="AG321" s="610"/>
      <c r="AH321" s="610"/>
      <c r="AI321" s="610"/>
      <c r="AJ321" s="610"/>
      <c r="AK321" s="610"/>
      <c r="AL321" s="610"/>
      <c r="AM321" s="610"/>
      <c r="AN321" s="610"/>
      <c r="AO321" s="610"/>
      <c r="AP321" s="610"/>
      <c r="AQ321" s="610"/>
      <c r="AR321" s="610"/>
    </row>
    <row r="322" spans="1:44" x14ac:dyDescent="0.25">
      <c r="A322" s="3"/>
      <c r="B322" s="3"/>
      <c r="C322" s="3"/>
      <c r="D322" s="3"/>
      <c r="E322" s="701"/>
      <c r="F322" s="701"/>
      <c r="G322" s="701"/>
      <c r="H322" s="701"/>
      <c r="I322" s="701"/>
      <c r="J322" s="701"/>
      <c r="K322" s="701"/>
      <c r="L322" s="701"/>
      <c r="M322" s="701"/>
      <c r="N322" s="701"/>
      <c r="O322" s="701"/>
      <c r="S322" s="610"/>
      <c r="T322" s="610"/>
      <c r="U322" s="610"/>
      <c r="V322" s="610"/>
      <c r="W322" s="610"/>
      <c r="X322" s="610"/>
      <c r="Y322" s="610"/>
      <c r="Z322" s="610"/>
      <c r="AA322" s="610"/>
      <c r="AB322" s="610"/>
      <c r="AC322" s="610"/>
      <c r="AD322" s="610"/>
      <c r="AE322" s="610"/>
      <c r="AF322" s="610"/>
      <c r="AG322" s="610"/>
      <c r="AH322" s="610"/>
      <c r="AI322" s="610"/>
      <c r="AJ322" s="610"/>
      <c r="AK322" s="610"/>
      <c r="AL322" s="610"/>
      <c r="AM322" s="610"/>
      <c r="AN322" s="610"/>
      <c r="AO322" s="610"/>
      <c r="AP322" s="610"/>
      <c r="AQ322" s="610"/>
      <c r="AR322" s="610"/>
    </row>
    <row r="323" spans="1:44" x14ac:dyDescent="0.25">
      <c r="A323" s="3"/>
      <c r="B323" s="3"/>
      <c r="C323" s="3"/>
      <c r="D323" s="3"/>
      <c r="E323" s="701"/>
      <c r="F323" s="701"/>
      <c r="G323" s="701"/>
      <c r="H323" s="701"/>
      <c r="I323" s="701"/>
      <c r="J323" s="701"/>
      <c r="K323" s="701"/>
      <c r="L323" s="701"/>
      <c r="M323" s="701"/>
      <c r="N323" s="701"/>
      <c r="O323" s="701"/>
      <c r="S323" s="610"/>
      <c r="T323" s="610"/>
      <c r="U323" s="610"/>
      <c r="V323" s="610"/>
      <c r="W323" s="610"/>
      <c r="X323" s="610"/>
      <c r="Y323" s="610"/>
      <c r="Z323" s="610"/>
      <c r="AA323" s="610"/>
      <c r="AB323" s="610"/>
      <c r="AC323" s="610"/>
      <c r="AD323" s="610"/>
      <c r="AE323" s="610"/>
      <c r="AF323" s="610"/>
      <c r="AG323" s="610"/>
      <c r="AH323" s="610"/>
      <c r="AI323" s="610"/>
      <c r="AJ323" s="610"/>
      <c r="AK323" s="610"/>
      <c r="AL323" s="610"/>
      <c r="AM323" s="610"/>
      <c r="AN323" s="610"/>
      <c r="AO323" s="610"/>
      <c r="AP323" s="610"/>
      <c r="AQ323" s="610"/>
      <c r="AR323" s="610"/>
    </row>
    <row r="324" spans="1:44" x14ac:dyDescent="0.25">
      <c r="A324" s="3"/>
      <c r="B324" s="3"/>
      <c r="C324" s="3"/>
      <c r="D324" s="3"/>
      <c r="E324" s="701"/>
      <c r="F324" s="701"/>
      <c r="G324" s="701"/>
      <c r="H324" s="701"/>
      <c r="I324" s="701"/>
      <c r="J324" s="701"/>
      <c r="K324" s="701"/>
      <c r="L324" s="701"/>
      <c r="M324" s="701"/>
      <c r="N324" s="701"/>
      <c r="O324" s="701"/>
      <c r="S324" s="610"/>
      <c r="T324" s="610"/>
      <c r="U324" s="610"/>
      <c r="V324" s="610"/>
      <c r="W324" s="610"/>
      <c r="X324" s="610"/>
      <c r="Y324" s="610"/>
      <c r="Z324" s="610"/>
      <c r="AA324" s="610"/>
      <c r="AB324" s="610"/>
      <c r="AC324" s="610"/>
      <c r="AD324" s="610"/>
      <c r="AE324" s="610"/>
      <c r="AF324" s="610"/>
      <c r="AG324" s="610"/>
      <c r="AH324" s="610"/>
      <c r="AI324" s="610"/>
      <c r="AJ324" s="610"/>
      <c r="AK324" s="610"/>
      <c r="AL324" s="610"/>
      <c r="AM324" s="610"/>
      <c r="AN324" s="610"/>
      <c r="AO324" s="610"/>
      <c r="AP324" s="610"/>
      <c r="AQ324" s="610"/>
      <c r="AR324" s="610"/>
    </row>
    <row r="325" spans="1:44" x14ac:dyDescent="0.25">
      <c r="A325" s="3"/>
      <c r="B325" s="3"/>
      <c r="C325" s="3"/>
      <c r="D325" s="3"/>
      <c r="E325" s="701"/>
      <c r="F325" s="701"/>
      <c r="G325" s="701"/>
      <c r="H325" s="701"/>
      <c r="I325" s="701"/>
      <c r="J325" s="701"/>
      <c r="K325" s="701"/>
      <c r="L325" s="701"/>
      <c r="M325" s="701"/>
      <c r="N325" s="701"/>
      <c r="O325" s="701"/>
      <c r="S325" s="610"/>
      <c r="T325" s="610"/>
      <c r="U325" s="610"/>
      <c r="V325" s="610"/>
      <c r="W325" s="610"/>
      <c r="X325" s="610"/>
      <c r="Y325" s="610"/>
      <c r="Z325" s="610"/>
      <c r="AA325" s="610"/>
      <c r="AB325" s="610"/>
      <c r="AC325" s="610"/>
      <c r="AD325" s="610"/>
      <c r="AE325" s="610"/>
      <c r="AF325" s="610"/>
      <c r="AG325" s="610"/>
      <c r="AH325" s="610"/>
      <c r="AI325" s="610"/>
      <c r="AJ325" s="610"/>
      <c r="AK325" s="610"/>
      <c r="AL325" s="610"/>
      <c r="AM325" s="610"/>
      <c r="AN325" s="610"/>
      <c r="AO325" s="610"/>
      <c r="AP325" s="610"/>
      <c r="AQ325" s="610"/>
      <c r="AR325" s="610"/>
    </row>
    <row r="326" spans="1:44" x14ac:dyDescent="0.25">
      <c r="A326" s="3"/>
      <c r="B326" s="3"/>
      <c r="C326" s="3"/>
      <c r="D326" s="3"/>
      <c r="E326" s="701"/>
      <c r="F326" s="701"/>
      <c r="G326" s="701"/>
      <c r="H326" s="701"/>
      <c r="I326" s="701"/>
      <c r="J326" s="701"/>
      <c r="K326" s="701"/>
      <c r="L326" s="701"/>
      <c r="M326" s="701"/>
      <c r="N326" s="701"/>
      <c r="O326" s="701"/>
      <c r="S326" s="610"/>
      <c r="T326" s="610"/>
      <c r="U326" s="610"/>
      <c r="V326" s="610"/>
      <c r="W326" s="610"/>
      <c r="X326" s="610"/>
      <c r="Y326" s="610"/>
      <c r="Z326" s="610"/>
      <c r="AA326" s="610"/>
      <c r="AB326" s="610"/>
      <c r="AC326" s="610"/>
      <c r="AD326" s="610"/>
      <c r="AE326" s="610"/>
      <c r="AF326" s="610"/>
      <c r="AG326" s="610"/>
      <c r="AH326" s="610"/>
      <c r="AI326" s="610"/>
      <c r="AJ326" s="610"/>
      <c r="AK326" s="610"/>
      <c r="AL326" s="610"/>
      <c r="AM326" s="610"/>
      <c r="AN326" s="610"/>
      <c r="AO326" s="610"/>
      <c r="AP326" s="610"/>
      <c r="AQ326" s="610"/>
      <c r="AR326" s="610"/>
    </row>
    <row r="327" spans="1:44" x14ac:dyDescent="0.25">
      <c r="A327" s="3"/>
      <c r="B327" s="3"/>
      <c r="C327" s="3"/>
      <c r="D327" s="3"/>
      <c r="E327" s="701"/>
      <c r="F327" s="701"/>
      <c r="G327" s="701"/>
      <c r="H327" s="701"/>
      <c r="I327" s="701"/>
      <c r="J327" s="701"/>
      <c r="K327" s="701"/>
      <c r="L327" s="701"/>
      <c r="M327" s="701"/>
      <c r="N327" s="701"/>
      <c r="O327" s="701"/>
      <c r="S327" s="610"/>
      <c r="T327" s="610"/>
      <c r="U327" s="610"/>
      <c r="V327" s="610"/>
      <c r="W327" s="610"/>
      <c r="X327" s="610"/>
      <c r="Y327" s="610"/>
      <c r="Z327" s="610"/>
      <c r="AA327" s="610"/>
      <c r="AB327" s="610"/>
      <c r="AC327" s="610"/>
      <c r="AD327" s="610"/>
      <c r="AE327" s="610"/>
      <c r="AF327" s="610"/>
      <c r="AG327" s="610"/>
      <c r="AH327" s="610"/>
      <c r="AI327" s="610"/>
      <c r="AJ327" s="610"/>
      <c r="AK327" s="610"/>
      <c r="AL327" s="610"/>
      <c r="AM327" s="610"/>
      <c r="AN327" s="610"/>
      <c r="AO327" s="610"/>
      <c r="AP327" s="610"/>
      <c r="AQ327" s="610"/>
      <c r="AR327" s="610"/>
    </row>
    <row r="328" spans="1:44" x14ac:dyDescent="0.25">
      <c r="A328" s="3"/>
      <c r="B328" s="3"/>
      <c r="C328" s="3"/>
      <c r="D328" s="3"/>
      <c r="E328" s="701"/>
      <c r="F328" s="701"/>
      <c r="G328" s="701"/>
      <c r="H328" s="701"/>
      <c r="I328" s="701"/>
      <c r="J328" s="701"/>
      <c r="K328" s="701"/>
      <c r="L328" s="701"/>
      <c r="M328" s="701"/>
      <c r="N328" s="701"/>
      <c r="O328" s="701"/>
      <c r="S328" s="610"/>
      <c r="T328" s="610"/>
      <c r="U328" s="610"/>
      <c r="V328" s="610"/>
      <c r="W328" s="610"/>
      <c r="X328" s="610"/>
      <c r="Y328" s="610"/>
      <c r="Z328" s="610"/>
      <c r="AA328" s="610"/>
      <c r="AB328" s="610"/>
      <c r="AC328" s="610"/>
      <c r="AD328" s="610"/>
      <c r="AE328" s="610"/>
      <c r="AF328" s="610"/>
      <c r="AG328" s="610"/>
      <c r="AH328" s="610"/>
      <c r="AI328" s="610"/>
      <c r="AJ328" s="610"/>
      <c r="AK328" s="610"/>
      <c r="AL328" s="610"/>
      <c r="AM328" s="610"/>
      <c r="AN328" s="610"/>
      <c r="AO328" s="610"/>
      <c r="AP328" s="610"/>
      <c r="AQ328" s="610"/>
      <c r="AR328" s="610"/>
    </row>
    <row r="329" spans="1:44" x14ac:dyDescent="0.25">
      <c r="A329" s="3"/>
      <c r="B329" s="3"/>
      <c r="C329" s="3"/>
      <c r="D329" s="3"/>
      <c r="E329" s="701"/>
      <c r="F329" s="701"/>
      <c r="G329" s="701"/>
      <c r="H329" s="701"/>
      <c r="I329" s="701"/>
      <c r="J329" s="701"/>
      <c r="K329" s="701"/>
      <c r="L329" s="701"/>
      <c r="M329" s="701"/>
      <c r="N329" s="701"/>
      <c r="O329" s="701"/>
      <c r="S329" s="610"/>
      <c r="T329" s="610"/>
      <c r="U329" s="610"/>
      <c r="V329" s="610"/>
      <c r="W329" s="610"/>
      <c r="X329" s="610"/>
      <c r="Y329" s="610"/>
      <c r="Z329" s="610"/>
      <c r="AA329" s="610"/>
      <c r="AB329" s="610"/>
      <c r="AC329" s="610"/>
      <c r="AD329" s="610"/>
      <c r="AE329" s="610"/>
      <c r="AF329" s="610"/>
      <c r="AG329" s="610"/>
      <c r="AH329" s="610"/>
      <c r="AI329" s="610"/>
      <c r="AJ329" s="610"/>
      <c r="AK329" s="610"/>
      <c r="AL329" s="610"/>
      <c r="AM329" s="610"/>
      <c r="AN329" s="610"/>
      <c r="AO329" s="610"/>
      <c r="AP329" s="610"/>
      <c r="AQ329" s="610"/>
      <c r="AR329" s="610"/>
    </row>
    <row r="330" spans="1:44" x14ac:dyDescent="0.25">
      <c r="A330" s="3"/>
      <c r="B330" s="3"/>
      <c r="C330" s="3"/>
      <c r="D330" s="3"/>
      <c r="E330" s="701"/>
      <c r="F330" s="701"/>
      <c r="G330" s="701"/>
      <c r="H330" s="701"/>
      <c r="I330" s="701"/>
      <c r="J330" s="701"/>
      <c r="K330" s="701"/>
      <c r="L330" s="701"/>
      <c r="M330" s="701"/>
      <c r="N330" s="701"/>
      <c r="O330" s="701"/>
      <c r="S330" s="610"/>
      <c r="T330" s="610"/>
      <c r="U330" s="610"/>
      <c r="V330" s="610"/>
      <c r="W330" s="610"/>
      <c r="X330" s="610"/>
      <c r="Y330" s="610"/>
      <c r="Z330" s="610"/>
      <c r="AA330" s="610"/>
      <c r="AB330" s="610"/>
      <c r="AC330" s="610"/>
      <c r="AD330" s="610"/>
      <c r="AE330" s="610"/>
      <c r="AF330" s="610"/>
      <c r="AG330" s="610"/>
      <c r="AH330" s="610"/>
      <c r="AI330" s="610"/>
      <c r="AJ330" s="610"/>
      <c r="AK330" s="610"/>
      <c r="AL330" s="610"/>
      <c r="AM330" s="610"/>
      <c r="AN330" s="610"/>
      <c r="AO330" s="610"/>
      <c r="AP330" s="610"/>
      <c r="AQ330" s="610"/>
      <c r="AR330" s="610"/>
    </row>
    <row r="331" spans="1:44" x14ac:dyDescent="0.25">
      <c r="A331" s="3"/>
      <c r="B331" s="3"/>
      <c r="C331" s="3"/>
      <c r="D331" s="3"/>
      <c r="E331" s="701"/>
      <c r="F331" s="701"/>
      <c r="G331" s="701"/>
      <c r="H331" s="701"/>
      <c r="I331" s="701"/>
      <c r="J331" s="701"/>
      <c r="K331" s="701"/>
      <c r="L331" s="701"/>
      <c r="M331" s="701"/>
      <c r="N331" s="701"/>
      <c r="O331" s="701"/>
      <c r="S331" s="610"/>
      <c r="T331" s="610"/>
      <c r="U331" s="610"/>
      <c r="V331" s="610"/>
      <c r="W331" s="610"/>
      <c r="X331" s="610"/>
      <c r="Y331" s="610"/>
      <c r="Z331" s="610"/>
      <c r="AA331" s="610"/>
      <c r="AB331" s="610"/>
      <c r="AC331" s="610"/>
      <c r="AD331" s="610"/>
      <c r="AE331" s="610"/>
      <c r="AF331" s="610"/>
      <c r="AG331" s="610"/>
      <c r="AH331" s="610"/>
      <c r="AI331" s="610"/>
      <c r="AJ331" s="610"/>
      <c r="AK331" s="610"/>
      <c r="AL331" s="610"/>
      <c r="AM331" s="610"/>
      <c r="AN331" s="610"/>
      <c r="AO331" s="610"/>
      <c r="AP331" s="610"/>
      <c r="AQ331" s="610"/>
      <c r="AR331" s="610"/>
    </row>
    <row r="332" spans="1:44" x14ac:dyDescent="0.25">
      <c r="A332" s="3"/>
      <c r="B332" s="3"/>
      <c r="C332" s="3"/>
      <c r="D332" s="3"/>
      <c r="E332" s="701"/>
      <c r="F332" s="701"/>
      <c r="G332" s="701"/>
      <c r="H332" s="701"/>
      <c r="I332" s="701"/>
      <c r="J332" s="701"/>
      <c r="K332" s="701"/>
      <c r="L332" s="701"/>
      <c r="M332" s="701"/>
      <c r="N332" s="701"/>
      <c r="O332" s="701"/>
      <c r="S332" s="610"/>
      <c r="T332" s="610"/>
      <c r="U332" s="610"/>
      <c r="V332" s="610"/>
      <c r="W332" s="610"/>
      <c r="X332" s="610"/>
      <c r="Y332" s="610"/>
      <c r="Z332" s="610"/>
      <c r="AA332" s="610"/>
      <c r="AB332" s="610"/>
      <c r="AC332" s="610"/>
      <c r="AD332" s="610"/>
      <c r="AE332" s="610"/>
      <c r="AF332" s="610"/>
      <c r="AG332" s="610"/>
      <c r="AH332" s="610"/>
      <c r="AI332" s="610"/>
      <c r="AJ332" s="610"/>
      <c r="AK332" s="610"/>
      <c r="AL332" s="610"/>
      <c r="AM332" s="610"/>
      <c r="AN332" s="610"/>
      <c r="AO332" s="610"/>
      <c r="AP332" s="610"/>
      <c r="AQ332" s="610"/>
      <c r="AR332" s="610"/>
    </row>
    <row r="333" spans="1:44" x14ac:dyDescent="0.25">
      <c r="A333" s="3"/>
      <c r="B333" s="3"/>
      <c r="C333" s="3"/>
      <c r="D333" s="3"/>
      <c r="E333" s="701"/>
      <c r="F333" s="701"/>
      <c r="G333" s="701"/>
      <c r="H333" s="701"/>
      <c r="I333" s="701"/>
      <c r="J333" s="701"/>
      <c r="K333" s="701"/>
      <c r="L333" s="701"/>
      <c r="M333" s="701"/>
      <c r="N333" s="701"/>
      <c r="O333" s="701"/>
      <c r="S333" s="610"/>
      <c r="T333" s="610"/>
      <c r="U333" s="610"/>
      <c r="V333" s="610"/>
      <c r="W333" s="610"/>
      <c r="X333" s="610"/>
      <c r="Y333" s="610"/>
      <c r="Z333" s="610"/>
      <c r="AA333" s="610"/>
      <c r="AB333" s="610"/>
      <c r="AC333" s="610"/>
      <c r="AD333" s="610"/>
      <c r="AE333" s="610"/>
      <c r="AF333" s="610"/>
      <c r="AG333" s="610"/>
      <c r="AH333" s="610"/>
      <c r="AI333" s="610"/>
      <c r="AJ333" s="610"/>
      <c r="AK333" s="610"/>
      <c r="AL333" s="610"/>
      <c r="AM333" s="610"/>
      <c r="AN333" s="610"/>
      <c r="AO333" s="610"/>
      <c r="AP333" s="610"/>
      <c r="AQ333" s="610"/>
      <c r="AR333" s="610"/>
    </row>
    <row r="334" spans="1:44" x14ac:dyDescent="0.25">
      <c r="A334" s="3"/>
      <c r="B334" s="3"/>
      <c r="C334" s="3"/>
      <c r="D334" s="3"/>
      <c r="E334" s="701"/>
      <c r="F334" s="701"/>
      <c r="G334" s="701"/>
      <c r="H334" s="701"/>
      <c r="I334" s="701"/>
      <c r="J334" s="701"/>
      <c r="K334" s="701"/>
      <c r="L334" s="701"/>
      <c r="M334" s="701"/>
      <c r="N334" s="701"/>
      <c r="O334" s="701"/>
      <c r="S334" s="610"/>
      <c r="T334" s="610"/>
      <c r="U334" s="610"/>
      <c r="V334" s="610"/>
      <c r="W334" s="610"/>
      <c r="X334" s="610"/>
      <c r="Y334" s="610"/>
      <c r="Z334" s="610"/>
      <c r="AA334" s="610"/>
      <c r="AB334" s="610"/>
      <c r="AC334" s="610"/>
      <c r="AD334" s="610"/>
      <c r="AE334" s="610"/>
      <c r="AF334" s="610"/>
      <c r="AG334" s="610"/>
      <c r="AH334" s="610"/>
      <c r="AI334" s="610"/>
      <c r="AJ334" s="610"/>
      <c r="AK334" s="610"/>
      <c r="AL334" s="610"/>
      <c r="AM334" s="610"/>
      <c r="AN334" s="610"/>
      <c r="AO334" s="610"/>
      <c r="AP334" s="610"/>
      <c r="AQ334" s="610"/>
      <c r="AR334" s="610"/>
    </row>
    <row r="335" spans="1:44" x14ac:dyDescent="0.25">
      <c r="A335" s="3"/>
      <c r="B335" s="3"/>
      <c r="C335" s="3"/>
      <c r="D335" s="3"/>
      <c r="E335" s="701"/>
      <c r="F335" s="701"/>
      <c r="G335" s="701"/>
      <c r="H335" s="701"/>
      <c r="I335" s="701"/>
      <c r="J335" s="701"/>
      <c r="K335" s="701"/>
      <c r="L335" s="701"/>
      <c r="M335" s="701"/>
      <c r="N335" s="701"/>
      <c r="O335" s="701"/>
      <c r="S335" s="610"/>
      <c r="T335" s="610"/>
      <c r="U335" s="610"/>
      <c r="V335" s="610"/>
      <c r="W335" s="610"/>
      <c r="X335" s="610"/>
      <c r="Y335" s="610"/>
      <c r="Z335" s="610"/>
      <c r="AA335" s="610"/>
      <c r="AB335" s="610"/>
      <c r="AC335" s="610"/>
      <c r="AD335" s="610"/>
      <c r="AE335" s="610"/>
      <c r="AF335" s="610"/>
      <c r="AG335" s="610"/>
      <c r="AH335" s="610"/>
      <c r="AI335" s="610"/>
      <c r="AJ335" s="610"/>
      <c r="AK335" s="610"/>
      <c r="AL335" s="610"/>
      <c r="AM335" s="610"/>
      <c r="AN335" s="610"/>
      <c r="AO335" s="610"/>
      <c r="AP335" s="610"/>
      <c r="AQ335" s="610"/>
      <c r="AR335" s="610"/>
    </row>
    <row r="336" spans="1:44" x14ac:dyDescent="0.25">
      <c r="A336" s="3"/>
      <c r="B336" s="3"/>
      <c r="C336" s="3"/>
      <c r="D336" s="3"/>
      <c r="E336" s="701"/>
      <c r="F336" s="701"/>
      <c r="G336" s="701"/>
      <c r="H336" s="701"/>
      <c r="I336" s="701"/>
      <c r="J336" s="701"/>
      <c r="K336" s="701"/>
      <c r="L336" s="701"/>
      <c r="M336" s="701"/>
      <c r="N336" s="701"/>
      <c r="O336" s="701"/>
      <c r="S336" s="610"/>
      <c r="T336" s="610"/>
      <c r="U336" s="610"/>
      <c r="V336" s="610"/>
      <c r="W336" s="610"/>
      <c r="X336" s="610"/>
      <c r="Y336" s="610"/>
      <c r="Z336" s="610"/>
      <c r="AA336" s="610"/>
      <c r="AB336" s="610"/>
      <c r="AC336" s="610"/>
      <c r="AD336" s="610"/>
      <c r="AE336" s="610"/>
      <c r="AF336" s="610"/>
      <c r="AG336" s="610"/>
      <c r="AH336" s="610"/>
      <c r="AI336" s="610"/>
      <c r="AJ336" s="610"/>
      <c r="AK336" s="610"/>
      <c r="AL336" s="610"/>
      <c r="AM336" s="610"/>
      <c r="AN336" s="610"/>
      <c r="AO336" s="610"/>
      <c r="AP336" s="610"/>
      <c r="AQ336" s="610"/>
      <c r="AR336" s="610"/>
    </row>
    <row r="337" spans="1:44" x14ac:dyDescent="0.25">
      <c r="A337" s="3"/>
      <c r="B337" s="3"/>
      <c r="C337" s="3"/>
      <c r="D337" s="3"/>
      <c r="E337" s="701"/>
      <c r="F337" s="701"/>
      <c r="G337" s="701"/>
      <c r="H337" s="701"/>
      <c r="I337" s="701"/>
      <c r="J337" s="701"/>
      <c r="K337" s="701"/>
      <c r="L337" s="701"/>
      <c r="M337" s="701"/>
      <c r="N337" s="701"/>
      <c r="O337" s="701"/>
      <c r="S337" s="610"/>
      <c r="T337" s="610"/>
      <c r="U337" s="610"/>
      <c r="V337" s="610"/>
      <c r="W337" s="610"/>
      <c r="X337" s="610"/>
      <c r="Y337" s="610"/>
      <c r="Z337" s="610"/>
      <c r="AA337" s="610"/>
      <c r="AB337" s="610"/>
      <c r="AC337" s="610"/>
      <c r="AD337" s="610"/>
      <c r="AE337" s="610"/>
      <c r="AF337" s="610"/>
      <c r="AG337" s="610"/>
      <c r="AH337" s="610"/>
      <c r="AI337" s="610"/>
      <c r="AJ337" s="610"/>
      <c r="AK337" s="610"/>
      <c r="AL337" s="610"/>
      <c r="AM337" s="610"/>
      <c r="AN337" s="610"/>
      <c r="AO337" s="610"/>
      <c r="AP337" s="610"/>
      <c r="AQ337" s="610"/>
      <c r="AR337" s="610"/>
    </row>
    <row r="338" spans="1:44" x14ac:dyDescent="0.25">
      <c r="A338" s="3"/>
      <c r="B338" s="3"/>
      <c r="C338" s="3"/>
      <c r="D338" s="3"/>
      <c r="E338" s="701"/>
      <c r="F338" s="701"/>
      <c r="G338" s="701"/>
      <c r="H338" s="701"/>
      <c r="I338" s="701"/>
      <c r="J338" s="701"/>
      <c r="K338" s="701"/>
      <c r="L338" s="701"/>
      <c r="M338" s="701"/>
      <c r="N338" s="701"/>
      <c r="O338" s="701"/>
      <c r="S338" s="610"/>
      <c r="T338" s="610"/>
      <c r="U338" s="610"/>
      <c r="V338" s="610"/>
      <c r="W338" s="610"/>
      <c r="X338" s="610"/>
      <c r="Y338" s="610"/>
      <c r="Z338" s="610"/>
      <c r="AA338" s="610"/>
      <c r="AB338" s="610"/>
      <c r="AC338" s="610"/>
      <c r="AD338" s="610"/>
      <c r="AE338" s="610"/>
      <c r="AF338" s="610"/>
      <c r="AG338" s="610"/>
      <c r="AH338" s="610"/>
      <c r="AI338" s="610"/>
      <c r="AJ338" s="610"/>
      <c r="AK338" s="610"/>
      <c r="AL338" s="610"/>
      <c r="AM338" s="610"/>
      <c r="AN338" s="610"/>
      <c r="AO338" s="610"/>
      <c r="AP338" s="610"/>
      <c r="AQ338" s="610"/>
      <c r="AR338" s="610"/>
    </row>
    <row r="339" spans="1:44" x14ac:dyDescent="0.25">
      <c r="A339" s="3"/>
      <c r="B339" s="3"/>
      <c r="C339" s="3"/>
      <c r="D339" s="3"/>
      <c r="E339" s="701"/>
      <c r="F339" s="701"/>
      <c r="G339" s="701"/>
      <c r="H339" s="701"/>
      <c r="I339" s="701"/>
      <c r="J339" s="701"/>
      <c r="K339" s="701"/>
      <c r="L339" s="701"/>
      <c r="M339" s="701"/>
      <c r="N339" s="701"/>
      <c r="O339" s="701"/>
      <c r="S339" s="610"/>
      <c r="T339" s="610"/>
      <c r="U339" s="610"/>
      <c r="V339" s="610"/>
      <c r="W339" s="610"/>
      <c r="X339" s="610"/>
      <c r="Y339" s="610"/>
      <c r="Z339" s="610"/>
      <c r="AA339" s="610"/>
      <c r="AB339" s="610"/>
      <c r="AC339" s="610"/>
      <c r="AD339" s="610"/>
      <c r="AE339" s="610"/>
      <c r="AF339" s="610"/>
      <c r="AG339" s="610"/>
      <c r="AH339" s="610"/>
      <c r="AI339" s="610"/>
      <c r="AJ339" s="610"/>
      <c r="AK339" s="610"/>
      <c r="AL339" s="610"/>
      <c r="AM339" s="610"/>
      <c r="AN339" s="610"/>
      <c r="AO339" s="610"/>
      <c r="AP339" s="610"/>
      <c r="AQ339" s="610"/>
      <c r="AR339" s="610"/>
    </row>
    <row r="340" spans="1:44" x14ac:dyDescent="0.25">
      <c r="A340" s="3"/>
      <c r="B340" s="3"/>
      <c r="C340" s="3"/>
      <c r="D340" s="3"/>
      <c r="E340" s="701"/>
      <c r="F340" s="701"/>
      <c r="G340" s="701"/>
      <c r="H340" s="701"/>
      <c r="I340" s="701"/>
      <c r="J340" s="701"/>
      <c r="K340" s="701"/>
      <c r="L340" s="701"/>
      <c r="M340" s="701"/>
      <c r="N340" s="701"/>
      <c r="O340" s="701"/>
      <c r="S340" s="610"/>
      <c r="T340" s="610"/>
      <c r="U340" s="610"/>
      <c r="V340" s="610"/>
      <c r="W340" s="610"/>
      <c r="X340" s="610"/>
      <c r="Y340" s="610"/>
      <c r="Z340" s="610"/>
      <c r="AA340" s="610"/>
      <c r="AB340" s="610"/>
      <c r="AC340" s="610"/>
      <c r="AD340" s="610"/>
      <c r="AE340" s="610"/>
      <c r="AF340" s="610"/>
      <c r="AG340" s="610"/>
      <c r="AH340" s="610"/>
      <c r="AI340" s="610"/>
      <c r="AJ340" s="610"/>
      <c r="AK340" s="610"/>
      <c r="AL340" s="610"/>
      <c r="AM340" s="610"/>
      <c r="AN340" s="610"/>
      <c r="AO340" s="610"/>
      <c r="AP340" s="610"/>
      <c r="AQ340" s="610"/>
      <c r="AR340" s="610"/>
    </row>
    <row r="341" spans="1:44" x14ac:dyDescent="0.25">
      <c r="A341" s="3"/>
      <c r="B341" s="3"/>
      <c r="C341" s="3"/>
      <c r="D341" s="3"/>
      <c r="E341" s="701"/>
      <c r="F341" s="701"/>
      <c r="G341" s="701"/>
      <c r="H341" s="701"/>
      <c r="I341" s="701"/>
      <c r="J341" s="701"/>
      <c r="K341" s="701"/>
      <c r="L341" s="701"/>
      <c r="M341" s="701"/>
      <c r="N341" s="701"/>
      <c r="O341" s="701"/>
      <c r="S341" s="610"/>
      <c r="T341" s="610"/>
      <c r="U341" s="610"/>
      <c r="V341" s="610"/>
      <c r="W341" s="610"/>
      <c r="X341" s="610"/>
      <c r="Y341" s="610"/>
      <c r="Z341" s="610"/>
      <c r="AA341" s="610"/>
      <c r="AB341" s="610"/>
      <c r="AC341" s="610"/>
      <c r="AD341" s="610"/>
      <c r="AE341" s="610"/>
      <c r="AF341" s="610"/>
      <c r="AG341" s="610"/>
      <c r="AH341" s="610"/>
      <c r="AI341" s="610"/>
      <c r="AJ341" s="610"/>
      <c r="AK341" s="610"/>
      <c r="AL341" s="610"/>
      <c r="AM341" s="610"/>
      <c r="AN341" s="610"/>
      <c r="AO341" s="610"/>
      <c r="AP341" s="610"/>
      <c r="AQ341" s="610"/>
      <c r="AR341" s="610"/>
    </row>
    <row r="342" spans="1:44" x14ac:dyDescent="0.25">
      <c r="A342" s="3"/>
      <c r="B342" s="3"/>
      <c r="C342" s="3"/>
      <c r="D342" s="3"/>
      <c r="E342" s="701"/>
      <c r="F342" s="701"/>
      <c r="G342" s="701"/>
      <c r="H342" s="701"/>
      <c r="I342" s="701"/>
      <c r="J342" s="701"/>
      <c r="K342" s="701"/>
      <c r="L342" s="701"/>
      <c r="M342" s="701"/>
      <c r="N342" s="701"/>
      <c r="O342" s="701"/>
      <c r="S342" s="610"/>
      <c r="T342" s="610"/>
      <c r="U342" s="610"/>
      <c r="V342" s="610"/>
      <c r="W342" s="610"/>
      <c r="X342" s="610"/>
      <c r="Y342" s="610"/>
      <c r="Z342" s="610"/>
      <c r="AA342" s="610"/>
      <c r="AB342" s="610"/>
      <c r="AC342" s="610"/>
      <c r="AD342" s="610"/>
      <c r="AE342" s="610"/>
      <c r="AF342" s="610"/>
      <c r="AG342" s="610"/>
      <c r="AH342" s="610"/>
      <c r="AI342" s="610"/>
      <c r="AJ342" s="610"/>
      <c r="AK342" s="610"/>
      <c r="AL342" s="610"/>
      <c r="AM342" s="610"/>
      <c r="AN342" s="610"/>
      <c r="AO342" s="610"/>
      <c r="AP342" s="610"/>
      <c r="AQ342" s="610"/>
      <c r="AR342" s="610"/>
    </row>
    <row r="343" spans="1:44" x14ac:dyDescent="0.25">
      <c r="A343" s="3"/>
      <c r="B343" s="3"/>
      <c r="C343" s="3"/>
      <c r="D343" s="3"/>
      <c r="E343" s="701"/>
      <c r="F343" s="701"/>
      <c r="G343" s="701"/>
      <c r="H343" s="701"/>
      <c r="I343" s="701"/>
      <c r="J343" s="701"/>
      <c r="K343" s="701"/>
      <c r="L343" s="701"/>
      <c r="M343" s="701"/>
      <c r="N343" s="701"/>
      <c r="O343" s="701"/>
      <c r="S343" s="610"/>
      <c r="T343" s="610"/>
      <c r="U343" s="610"/>
      <c r="V343" s="610"/>
      <c r="W343" s="610"/>
      <c r="X343" s="610"/>
      <c r="Y343" s="610"/>
      <c r="Z343" s="610"/>
      <c r="AA343" s="610"/>
      <c r="AB343" s="610"/>
      <c r="AC343" s="610"/>
      <c r="AD343" s="610"/>
      <c r="AE343" s="610"/>
      <c r="AF343" s="610"/>
      <c r="AG343" s="610"/>
      <c r="AH343" s="610"/>
      <c r="AI343" s="610"/>
      <c r="AJ343" s="610"/>
      <c r="AK343" s="610"/>
      <c r="AL343" s="610"/>
      <c r="AM343" s="610"/>
      <c r="AN343" s="610"/>
      <c r="AO343" s="610"/>
      <c r="AP343" s="610"/>
      <c r="AQ343" s="610"/>
      <c r="AR343" s="610"/>
    </row>
    <row r="344" spans="1:44" x14ac:dyDescent="0.25">
      <c r="A344" s="3"/>
      <c r="B344" s="3"/>
      <c r="C344" s="3"/>
      <c r="D344" s="3"/>
      <c r="E344" s="701"/>
      <c r="F344" s="701"/>
      <c r="G344" s="701"/>
      <c r="H344" s="701"/>
      <c r="I344" s="701"/>
      <c r="J344" s="701"/>
      <c r="K344" s="701"/>
      <c r="L344" s="701"/>
      <c r="M344" s="701"/>
      <c r="N344" s="701"/>
      <c r="O344" s="701"/>
      <c r="S344" s="610"/>
      <c r="T344" s="610"/>
      <c r="U344" s="610"/>
      <c r="V344" s="610"/>
      <c r="W344" s="610"/>
      <c r="X344" s="610"/>
      <c r="Y344" s="610"/>
      <c r="Z344" s="610"/>
      <c r="AA344" s="610"/>
      <c r="AB344" s="610"/>
      <c r="AC344" s="610"/>
      <c r="AD344" s="610"/>
      <c r="AE344" s="610"/>
      <c r="AF344" s="610"/>
      <c r="AG344" s="610"/>
      <c r="AH344" s="610"/>
      <c r="AI344" s="610"/>
      <c r="AJ344" s="610"/>
      <c r="AK344" s="610"/>
      <c r="AL344" s="610"/>
      <c r="AM344" s="610"/>
      <c r="AN344" s="610"/>
      <c r="AO344" s="610"/>
      <c r="AP344" s="610"/>
      <c r="AQ344" s="610"/>
      <c r="AR344" s="610"/>
    </row>
    <row r="345" spans="1:44" x14ac:dyDescent="0.25">
      <c r="A345" s="3"/>
      <c r="B345" s="3"/>
      <c r="C345" s="3"/>
      <c r="D345" s="3"/>
      <c r="E345" s="701"/>
      <c r="F345" s="701"/>
      <c r="G345" s="701"/>
      <c r="H345" s="701"/>
      <c r="I345" s="701"/>
      <c r="J345" s="701"/>
      <c r="K345" s="701"/>
      <c r="L345" s="701"/>
      <c r="M345" s="701"/>
      <c r="N345" s="701"/>
      <c r="O345" s="701"/>
      <c r="S345" s="610"/>
      <c r="T345" s="610"/>
      <c r="U345" s="610"/>
      <c r="V345" s="610"/>
      <c r="W345" s="610"/>
      <c r="X345" s="610"/>
      <c r="Y345" s="610"/>
      <c r="Z345" s="610"/>
      <c r="AA345" s="610"/>
      <c r="AB345" s="610"/>
      <c r="AC345" s="610"/>
      <c r="AD345" s="610"/>
      <c r="AE345" s="610"/>
      <c r="AF345" s="610"/>
      <c r="AG345" s="610"/>
      <c r="AH345" s="610"/>
      <c r="AI345" s="610"/>
      <c r="AJ345" s="610"/>
      <c r="AK345" s="610"/>
      <c r="AL345" s="610"/>
      <c r="AM345" s="610"/>
      <c r="AN345" s="610"/>
      <c r="AO345" s="610"/>
      <c r="AP345" s="610"/>
      <c r="AQ345" s="610"/>
      <c r="AR345" s="610"/>
    </row>
    <row r="346" spans="1:44" x14ac:dyDescent="0.25">
      <c r="A346" s="3"/>
      <c r="B346" s="3"/>
      <c r="C346" s="3"/>
      <c r="D346" s="3"/>
      <c r="E346" s="701"/>
      <c r="F346" s="701"/>
      <c r="G346" s="701"/>
      <c r="H346" s="701"/>
      <c r="I346" s="701"/>
      <c r="J346" s="701"/>
      <c r="K346" s="701"/>
      <c r="L346" s="701"/>
      <c r="M346" s="701"/>
      <c r="N346" s="701"/>
      <c r="O346" s="701"/>
      <c r="S346" s="610"/>
      <c r="T346" s="610"/>
      <c r="U346" s="610"/>
      <c r="V346" s="610"/>
      <c r="W346" s="610"/>
      <c r="X346" s="610"/>
      <c r="Y346" s="610"/>
      <c r="Z346" s="610"/>
      <c r="AA346" s="610"/>
      <c r="AB346" s="610"/>
      <c r="AC346" s="610"/>
      <c r="AD346" s="610"/>
      <c r="AE346" s="610"/>
      <c r="AF346" s="610"/>
      <c r="AG346" s="610"/>
      <c r="AH346" s="610"/>
      <c r="AI346" s="610"/>
      <c r="AJ346" s="610"/>
      <c r="AK346" s="610"/>
      <c r="AL346" s="610"/>
      <c r="AM346" s="610"/>
      <c r="AN346" s="610"/>
      <c r="AO346" s="610"/>
      <c r="AP346" s="610"/>
      <c r="AQ346" s="610"/>
      <c r="AR346" s="610"/>
    </row>
    <row r="347" spans="1:44" x14ac:dyDescent="0.25">
      <c r="A347" s="3"/>
      <c r="B347" s="3"/>
      <c r="C347" s="3"/>
      <c r="D347" s="3"/>
      <c r="E347" s="701"/>
      <c r="F347" s="701"/>
      <c r="G347" s="701"/>
      <c r="H347" s="701"/>
      <c r="I347" s="701"/>
      <c r="J347" s="701"/>
      <c r="K347" s="701"/>
      <c r="L347" s="701"/>
      <c r="M347" s="701"/>
      <c r="N347" s="701"/>
      <c r="O347" s="701"/>
      <c r="S347" s="610"/>
      <c r="T347" s="610"/>
      <c r="U347" s="610"/>
      <c r="V347" s="610"/>
      <c r="W347" s="610"/>
      <c r="X347" s="610"/>
      <c r="Y347" s="610"/>
      <c r="Z347" s="610"/>
      <c r="AA347" s="610"/>
      <c r="AB347" s="610"/>
      <c r="AC347" s="610"/>
      <c r="AD347" s="610"/>
      <c r="AE347" s="610"/>
      <c r="AF347" s="610"/>
      <c r="AG347" s="610"/>
      <c r="AH347" s="610"/>
      <c r="AI347" s="610"/>
      <c r="AJ347" s="610"/>
      <c r="AK347" s="610"/>
      <c r="AL347" s="610"/>
      <c r="AM347" s="610"/>
      <c r="AN347" s="610"/>
      <c r="AO347" s="610"/>
      <c r="AP347" s="610"/>
      <c r="AQ347" s="610"/>
      <c r="AR347" s="610"/>
    </row>
    <row r="348" spans="1:44" x14ac:dyDescent="0.25">
      <c r="A348" s="3"/>
      <c r="B348" s="3"/>
      <c r="C348" s="3"/>
      <c r="D348" s="3"/>
      <c r="E348" s="701"/>
      <c r="F348" s="701"/>
      <c r="G348" s="701"/>
      <c r="H348" s="701"/>
      <c r="I348" s="701"/>
      <c r="J348" s="701"/>
      <c r="K348" s="701"/>
      <c r="L348" s="701"/>
      <c r="M348" s="701"/>
      <c r="N348" s="701"/>
      <c r="O348" s="701"/>
      <c r="S348" s="610"/>
      <c r="T348" s="610"/>
      <c r="U348" s="610"/>
      <c r="V348" s="610"/>
      <c r="W348" s="610"/>
      <c r="X348" s="610"/>
      <c r="Y348" s="610"/>
      <c r="Z348" s="610"/>
      <c r="AA348" s="610"/>
      <c r="AB348" s="610"/>
      <c r="AC348" s="610"/>
      <c r="AD348" s="610"/>
      <c r="AE348" s="610"/>
      <c r="AF348" s="610"/>
      <c r="AG348" s="610"/>
      <c r="AH348" s="610"/>
      <c r="AI348" s="610"/>
      <c r="AJ348" s="610"/>
      <c r="AK348" s="610"/>
      <c r="AL348" s="610"/>
      <c r="AM348" s="610"/>
      <c r="AN348" s="610"/>
      <c r="AO348" s="610"/>
      <c r="AP348" s="610"/>
      <c r="AQ348" s="610"/>
      <c r="AR348" s="610"/>
    </row>
    <row r="349" spans="1:44" x14ac:dyDescent="0.25">
      <c r="A349" s="3"/>
      <c r="B349" s="3"/>
      <c r="C349" s="3"/>
      <c r="D349" s="3"/>
      <c r="E349" s="701"/>
      <c r="F349" s="701"/>
      <c r="G349" s="701"/>
      <c r="H349" s="701"/>
      <c r="I349" s="701"/>
      <c r="J349" s="701"/>
      <c r="K349" s="701"/>
      <c r="L349" s="701"/>
      <c r="M349" s="701"/>
      <c r="N349" s="701"/>
      <c r="O349" s="701"/>
      <c r="S349" s="610"/>
      <c r="T349" s="610"/>
      <c r="U349" s="610"/>
      <c r="V349" s="610"/>
      <c r="W349" s="610"/>
      <c r="X349" s="610"/>
      <c r="Y349" s="610"/>
      <c r="Z349" s="610"/>
      <c r="AA349" s="610"/>
      <c r="AB349" s="610"/>
      <c r="AC349" s="610"/>
      <c r="AD349" s="610"/>
      <c r="AE349" s="610"/>
      <c r="AF349" s="610"/>
      <c r="AG349" s="610"/>
      <c r="AH349" s="610"/>
      <c r="AI349" s="610"/>
      <c r="AJ349" s="610"/>
      <c r="AK349" s="610"/>
      <c r="AL349" s="610"/>
      <c r="AM349" s="610"/>
      <c r="AN349" s="610"/>
      <c r="AO349" s="610"/>
      <c r="AP349" s="610"/>
      <c r="AQ349" s="610"/>
      <c r="AR349" s="610"/>
    </row>
    <row r="350" spans="1:44" x14ac:dyDescent="0.25">
      <c r="A350" s="3"/>
      <c r="B350" s="3"/>
      <c r="C350" s="3"/>
      <c r="D350" s="3"/>
      <c r="E350" s="701"/>
      <c r="F350" s="701"/>
      <c r="G350" s="701"/>
      <c r="H350" s="701"/>
      <c r="I350" s="701"/>
      <c r="J350" s="701"/>
      <c r="K350" s="701"/>
      <c r="L350" s="701"/>
      <c r="M350" s="701"/>
      <c r="N350" s="701"/>
      <c r="O350" s="701"/>
      <c r="S350" s="610"/>
      <c r="T350" s="610"/>
      <c r="U350" s="610"/>
      <c r="V350" s="610"/>
      <c r="W350" s="610"/>
      <c r="X350" s="610"/>
      <c r="Y350" s="610"/>
      <c r="Z350" s="610"/>
      <c r="AA350" s="610"/>
      <c r="AB350" s="610"/>
      <c r="AC350" s="610"/>
      <c r="AD350" s="610"/>
      <c r="AE350" s="610"/>
      <c r="AF350" s="610"/>
      <c r="AG350" s="610"/>
      <c r="AH350" s="610"/>
      <c r="AI350" s="610"/>
      <c r="AJ350" s="610"/>
      <c r="AK350" s="610"/>
      <c r="AL350" s="610"/>
      <c r="AM350" s="610"/>
      <c r="AN350" s="610"/>
      <c r="AO350" s="610"/>
      <c r="AP350" s="610"/>
      <c r="AQ350" s="610"/>
      <c r="AR350" s="610"/>
    </row>
    <row r="351" spans="1:44" x14ac:dyDescent="0.25">
      <c r="A351" s="3"/>
      <c r="B351" s="3"/>
      <c r="C351" s="3"/>
      <c r="D351" s="3"/>
      <c r="E351" s="701"/>
      <c r="F351" s="701"/>
      <c r="G351" s="701"/>
      <c r="H351" s="701"/>
      <c r="I351" s="701"/>
      <c r="J351" s="701"/>
      <c r="K351" s="701"/>
      <c r="L351" s="701"/>
      <c r="M351" s="701"/>
      <c r="N351" s="701"/>
      <c r="O351" s="701"/>
      <c r="S351" s="610"/>
      <c r="T351" s="610"/>
      <c r="U351" s="610"/>
      <c r="V351" s="610"/>
      <c r="W351" s="610"/>
      <c r="X351" s="610"/>
      <c r="Y351" s="610"/>
      <c r="Z351" s="610"/>
      <c r="AA351" s="610"/>
      <c r="AB351" s="610"/>
      <c r="AC351" s="610"/>
      <c r="AD351" s="610"/>
      <c r="AE351" s="610"/>
      <c r="AF351" s="610"/>
      <c r="AG351" s="610"/>
      <c r="AH351" s="610"/>
      <c r="AI351" s="610"/>
      <c r="AJ351" s="610"/>
      <c r="AK351" s="610"/>
      <c r="AL351" s="610"/>
      <c r="AM351" s="610"/>
      <c r="AN351" s="610"/>
      <c r="AO351" s="610"/>
      <c r="AP351" s="610"/>
      <c r="AQ351" s="610"/>
      <c r="AR351" s="610"/>
    </row>
    <row r="352" spans="1:44" x14ac:dyDescent="0.25">
      <c r="A352" s="3"/>
      <c r="B352" s="3"/>
      <c r="C352" s="3"/>
      <c r="D352" s="3"/>
      <c r="E352" s="701"/>
      <c r="F352" s="701"/>
      <c r="G352" s="701"/>
      <c r="H352" s="701"/>
      <c r="I352" s="701"/>
      <c r="J352" s="701"/>
      <c r="K352" s="701"/>
      <c r="L352" s="701"/>
      <c r="M352" s="701"/>
      <c r="N352" s="701"/>
      <c r="O352" s="701"/>
      <c r="S352" s="610"/>
      <c r="T352" s="610"/>
      <c r="U352" s="610"/>
      <c r="V352" s="610"/>
      <c r="W352" s="610"/>
      <c r="X352" s="610"/>
      <c r="Y352" s="610"/>
      <c r="Z352" s="610"/>
      <c r="AA352" s="610"/>
      <c r="AB352" s="610"/>
      <c r="AC352" s="610"/>
      <c r="AD352" s="610"/>
      <c r="AE352" s="610"/>
      <c r="AF352" s="610"/>
      <c r="AG352" s="610"/>
      <c r="AH352" s="610"/>
      <c r="AI352" s="610"/>
      <c r="AJ352" s="610"/>
      <c r="AK352" s="610"/>
      <c r="AL352" s="610"/>
      <c r="AM352" s="610"/>
      <c r="AN352" s="610"/>
      <c r="AO352" s="610"/>
      <c r="AP352" s="610"/>
      <c r="AQ352" s="610"/>
      <c r="AR352" s="610"/>
    </row>
    <row r="353" spans="1:44" x14ac:dyDescent="0.25">
      <c r="A353" s="3"/>
      <c r="B353" s="3"/>
      <c r="C353" s="3"/>
      <c r="D353" s="3"/>
      <c r="E353" s="701"/>
      <c r="F353" s="701"/>
      <c r="G353" s="701"/>
      <c r="H353" s="701"/>
      <c r="I353" s="701"/>
      <c r="J353" s="701"/>
      <c r="K353" s="701"/>
      <c r="L353" s="701"/>
      <c r="M353" s="701"/>
      <c r="N353" s="701"/>
      <c r="O353" s="701"/>
      <c r="S353" s="610"/>
      <c r="T353" s="610"/>
      <c r="U353" s="610"/>
      <c r="V353" s="610"/>
      <c r="W353" s="610"/>
      <c r="X353" s="610"/>
      <c r="Y353" s="610"/>
      <c r="Z353" s="610"/>
      <c r="AA353" s="610"/>
      <c r="AB353" s="610"/>
      <c r="AC353" s="610"/>
      <c r="AD353" s="610"/>
      <c r="AE353" s="610"/>
      <c r="AF353" s="610"/>
      <c r="AG353" s="610"/>
      <c r="AH353" s="610"/>
      <c r="AI353" s="610"/>
      <c r="AJ353" s="610"/>
      <c r="AK353" s="610"/>
      <c r="AL353" s="610"/>
      <c r="AM353" s="610"/>
      <c r="AN353" s="610"/>
      <c r="AO353" s="610"/>
      <c r="AP353" s="610"/>
      <c r="AQ353" s="610"/>
      <c r="AR353" s="610"/>
    </row>
    <row r="354" spans="1:44" x14ac:dyDescent="0.25">
      <c r="A354" s="3"/>
      <c r="B354" s="3"/>
      <c r="C354" s="3"/>
      <c r="D354" s="3"/>
      <c r="E354" s="701"/>
      <c r="F354" s="701"/>
      <c r="G354" s="701"/>
      <c r="H354" s="701"/>
      <c r="I354" s="701"/>
      <c r="J354" s="701"/>
      <c r="K354" s="701"/>
      <c r="L354" s="701"/>
      <c r="M354" s="701"/>
      <c r="N354" s="701"/>
      <c r="O354" s="701"/>
      <c r="S354" s="610"/>
      <c r="T354" s="610"/>
      <c r="U354" s="610"/>
      <c r="V354" s="610"/>
      <c r="W354" s="610"/>
      <c r="X354" s="610"/>
      <c r="Y354" s="610"/>
      <c r="Z354" s="610"/>
      <c r="AA354" s="610"/>
      <c r="AB354" s="610"/>
      <c r="AC354" s="610"/>
      <c r="AD354" s="610"/>
      <c r="AE354" s="610"/>
      <c r="AF354" s="610"/>
      <c r="AG354" s="610"/>
      <c r="AH354" s="610"/>
      <c r="AI354" s="610"/>
      <c r="AJ354" s="610"/>
      <c r="AK354" s="610"/>
      <c r="AL354" s="610"/>
      <c r="AM354" s="610"/>
      <c r="AN354" s="610"/>
      <c r="AO354" s="610"/>
      <c r="AP354" s="610"/>
      <c r="AQ354" s="610"/>
      <c r="AR354" s="610"/>
    </row>
    <row r="355" spans="1:44" x14ac:dyDescent="0.25">
      <c r="A355" s="3"/>
      <c r="B355" s="3"/>
      <c r="C355" s="3"/>
      <c r="D355" s="3"/>
      <c r="E355" s="701"/>
      <c r="F355" s="701"/>
      <c r="G355" s="701"/>
      <c r="H355" s="701"/>
      <c r="I355" s="701"/>
      <c r="J355" s="701"/>
      <c r="K355" s="701"/>
      <c r="L355" s="701"/>
      <c r="M355" s="701"/>
      <c r="N355" s="701"/>
      <c r="O355" s="701"/>
      <c r="S355" s="610"/>
      <c r="T355" s="610"/>
      <c r="U355" s="610"/>
      <c r="V355" s="610"/>
      <c r="W355" s="610"/>
      <c r="X355" s="610"/>
      <c r="Y355" s="610"/>
      <c r="Z355" s="610"/>
      <c r="AA355" s="610"/>
      <c r="AB355" s="610"/>
      <c r="AC355" s="610"/>
      <c r="AD355" s="610"/>
      <c r="AE355" s="610"/>
      <c r="AF355" s="610"/>
      <c r="AG355" s="610"/>
      <c r="AH355" s="610"/>
      <c r="AI355" s="610"/>
      <c r="AJ355" s="610"/>
      <c r="AK355" s="610"/>
      <c r="AL355" s="610"/>
      <c r="AM355" s="610"/>
      <c r="AN355" s="610"/>
      <c r="AO355" s="610"/>
      <c r="AP355" s="610"/>
      <c r="AQ355" s="610"/>
      <c r="AR355" s="610"/>
    </row>
    <row r="356" spans="1:44" x14ac:dyDescent="0.25">
      <c r="A356" s="3"/>
      <c r="B356" s="3"/>
      <c r="C356" s="3"/>
      <c r="D356" s="3"/>
      <c r="E356" s="701"/>
      <c r="F356" s="701"/>
      <c r="G356" s="701"/>
      <c r="H356" s="701"/>
      <c r="I356" s="701"/>
      <c r="J356" s="701"/>
      <c r="K356" s="701"/>
      <c r="L356" s="701"/>
      <c r="M356" s="701"/>
      <c r="N356" s="701"/>
      <c r="O356" s="701"/>
      <c r="S356" s="610"/>
      <c r="T356" s="610"/>
      <c r="U356" s="610"/>
      <c r="V356" s="610"/>
      <c r="W356" s="610"/>
      <c r="X356" s="610"/>
      <c r="Y356" s="610"/>
      <c r="Z356" s="610"/>
      <c r="AA356" s="610"/>
      <c r="AB356" s="610"/>
      <c r="AC356" s="610"/>
      <c r="AD356" s="610"/>
      <c r="AE356" s="610"/>
      <c r="AF356" s="610"/>
      <c r="AG356" s="610"/>
      <c r="AH356" s="610"/>
      <c r="AI356" s="610"/>
      <c r="AJ356" s="610"/>
      <c r="AK356" s="610"/>
      <c r="AL356" s="610"/>
      <c r="AM356" s="610"/>
      <c r="AN356" s="610"/>
      <c r="AO356" s="610"/>
      <c r="AP356" s="610"/>
      <c r="AQ356" s="610"/>
      <c r="AR356" s="610"/>
    </row>
    <row r="357" spans="1:44" x14ac:dyDescent="0.25">
      <c r="A357" s="3"/>
      <c r="B357" s="3"/>
      <c r="C357" s="3"/>
      <c r="D357" s="3"/>
      <c r="E357" s="701"/>
      <c r="F357" s="701"/>
      <c r="G357" s="701"/>
      <c r="H357" s="701"/>
      <c r="I357" s="701"/>
      <c r="J357" s="701"/>
      <c r="K357" s="701"/>
      <c r="L357" s="701"/>
      <c r="M357" s="701"/>
      <c r="N357" s="701"/>
      <c r="O357" s="701"/>
      <c r="S357" s="610"/>
      <c r="T357" s="610"/>
      <c r="U357" s="610"/>
      <c r="V357" s="610"/>
      <c r="W357" s="610"/>
      <c r="X357" s="610"/>
      <c r="Y357" s="610"/>
      <c r="Z357" s="610"/>
      <c r="AA357" s="610"/>
      <c r="AB357" s="610"/>
      <c r="AC357" s="610"/>
      <c r="AD357" s="610"/>
      <c r="AE357" s="610"/>
      <c r="AF357" s="610"/>
      <c r="AG357" s="610"/>
      <c r="AH357" s="610"/>
      <c r="AI357" s="610"/>
      <c r="AJ357" s="610"/>
      <c r="AK357" s="610"/>
      <c r="AL357" s="610"/>
      <c r="AM357" s="610"/>
      <c r="AN357" s="610"/>
      <c r="AO357" s="610"/>
      <c r="AP357" s="610"/>
      <c r="AQ357" s="610"/>
      <c r="AR357" s="610"/>
    </row>
    <row r="358" spans="1:44" x14ac:dyDescent="0.25">
      <c r="A358" s="3"/>
      <c r="B358" s="3"/>
      <c r="C358" s="3"/>
      <c r="D358" s="3"/>
      <c r="E358" s="701"/>
      <c r="F358" s="701"/>
      <c r="G358" s="701"/>
      <c r="H358" s="701"/>
      <c r="I358" s="701"/>
      <c r="J358" s="701"/>
      <c r="K358" s="701"/>
      <c r="L358" s="701"/>
      <c r="M358" s="701"/>
      <c r="N358" s="701"/>
      <c r="O358" s="701"/>
      <c r="S358" s="610"/>
      <c r="T358" s="610"/>
      <c r="U358" s="610"/>
      <c r="V358" s="610"/>
      <c r="W358" s="610"/>
      <c r="X358" s="610"/>
      <c r="Y358" s="610"/>
      <c r="Z358" s="610"/>
      <c r="AA358" s="610"/>
      <c r="AB358" s="610"/>
      <c r="AC358" s="610"/>
      <c r="AD358" s="610"/>
      <c r="AE358" s="610"/>
      <c r="AF358" s="610"/>
      <c r="AG358" s="610"/>
      <c r="AH358" s="610"/>
      <c r="AI358" s="610"/>
      <c r="AJ358" s="610"/>
      <c r="AK358" s="610"/>
      <c r="AL358" s="610"/>
      <c r="AM358" s="610"/>
      <c r="AN358" s="610"/>
      <c r="AO358" s="610"/>
      <c r="AP358" s="610"/>
      <c r="AQ358" s="610"/>
      <c r="AR358" s="610"/>
    </row>
    <row r="359" spans="1:44" x14ac:dyDescent="0.25">
      <c r="A359" s="3"/>
      <c r="B359" s="3"/>
      <c r="C359" s="3"/>
      <c r="D359" s="3"/>
      <c r="E359" s="701"/>
      <c r="F359" s="701"/>
      <c r="G359" s="701"/>
      <c r="H359" s="701"/>
      <c r="I359" s="701"/>
      <c r="J359" s="701"/>
      <c r="K359" s="701"/>
      <c r="L359" s="701"/>
      <c r="M359" s="701"/>
      <c r="N359" s="701"/>
      <c r="O359" s="701"/>
      <c r="S359" s="610"/>
      <c r="T359" s="610"/>
      <c r="U359" s="610"/>
      <c r="V359" s="610"/>
      <c r="W359" s="610"/>
      <c r="X359" s="610"/>
      <c r="Y359" s="610"/>
      <c r="Z359" s="610"/>
      <c r="AA359" s="610"/>
      <c r="AB359" s="610"/>
      <c r="AC359" s="610"/>
      <c r="AD359" s="610"/>
      <c r="AE359" s="610"/>
      <c r="AF359" s="610"/>
      <c r="AG359" s="610"/>
      <c r="AH359" s="610"/>
      <c r="AI359" s="610"/>
      <c r="AJ359" s="610"/>
      <c r="AK359" s="610"/>
      <c r="AL359" s="610"/>
      <c r="AM359" s="610"/>
      <c r="AN359" s="610"/>
      <c r="AO359" s="610"/>
      <c r="AP359" s="610"/>
      <c r="AQ359" s="610"/>
      <c r="AR359" s="610"/>
    </row>
    <row r="360" spans="1:44" x14ac:dyDescent="0.25">
      <c r="A360" s="3"/>
      <c r="B360" s="3"/>
      <c r="C360" s="3"/>
      <c r="D360" s="3"/>
      <c r="E360" s="701"/>
      <c r="F360" s="701"/>
      <c r="G360" s="701"/>
      <c r="H360" s="701"/>
      <c r="I360" s="701"/>
      <c r="J360" s="701"/>
      <c r="K360" s="701"/>
      <c r="L360" s="701"/>
      <c r="M360" s="701"/>
      <c r="N360" s="701"/>
      <c r="O360" s="701"/>
      <c r="S360" s="610"/>
      <c r="T360" s="610"/>
      <c r="U360" s="610"/>
      <c r="V360" s="610"/>
      <c r="W360" s="610"/>
      <c r="X360" s="610"/>
      <c r="Y360" s="610"/>
      <c r="Z360" s="610"/>
      <c r="AA360" s="610"/>
      <c r="AB360" s="610"/>
      <c r="AC360" s="610"/>
      <c r="AD360" s="610"/>
      <c r="AE360" s="610"/>
      <c r="AF360" s="610"/>
      <c r="AG360" s="610"/>
      <c r="AH360" s="610"/>
      <c r="AI360" s="610"/>
      <c r="AJ360" s="610"/>
      <c r="AK360" s="610"/>
      <c r="AL360" s="610"/>
      <c r="AM360" s="610"/>
      <c r="AN360" s="610"/>
      <c r="AO360" s="610"/>
      <c r="AP360" s="610"/>
      <c r="AQ360" s="610"/>
      <c r="AR360" s="610"/>
    </row>
    <row r="361" spans="1:44" x14ac:dyDescent="0.25">
      <c r="A361" s="3"/>
      <c r="B361" s="3"/>
      <c r="C361" s="3"/>
      <c r="D361" s="3"/>
      <c r="E361" s="701"/>
      <c r="F361" s="701"/>
      <c r="G361" s="701"/>
      <c r="H361" s="701"/>
      <c r="I361" s="701"/>
      <c r="J361" s="701"/>
      <c r="K361" s="701"/>
      <c r="L361" s="701"/>
      <c r="M361" s="701"/>
      <c r="N361" s="701"/>
      <c r="O361" s="701"/>
      <c r="S361" s="610"/>
      <c r="T361" s="610"/>
      <c r="U361" s="610"/>
      <c r="V361" s="610"/>
      <c r="W361" s="610"/>
      <c r="X361" s="610"/>
      <c r="Y361" s="610"/>
      <c r="Z361" s="610"/>
      <c r="AA361" s="610"/>
      <c r="AB361" s="610"/>
      <c r="AC361" s="610"/>
      <c r="AD361" s="610"/>
      <c r="AE361" s="610"/>
      <c r="AF361" s="610"/>
      <c r="AG361" s="610"/>
      <c r="AH361" s="610"/>
      <c r="AI361" s="610"/>
      <c r="AJ361" s="610"/>
      <c r="AK361" s="610"/>
      <c r="AL361" s="610"/>
      <c r="AM361" s="610"/>
      <c r="AN361" s="610"/>
      <c r="AO361" s="610"/>
      <c r="AP361" s="610"/>
      <c r="AQ361" s="610"/>
      <c r="AR361" s="610"/>
    </row>
    <row r="362" spans="1:44" x14ac:dyDescent="0.25">
      <c r="A362" s="3"/>
      <c r="B362" s="3"/>
      <c r="C362" s="3"/>
      <c r="D362" s="3"/>
      <c r="E362" s="701"/>
      <c r="F362" s="701"/>
      <c r="G362" s="701"/>
      <c r="H362" s="701"/>
      <c r="I362" s="701"/>
      <c r="J362" s="701"/>
      <c r="K362" s="701"/>
      <c r="L362" s="701"/>
      <c r="M362" s="701"/>
      <c r="N362" s="701"/>
      <c r="O362" s="701"/>
      <c r="S362" s="610"/>
      <c r="T362" s="610"/>
      <c r="U362" s="610"/>
      <c r="V362" s="610"/>
      <c r="W362" s="610"/>
      <c r="X362" s="610"/>
      <c r="Y362" s="610"/>
      <c r="Z362" s="610"/>
      <c r="AA362" s="610"/>
      <c r="AB362" s="610"/>
      <c r="AC362" s="610"/>
      <c r="AD362" s="610"/>
      <c r="AE362" s="610"/>
      <c r="AF362" s="610"/>
      <c r="AG362" s="610"/>
      <c r="AH362" s="610"/>
      <c r="AI362" s="610"/>
      <c r="AJ362" s="610"/>
      <c r="AK362" s="610"/>
      <c r="AL362" s="610"/>
      <c r="AM362" s="610"/>
      <c r="AN362" s="610"/>
      <c r="AO362" s="610"/>
      <c r="AP362" s="610"/>
      <c r="AQ362" s="610"/>
      <c r="AR362" s="610"/>
    </row>
    <row r="363" spans="1:44" x14ac:dyDescent="0.25">
      <c r="A363" s="3"/>
      <c r="B363" s="3"/>
      <c r="C363" s="3"/>
      <c r="D363" s="3"/>
      <c r="E363" s="701"/>
      <c r="F363" s="701"/>
      <c r="G363" s="701"/>
      <c r="H363" s="701"/>
      <c r="I363" s="701"/>
      <c r="J363" s="701"/>
      <c r="K363" s="701"/>
      <c r="L363" s="701"/>
      <c r="M363" s="701"/>
      <c r="N363" s="701"/>
      <c r="O363" s="701"/>
      <c r="S363" s="610"/>
      <c r="T363" s="610"/>
      <c r="U363" s="610"/>
      <c r="V363" s="610"/>
      <c r="W363" s="610"/>
      <c r="X363" s="610"/>
      <c r="Y363" s="610"/>
      <c r="Z363" s="610"/>
      <c r="AA363" s="610"/>
      <c r="AB363" s="610"/>
      <c r="AC363" s="610"/>
      <c r="AD363" s="610"/>
      <c r="AE363" s="610"/>
      <c r="AF363" s="610"/>
      <c r="AG363" s="610"/>
      <c r="AH363" s="610"/>
      <c r="AI363" s="610"/>
      <c r="AJ363" s="610"/>
      <c r="AK363" s="610"/>
      <c r="AL363" s="610"/>
      <c r="AM363" s="610"/>
      <c r="AN363" s="610"/>
      <c r="AO363" s="610"/>
      <c r="AP363" s="610"/>
      <c r="AQ363" s="610"/>
      <c r="AR363" s="610"/>
    </row>
    <row r="364" spans="1:44" x14ac:dyDescent="0.25">
      <c r="A364" s="3"/>
      <c r="B364" s="3"/>
      <c r="C364" s="3"/>
      <c r="D364" s="3"/>
      <c r="E364" s="701"/>
      <c r="F364" s="701"/>
      <c r="G364" s="701"/>
      <c r="H364" s="701"/>
      <c r="I364" s="701"/>
      <c r="J364" s="701"/>
      <c r="K364" s="701"/>
      <c r="L364" s="701"/>
      <c r="M364" s="701"/>
      <c r="N364" s="701"/>
      <c r="O364" s="701"/>
      <c r="S364" s="610"/>
      <c r="T364" s="610"/>
      <c r="U364" s="610"/>
      <c r="V364" s="610"/>
      <c r="W364" s="610"/>
      <c r="X364" s="610"/>
      <c r="Y364" s="610"/>
      <c r="Z364" s="610"/>
      <c r="AA364" s="610"/>
      <c r="AB364" s="610"/>
      <c r="AC364" s="610"/>
      <c r="AD364" s="610"/>
      <c r="AE364" s="610"/>
      <c r="AF364" s="610"/>
      <c r="AG364" s="610"/>
      <c r="AH364" s="610"/>
      <c r="AI364" s="610"/>
      <c r="AJ364" s="610"/>
      <c r="AK364" s="610"/>
      <c r="AL364" s="610"/>
      <c r="AM364" s="610"/>
      <c r="AN364" s="610"/>
      <c r="AO364" s="610"/>
      <c r="AP364" s="610"/>
      <c r="AQ364" s="610"/>
      <c r="AR364" s="610"/>
    </row>
    <row r="365" spans="1:44" x14ac:dyDescent="0.25">
      <c r="A365" s="3"/>
      <c r="B365" s="3"/>
      <c r="C365" s="3"/>
      <c r="D365" s="3"/>
      <c r="E365" s="701"/>
      <c r="F365" s="701"/>
      <c r="G365" s="701"/>
      <c r="H365" s="701"/>
      <c r="I365" s="701"/>
      <c r="J365" s="701"/>
      <c r="K365" s="701"/>
      <c r="L365" s="701"/>
      <c r="M365" s="701"/>
      <c r="N365" s="701"/>
      <c r="O365" s="701"/>
      <c r="S365" s="610"/>
      <c r="T365" s="610"/>
      <c r="U365" s="610"/>
      <c r="V365" s="610"/>
      <c r="W365" s="610"/>
      <c r="X365" s="610"/>
      <c r="Y365" s="610"/>
      <c r="Z365" s="610"/>
      <c r="AA365" s="610"/>
      <c r="AB365" s="610"/>
      <c r="AC365" s="610"/>
      <c r="AD365" s="610"/>
      <c r="AE365" s="610"/>
      <c r="AF365" s="610"/>
      <c r="AG365" s="610"/>
      <c r="AH365" s="610"/>
      <c r="AI365" s="610"/>
      <c r="AJ365" s="610"/>
      <c r="AK365" s="610"/>
      <c r="AL365" s="610"/>
      <c r="AM365" s="610"/>
      <c r="AN365" s="610"/>
      <c r="AO365" s="610"/>
      <c r="AP365" s="610"/>
      <c r="AQ365" s="610"/>
      <c r="AR365" s="610"/>
    </row>
    <row r="366" spans="1:44" x14ac:dyDescent="0.25">
      <c r="A366" s="3"/>
      <c r="B366" s="3"/>
      <c r="C366" s="3"/>
      <c r="D366" s="3"/>
      <c r="E366" s="701"/>
      <c r="F366" s="701"/>
      <c r="G366" s="701"/>
      <c r="H366" s="701"/>
      <c r="I366" s="701"/>
      <c r="J366" s="701"/>
      <c r="K366" s="701"/>
      <c r="L366" s="701"/>
      <c r="M366" s="701"/>
      <c r="N366" s="701"/>
      <c r="O366" s="701"/>
      <c r="S366" s="610"/>
      <c r="T366" s="610"/>
      <c r="U366" s="610"/>
      <c r="V366" s="610"/>
      <c r="W366" s="610"/>
      <c r="X366" s="610"/>
      <c r="Y366" s="610"/>
      <c r="Z366" s="610"/>
      <c r="AA366" s="610"/>
      <c r="AB366" s="610"/>
      <c r="AC366" s="610"/>
      <c r="AD366" s="610"/>
      <c r="AE366" s="610"/>
      <c r="AF366" s="610"/>
      <c r="AG366" s="610"/>
      <c r="AH366" s="610"/>
      <c r="AI366" s="610"/>
      <c r="AJ366" s="610"/>
      <c r="AK366" s="610"/>
      <c r="AL366" s="610"/>
      <c r="AM366" s="610"/>
      <c r="AN366" s="610"/>
      <c r="AO366" s="610"/>
      <c r="AP366" s="610"/>
      <c r="AQ366" s="610"/>
      <c r="AR366" s="610"/>
    </row>
    <row r="367" spans="1:44" x14ac:dyDescent="0.25">
      <c r="A367" s="3"/>
      <c r="B367" s="3"/>
      <c r="C367" s="3"/>
      <c r="D367" s="3"/>
      <c r="E367" s="701"/>
      <c r="F367" s="701"/>
      <c r="G367" s="701"/>
      <c r="H367" s="701"/>
      <c r="I367" s="701"/>
      <c r="J367" s="701"/>
      <c r="K367" s="701"/>
      <c r="L367" s="701"/>
      <c r="M367" s="701"/>
      <c r="N367" s="701"/>
      <c r="O367" s="701"/>
      <c r="S367" s="610"/>
      <c r="T367" s="610"/>
      <c r="U367" s="610"/>
      <c r="V367" s="610"/>
      <c r="W367" s="610"/>
      <c r="X367" s="610"/>
      <c r="Y367" s="610"/>
      <c r="Z367" s="610"/>
      <c r="AA367" s="610"/>
      <c r="AB367" s="610"/>
      <c r="AC367" s="610"/>
      <c r="AD367" s="610"/>
      <c r="AE367" s="610"/>
      <c r="AF367" s="610"/>
      <c r="AG367" s="610"/>
      <c r="AH367" s="610"/>
      <c r="AI367" s="610"/>
      <c r="AJ367" s="610"/>
      <c r="AK367" s="610"/>
      <c r="AL367" s="610"/>
      <c r="AM367" s="610"/>
      <c r="AN367" s="610"/>
      <c r="AO367" s="610"/>
      <c r="AP367" s="610"/>
      <c r="AQ367" s="610"/>
      <c r="AR367" s="610"/>
    </row>
    <row r="368" spans="1:44" x14ac:dyDescent="0.25">
      <c r="A368" s="3"/>
      <c r="B368" s="3"/>
      <c r="C368" s="3"/>
      <c r="D368" s="3"/>
      <c r="E368" s="701"/>
      <c r="F368" s="701"/>
      <c r="G368" s="701"/>
      <c r="H368" s="701"/>
      <c r="I368" s="701"/>
      <c r="J368" s="701"/>
      <c r="K368" s="701"/>
      <c r="L368" s="701"/>
      <c r="M368" s="701"/>
      <c r="N368" s="701"/>
      <c r="O368" s="701"/>
      <c r="S368" s="610"/>
      <c r="T368" s="610"/>
      <c r="U368" s="610"/>
      <c r="V368" s="610"/>
      <c r="W368" s="610"/>
      <c r="X368" s="610"/>
      <c r="Y368" s="610"/>
      <c r="Z368" s="610"/>
      <c r="AA368" s="610"/>
      <c r="AB368" s="610"/>
      <c r="AC368" s="610"/>
      <c r="AD368" s="610"/>
      <c r="AE368" s="610"/>
      <c r="AF368" s="610"/>
      <c r="AG368" s="610"/>
      <c r="AH368" s="610"/>
      <c r="AI368" s="610"/>
      <c r="AJ368" s="610"/>
      <c r="AK368" s="610"/>
      <c r="AL368" s="610"/>
      <c r="AM368" s="610"/>
      <c r="AN368" s="610"/>
      <c r="AO368" s="610"/>
      <c r="AP368" s="610"/>
      <c r="AQ368" s="610"/>
      <c r="AR368" s="610"/>
    </row>
    <row r="369" spans="1:44" x14ac:dyDescent="0.25">
      <c r="A369" s="3"/>
      <c r="B369" s="3"/>
      <c r="C369" s="3"/>
      <c r="D369" s="3"/>
      <c r="E369" s="701"/>
      <c r="F369" s="701"/>
      <c r="G369" s="701"/>
      <c r="H369" s="701"/>
      <c r="I369" s="701"/>
      <c r="J369" s="701"/>
      <c r="K369" s="701"/>
      <c r="L369" s="701"/>
      <c r="M369" s="701"/>
      <c r="N369" s="701"/>
      <c r="O369" s="701"/>
      <c r="S369" s="610"/>
      <c r="T369" s="610"/>
      <c r="U369" s="610"/>
      <c r="V369" s="610"/>
      <c r="W369" s="610"/>
      <c r="X369" s="610"/>
      <c r="Y369" s="610"/>
      <c r="Z369" s="610"/>
      <c r="AA369" s="610"/>
      <c r="AB369" s="610"/>
      <c r="AC369" s="610"/>
      <c r="AD369" s="610"/>
      <c r="AE369" s="610"/>
      <c r="AF369" s="610"/>
      <c r="AG369" s="610"/>
      <c r="AH369" s="610"/>
      <c r="AI369" s="610"/>
      <c r="AJ369" s="610"/>
      <c r="AK369" s="610"/>
      <c r="AL369" s="610"/>
      <c r="AM369" s="610"/>
      <c r="AN369" s="610"/>
      <c r="AO369" s="610"/>
      <c r="AP369" s="610"/>
      <c r="AQ369" s="610"/>
      <c r="AR369" s="610"/>
    </row>
    <row r="370" spans="1:44" x14ac:dyDescent="0.25">
      <c r="A370" s="3"/>
      <c r="B370" s="3"/>
      <c r="C370" s="3"/>
      <c r="D370" s="3"/>
      <c r="E370" s="701"/>
      <c r="F370" s="701"/>
      <c r="G370" s="701"/>
      <c r="H370" s="701"/>
      <c r="I370" s="701"/>
      <c r="J370" s="701"/>
      <c r="K370" s="701"/>
      <c r="L370" s="701"/>
      <c r="M370" s="701"/>
      <c r="N370" s="701"/>
      <c r="O370" s="701"/>
      <c r="S370" s="610"/>
      <c r="T370" s="610"/>
      <c r="U370" s="610"/>
      <c r="V370" s="610"/>
      <c r="W370" s="610"/>
      <c r="X370" s="610"/>
      <c r="Y370" s="610"/>
      <c r="Z370" s="610"/>
      <c r="AA370" s="610"/>
      <c r="AB370" s="610"/>
      <c r="AC370" s="610"/>
      <c r="AD370" s="610"/>
      <c r="AE370" s="610"/>
      <c r="AF370" s="610"/>
      <c r="AG370" s="610"/>
      <c r="AH370" s="610"/>
      <c r="AI370" s="610"/>
      <c r="AJ370" s="610"/>
      <c r="AK370" s="610"/>
      <c r="AL370" s="610"/>
      <c r="AM370" s="610"/>
      <c r="AN370" s="610"/>
      <c r="AO370" s="610"/>
      <c r="AP370" s="610"/>
      <c r="AQ370" s="610"/>
      <c r="AR370" s="610"/>
    </row>
    <row r="371" spans="1:44" x14ac:dyDescent="0.25">
      <c r="A371" s="3"/>
      <c r="B371" s="3"/>
      <c r="C371" s="3"/>
      <c r="D371" s="3"/>
      <c r="E371" s="701"/>
      <c r="F371" s="701"/>
      <c r="G371" s="701"/>
      <c r="H371" s="701"/>
      <c r="I371" s="701"/>
      <c r="J371" s="701"/>
      <c r="K371" s="701"/>
      <c r="L371" s="701"/>
      <c r="M371" s="701"/>
      <c r="N371" s="701"/>
      <c r="O371" s="701"/>
      <c r="S371" s="610"/>
      <c r="T371" s="610"/>
      <c r="U371" s="610"/>
      <c r="V371" s="610"/>
      <c r="W371" s="610"/>
      <c r="X371" s="610"/>
      <c r="Y371" s="610"/>
      <c r="Z371" s="610"/>
      <c r="AA371" s="610"/>
      <c r="AB371" s="610"/>
      <c r="AC371" s="610"/>
      <c r="AD371" s="610"/>
      <c r="AE371" s="610"/>
      <c r="AF371" s="610"/>
      <c r="AG371" s="610"/>
      <c r="AH371" s="610"/>
      <c r="AI371" s="610"/>
      <c r="AJ371" s="610"/>
      <c r="AK371" s="610"/>
      <c r="AL371" s="610"/>
      <c r="AM371" s="610"/>
      <c r="AN371" s="610"/>
      <c r="AO371" s="610"/>
      <c r="AP371" s="610"/>
      <c r="AQ371" s="610"/>
      <c r="AR371" s="610"/>
    </row>
    <row r="372" spans="1:44" x14ac:dyDescent="0.25">
      <c r="A372" s="3"/>
      <c r="B372" s="3"/>
      <c r="C372" s="3"/>
      <c r="D372" s="3"/>
      <c r="E372" s="701"/>
      <c r="F372" s="701"/>
      <c r="G372" s="701"/>
      <c r="H372" s="701"/>
      <c r="I372" s="701"/>
      <c r="J372" s="701"/>
      <c r="K372" s="701"/>
      <c r="L372" s="701"/>
      <c r="M372" s="701"/>
      <c r="N372" s="701"/>
      <c r="O372" s="701"/>
      <c r="S372" s="610"/>
      <c r="T372" s="610"/>
      <c r="U372" s="610"/>
      <c r="V372" s="610"/>
      <c r="W372" s="610"/>
      <c r="X372" s="610"/>
      <c r="Y372" s="610"/>
      <c r="Z372" s="610"/>
      <c r="AA372" s="610"/>
      <c r="AB372" s="610"/>
      <c r="AC372" s="610"/>
      <c r="AD372" s="610"/>
      <c r="AE372" s="610"/>
      <c r="AF372" s="610"/>
      <c r="AG372" s="610"/>
      <c r="AH372" s="610"/>
      <c r="AI372" s="610"/>
      <c r="AJ372" s="610"/>
      <c r="AK372" s="610"/>
      <c r="AL372" s="610"/>
      <c r="AM372" s="610"/>
      <c r="AN372" s="610"/>
      <c r="AO372" s="610"/>
      <c r="AP372" s="610"/>
      <c r="AQ372" s="610"/>
      <c r="AR372" s="610"/>
    </row>
    <row r="373" spans="1:44" x14ac:dyDescent="0.25">
      <c r="A373" s="3"/>
      <c r="B373" s="3"/>
      <c r="C373" s="3"/>
      <c r="D373" s="3"/>
      <c r="E373" s="701"/>
      <c r="F373" s="701"/>
      <c r="G373" s="701"/>
      <c r="H373" s="701"/>
      <c r="I373" s="701"/>
      <c r="J373" s="701"/>
      <c r="K373" s="701"/>
      <c r="L373" s="701"/>
      <c r="M373" s="701"/>
      <c r="N373" s="701"/>
      <c r="O373" s="701"/>
      <c r="S373" s="610"/>
      <c r="T373" s="610"/>
      <c r="U373" s="610"/>
      <c r="V373" s="610"/>
      <c r="W373" s="610"/>
      <c r="X373" s="610"/>
      <c r="Y373" s="610"/>
      <c r="Z373" s="610"/>
      <c r="AA373" s="610"/>
      <c r="AB373" s="610"/>
      <c r="AC373" s="610"/>
      <c r="AD373" s="610"/>
      <c r="AE373" s="610"/>
      <c r="AF373" s="610"/>
      <c r="AG373" s="610"/>
      <c r="AH373" s="610"/>
      <c r="AI373" s="610"/>
      <c r="AJ373" s="610"/>
      <c r="AK373" s="610"/>
      <c r="AL373" s="610"/>
      <c r="AM373" s="610"/>
      <c r="AN373" s="610"/>
      <c r="AO373" s="610"/>
      <c r="AP373" s="610"/>
      <c r="AQ373" s="610"/>
      <c r="AR373" s="610"/>
    </row>
    <row r="374" spans="1:44" x14ac:dyDescent="0.25">
      <c r="A374" s="3"/>
      <c r="B374" s="3"/>
      <c r="C374" s="3"/>
      <c r="D374" s="3"/>
      <c r="E374" s="701"/>
      <c r="F374" s="701"/>
      <c r="G374" s="701"/>
      <c r="H374" s="701"/>
      <c r="I374" s="701"/>
      <c r="J374" s="701"/>
      <c r="K374" s="701"/>
      <c r="L374" s="701"/>
      <c r="M374" s="701"/>
      <c r="N374" s="701"/>
      <c r="O374" s="701"/>
      <c r="S374" s="610"/>
      <c r="T374" s="610"/>
      <c r="U374" s="610"/>
      <c r="V374" s="610"/>
      <c r="W374" s="610"/>
      <c r="X374" s="610"/>
      <c r="Y374" s="610"/>
      <c r="Z374" s="610"/>
      <c r="AA374" s="610"/>
      <c r="AB374" s="610"/>
      <c r="AC374" s="610"/>
      <c r="AD374" s="610"/>
      <c r="AE374" s="610"/>
      <c r="AF374" s="610"/>
      <c r="AG374" s="610"/>
      <c r="AH374" s="610"/>
      <c r="AI374" s="610"/>
      <c r="AJ374" s="610"/>
      <c r="AK374" s="610"/>
      <c r="AL374" s="610"/>
      <c r="AM374" s="610"/>
      <c r="AN374" s="610"/>
      <c r="AO374" s="610"/>
      <c r="AP374" s="610"/>
      <c r="AQ374" s="610"/>
      <c r="AR374" s="610"/>
    </row>
    <row r="375" spans="1:44" x14ac:dyDescent="0.25">
      <c r="A375" s="3"/>
      <c r="B375" s="3"/>
      <c r="C375" s="3"/>
      <c r="D375" s="3"/>
      <c r="E375" s="701"/>
      <c r="F375" s="701"/>
      <c r="G375" s="701"/>
      <c r="H375" s="701"/>
      <c r="I375" s="701"/>
      <c r="J375" s="701"/>
      <c r="K375" s="701"/>
      <c r="L375" s="701"/>
      <c r="M375" s="701"/>
      <c r="N375" s="701"/>
      <c r="O375" s="701"/>
      <c r="S375" s="610"/>
      <c r="T375" s="610"/>
      <c r="U375" s="610"/>
      <c r="V375" s="610"/>
      <c r="W375" s="610"/>
      <c r="X375" s="610"/>
      <c r="Y375" s="610"/>
      <c r="Z375" s="610"/>
      <c r="AA375" s="610"/>
      <c r="AB375" s="610"/>
      <c r="AC375" s="610"/>
      <c r="AD375" s="610"/>
      <c r="AE375" s="610"/>
      <c r="AF375" s="610"/>
      <c r="AG375" s="610"/>
      <c r="AH375" s="610"/>
      <c r="AI375" s="610"/>
      <c r="AJ375" s="610"/>
      <c r="AK375" s="610"/>
      <c r="AL375" s="610"/>
      <c r="AM375" s="610"/>
      <c r="AN375" s="610"/>
      <c r="AO375" s="610"/>
      <c r="AP375" s="610"/>
      <c r="AQ375" s="610"/>
      <c r="AR375" s="610"/>
    </row>
    <row r="376" spans="1:44" x14ac:dyDescent="0.25">
      <c r="A376" s="3"/>
      <c r="B376" s="3"/>
      <c r="C376" s="3"/>
      <c r="D376" s="3"/>
      <c r="E376" s="701"/>
      <c r="F376" s="701"/>
      <c r="G376" s="701"/>
      <c r="H376" s="701"/>
      <c r="I376" s="701"/>
      <c r="J376" s="701"/>
      <c r="K376" s="701"/>
      <c r="L376" s="701"/>
      <c r="M376" s="701"/>
      <c r="N376" s="701"/>
      <c r="O376" s="701"/>
      <c r="S376" s="610"/>
      <c r="T376" s="610"/>
      <c r="U376" s="610"/>
      <c r="V376" s="610"/>
      <c r="W376" s="610"/>
      <c r="X376" s="610"/>
      <c r="Y376" s="610"/>
      <c r="Z376" s="610"/>
      <c r="AA376" s="610"/>
      <c r="AB376" s="610"/>
      <c r="AC376" s="610"/>
      <c r="AD376" s="610"/>
      <c r="AE376" s="610"/>
      <c r="AF376" s="610"/>
      <c r="AG376" s="610"/>
      <c r="AH376" s="610"/>
      <c r="AI376" s="610"/>
      <c r="AJ376" s="610"/>
      <c r="AK376" s="610"/>
      <c r="AL376" s="610"/>
      <c r="AM376" s="610"/>
      <c r="AN376" s="610"/>
      <c r="AO376" s="610"/>
      <c r="AP376" s="610"/>
      <c r="AQ376" s="610"/>
      <c r="AR376" s="610"/>
    </row>
    <row r="377" spans="1:44" x14ac:dyDescent="0.25">
      <c r="A377" s="3"/>
      <c r="B377" s="3"/>
      <c r="C377" s="3"/>
      <c r="D377" s="3"/>
      <c r="E377" s="701"/>
      <c r="F377" s="701"/>
      <c r="G377" s="701"/>
      <c r="H377" s="701"/>
      <c r="I377" s="701"/>
      <c r="J377" s="701"/>
      <c r="K377" s="701"/>
      <c r="L377" s="701"/>
      <c r="M377" s="701"/>
      <c r="N377" s="701"/>
      <c r="O377" s="701"/>
      <c r="S377" s="610"/>
      <c r="T377" s="610"/>
      <c r="U377" s="610"/>
      <c r="V377" s="610"/>
      <c r="W377" s="610"/>
      <c r="X377" s="610"/>
      <c r="Y377" s="610"/>
      <c r="Z377" s="610"/>
      <c r="AA377" s="610"/>
      <c r="AB377" s="610"/>
      <c r="AC377" s="610"/>
      <c r="AD377" s="610"/>
      <c r="AE377" s="610"/>
      <c r="AF377" s="610"/>
      <c r="AG377" s="610"/>
      <c r="AH377" s="610"/>
      <c r="AI377" s="610"/>
      <c r="AJ377" s="610"/>
      <c r="AK377" s="610"/>
      <c r="AL377" s="610"/>
      <c r="AM377" s="610"/>
      <c r="AN377" s="610"/>
      <c r="AO377" s="610"/>
      <c r="AP377" s="610"/>
      <c r="AQ377" s="610"/>
      <c r="AR377" s="610"/>
    </row>
    <row r="378" spans="1:44" x14ac:dyDescent="0.25">
      <c r="A378" s="3"/>
      <c r="B378" s="3"/>
      <c r="C378" s="3"/>
      <c r="D378" s="3"/>
      <c r="E378" s="701"/>
      <c r="F378" s="701"/>
      <c r="G378" s="701"/>
      <c r="H378" s="701"/>
      <c r="I378" s="701"/>
      <c r="J378" s="701"/>
      <c r="K378" s="701"/>
      <c r="L378" s="701"/>
      <c r="M378" s="701"/>
      <c r="N378" s="701"/>
      <c r="O378" s="701"/>
      <c r="S378" s="610"/>
      <c r="T378" s="610"/>
      <c r="U378" s="610"/>
      <c r="V378" s="610"/>
      <c r="W378" s="610"/>
      <c r="X378" s="610"/>
      <c r="Y378" s="610"/>
      <c r="Z378" s="610"/>
      <c r="AA378" s="610"/>
      <c r="AB378" s="610"/>
      <c r="AC378" s="610"/>
      <c r="AD378" s="610"/>
      <c r="AE378" s="610"/>
      <c r="AF378" s="610"/>
      <c r="AG378" s="610"/>
      <c r="AH378" s="610"/>
      <c r="AI378" s="610"/>
      <c r="AJ378" s="610"/>
      <c r="AK378" s="610"/>
      <c r="AL378" s="610"/>
      <c r="AM378" s="610"/>
      <c r="AN378" s="610"/>
      <c r="AO378" s="610"/>
      <c r="AP378" s="610"/>
      <c r="AQ378" s="610"/>
      <c r="AR378" s="610"/>
    </row>
    <row r="379" spans="1:44" x14ac:dyDescent="0.25">
      <c r="A379" s="3"/>
      <c r="B379" s="3"/>
      <c r="C379" s="3"/>
      <c r="D379" s="3"/>
      <c r="E379" s="701"/>
      <c r="F379" s="701"/>
      <c r="G379" s="701"/>
      <c r="H379" s="701"/>
      <c r="I379" s="701"/>
      <c r="J379" s="701"/>
      <c r="K379" s="701"/>
      <c r="L379" s="701"/>
      <c r="M379" s="701"/>
      <c r="N379" s="701"/>
      <c r="O379" s="701"/>
      <c r="S379" s="610"/>
      <c r="T379" s="610"/>
      <c r="U379" s="610"/>
      <c r="V379" s="610"/>
      <c r="W379" s="610"/>
      <c r="X379" s="610"/>
      <c r="Y379" s="610"/>
      <c r="Z379" s="610"/>
      <c r="AA379" s="610"/>
      <c r="AB379" s="610"/>
      <c r="AC379" s="610"/>
      <c r="AD379" s="610"/>
      <c r="AE379" s="610"/>
      <c r="AF379" s="610"/>
      <c r="AG379" s="610"/>
      <c r="AH379" s="610"/>
      <c r="AI379" s="610"/>
      <c r="AJ379" s="610"/>
      <c r="AK379" s="610"/>
      <c r="AL379" s="610"/>
      <c r="AM379" s="610"/>
      <c r="AN379" s="610"/>
      <c r="AO379" s="610"/>
      <c r="AP379" s="610"/>
      <c r="AQ379" s="610"/>
      <c r="AR379" s="610"/>
    </row>
    <row r="380" spans="1:44" x14ac:dyDescent="0.25">
      <c r="A380" s="3"/>
      <c r="B380" s="3"/>
      <c r="C380" s="3"/>
      <c r="D380" s="3"/>
      <c r="E380" s="701"/>
      <c r="F380" s="701"/>
      <c r="G380" s="701"/>
      <c r="H380" s="701"/>
      <c r="I380" s="701"/>
      <c r="J380" s="701"/>
      <c r="K380" s="701"/>
      <c r="L380" s="701"/>
      <c r="M380" s="701"/>
      <c r="N380" s="701"/>
      <c r="O380" s="701"/>
      <c r="S380" s="610"/>
      <c r="T380" s="610"/>
      <c r="U380" s="610"/>
      <c r="V380" s="610"/>
      <c r="W380" s="610"/>
      <c r="X380" s="610"/>
      <c r="Y380" s="610"/>
      <c r="Z380" s="610"/>
      <c r="AA380" s="610"/>
      <c r="AB380" s="610"/>
      <c r="AC380" s="610"/>
      <c r="AD380" s="610"/>
      <c r="AE380" s="610"/>
      <c r="AF380" s="610"/>
      <c r="AG380" s="610"/>
      <c r="AH380" s="610"/>
      <c r="AI380" s="610"/>
      <c r="AJ380" s="610"/>
      <c r="AK380" s="610"/>
      <c r="AL380" s="610"/>
      <c r="AM380" s="610"/>
      <c r="AN380" s="610"/>
      <c r="AO380" s="610"/>
      <c r="AP380" s="610"/>
      <c r="AQ380" s="610"/>
      <c r="AR380" s="610"/>
    </row>
    <row r="381" spans="1:44" x14ac:dyDescent="0.25">
      <c r="A381" s="3"/>
      <c r="B381" s="3"/>
      <c r="C381" s="3"/>
      <c r="D381" s="3"/>
      <c r="E381" s="701"/>
      <c r="F381" s="701"/>
      <c r="G381" s="701"/>
      <c r="H381" s="701"/>
      <c r="I381" s="701"/>
      <c r="J381" s="701"/>
      <c r="K381" s="701"/>
      <c r="L381" s="701"/>
      <c r="M381" s="701"/>
      <c r="N381" s="701"/>
      <c r="O381" s="701"/>
      <c r="S381" s="610"/>
      <c r="T381" s="610"/>
      <c r="U381" s="610"/>
      <c r="V381" s="610"/>
      <c r="W381" s="610"/>
      <c r="X381" s="610"/>
      <c r="Y381" s="610"/>
      <c r="Z381" s="610"/>
      <c r="AA381" s="610"/>
      <c r="AB381" s="610"/>
      <c r="AC381" s="610"/>
      <c r="AD381" s="610"/>
      <c r="AE381" s="610"/>
      <c r="AF381" s="610"/>
      <c r="AG381" s="610"/>
      <c r="AH381" s="610"/>
      <c r="AI381" s="610"/>
      <c r="AJ381" s="610"/>
      <c r="AK381" s="610"/>
      <c r="AL381" s="610"/>
      <c r="AM381" s="610"/>
      <c r="AN381" s="610"/>
      <c r="AO381" s="610"/>
      <c r="AP381" s="610"/>
      <c r="AQ381" s="610"/>
      <c r="AR381" s="610"/>
    </row>
    <row r="382" spans="1:44" x14ac:dyDescent="0.25">
      <c r="A382" s="3"/>
      <c r="B382" s="3"/>
      <c r="C382" s="3"/>
      <c r="D382" s="3"/>
      <c r="E382" s="701"/>
      <c r="F382" s="701"/>
      <c r="G382" s="701"/>
      <c r="H382" s="701"/>
      <c r="I382" s="701"/>
      <c r="J382" s="701"/>
      <c r="K382" s="701"/>
      <c r="L382" s="701"/>
      <c r="M382" s="701"/>
      <c r="N382" s="701"/>
      <c r="O382" s="701"/>
      <c r="S382" s="610"/>
      <c r="T382" s="610"/>
      <c r="U382" s="610"/>
      <c r="V382" s="610"/>
      <c r="W382" s="610"/>
      <c r="X382" s="610"/>
      <c r="Y382" s="610"/>
      <c r="Z382" s="610"/>
      <c r="AA382" s="610"/>
      <c r="AB382" s="610"/>
      <c r="AC382" s="610"/>
      <c r="AD382" s="610"/>
      <c r="AE382" s="610"/>
      <c r="AF382" s="610"/>
      <c r="AG382" s="610"/>
      <c r="AH382" s="610"/>
      <c r="AI382" s="610"/>
      <c r="AJ382" s="610"/>
      <c r="AK382" s="610"/>
      <c r="AL382" s="610"/>
      <c r="AM382" s="610"/>
      <c r="AN382" s="610"/>
      <c r="AO382" s="610"/>
      <c r="AP382" s="610"/>
      <c r="AQ382" s="610"/>
      <c r="AR382" s="610"/>
    </row>
    <row r="383" spans="1:44" x14ac:dyDescent="0.25">
      <c r="A383" s="3"/>
      <c r="B383" s="3"/>
      <c r="C383" s="3"/>
      <c r="D383" s="3"/>
      <c r="E383" s="701"/>
      <c r="F383" s="701"/>
      <c r="G383" s="701"/>
      <c r="H383" s="701"/>
      <c r="I383" s="701"/>
      <c r="J383" s="701"/>
      <c r="K383" s="701"/>
      <c r="L383" s="701"/>
      <c r="M383" s="701"/>
      <c r="N383" s="701"/>
      <c r="O383" s="701"/>
      <c r="S383" s="610"/>
      <c r="T383" s="610"/>
      <c r="U383" s="610"/>
      <c r="V383" s="610"/>
      <c r="W383" s="610"/>
      <c r="X383" s="610"/>
      <c r="Y383" s="610"/>
      <c r="Z383" s="610"/>
      <c r="AA383" s="610"/>
      <c r="AB383" s="610"/>
      <c r="AC383" s="610"/>
      <c r="AD383" s="610"/>
      <c r="AE383" s="610"/>
      <c r="AF383" s="610"/>
      <c r="AG383" s="610"/>
      <c r="AH383" s="610"/>
      <c r="AI383" s="610"/>
      <c r="AJ383" s="610"/>
      <c r="AK383" s="610"/>
      <c r="AL383" s="610"/>
      <c r="AM383" s="610"/>
      <c r="AN383" s="610"/>
      <c r="AO383" s="610"/>
      <c r="AP383" s="610"/>
      <c r="AQ383" s="610"/>
      <c r="AR383" s="610"/>
    </row>
    <row r="384" spans="1:44" x14ac:dyDescent="0.25">
      <c r="A384" s="3"/>
      <c r="B384" s="3"/>
      <c r="C384" s="3"/>
      <c r="D384" s="3"/>
      <c r="E384" s="701"/>
      <c r="F384" s="701"/>
      <c r="G384" s="701"/>
      <c r="H384" s="701"/>
      <c r="I384" s="701"/>
      <c r="J384" s="701"/>
      <c r="K384" s="701"/>
      <c r="L384" s="701"/>
      <c r="M384" s="701"/>
      <c r="N384" s="701"/>
      <c r="O384" s="701"/>
      <c r="S384" s="610"/>
      <c r="T384" s="610"/>
      <c r="U384" s="610"/>
      <c r="V384" s="610"/>
      <c r="W384" s="610"/>
      <c r="X384" s="610"/>
      <c r="Y384" s="610"/>
      <c r="Z384" s="610"/>
      <c r="AA384" s="610"/>
      <c r="AB384" s="610"/>
      <c r="AC384" s="610"/>
      <c r="AD384" s="610"/>
      <c r="AE384" s="610"/>
      <c r="AF384" s="610"/>
      <c r="AG384" s="610"/>
      <c r="AH384" s="610"/>
      <c r="AI384" s="610"/>
      <c r="AJ384" s="610"/>
      <c r="AK384" s="610"/>
      <c r="AL384" s="610"/>
      <c r="AM384" s="610"/>
      <c r="AN384" s="610"/>
      <c r="AO384" s="610"/>
      <c r="AP384" s="610"/>
      <c r="AQ384" s="610"/>
      <c r="AR384" s="610"/>
    </row>
    <row r="385" spans="1:44" x14ac:dyDescent="0.25">
      <c r="A385" s="3"/>
      <c r="B385" s="3"/>
      <c r="C385" s="3"/>
      <c r="D385" s="3"/>
      <c r="E385" s="701"/>
      <c r="F385" s="701"/>
      <c r="G385" s="701"/>
      <c r="H385" s="701"/>
      <c r="I385" s="701"/>
      <c r="J385" s="701"/>
      <c r="K385" s="701"/>
      <c r="L385" s="701"/>
      <c r="M385" s="701"/>
      <c r="N385" s="701"/>
      <c r="O385" s="701"/>
      <c r="S385" s="610"/>
      <c r="T385" s="610"/>
      <c r="U385" s="610"/>
      <c r="V385" s="610"/>
      <c r="W385" s="610"/>
      <c r="X385" s="610"/>
      <c r="Y385" s="610"/>
      <c r="Z385" s="610"/>
      <c r="AA385" s="610"/>
      <c r="AB385" s="610"/>
      <c r="AC385" s="610"/>
      <c r="AD385" s="610"/>
      <c r="AE385" s="610"/>
      <c r="AF385" s="610"/>
      <c r="AG385" s="610"/>
      <c r="AH385" s="610"/>
      <c r="AI385" s="610"/>
      <c r="AJ385" s="610"/>
      <c r="AK385" s="610"/>
      <c r="AL385" s="610"/>
      <c r="AM385" s="610"/>
      <c r="AN385" s="610"/>
      <c r="AO385" s="610"/>
      <c r="AP385" s="610"/>
      <c r="AQ385" s="610"/>
      <c r="AR385" s="610"/>
    </row>
    <row r="386" spans="1:44" x14ac:dyDescent="0.25">
      <c r="A386" s="3"/>
      <c r="B386" s="3"/>
      <c r="C386" s="3"/>
      <c r="D386" s="3"/>
      <c r="E386" s="701"/>
      <c r="F386" s="701"/>
      <c r="G386" s="701"/>
      <c r="H386" s="701"/>
      <c r="I386" s="701"/>
      <c r="J386" s="701"/>
      <c r="K386" s="701"/>
      <c r="L386" s="701"/>
      <c r="M386" s="701"/>
      <c r="N386" s="701"/>
      <c r="O386" s="701"/>
      <c r="S386" s="610"/>
      <c r="T386" s="610"/>
      <c r="U386" s="610"/>
      <c r="V386" s="610"/>
      <c r="W386" s="610"/>
      <c r="X386" s="610"/>
      <c r="Y386" s="610"/>
      <c r="Z386" s="610"/>
      <c r="AA386" s="610"/>
      <c r="AB386" s="610"/>
      <c r="AC386" s="610"/>
      <c r="AD386" s="610"/>
      <c r="AE386" s="610"/>
      <c r="AF386" s="610"/>
      <c r="AG386" s="610"/>
      <c r="AH386" s="610"/>
      <c r="AI386" s="610"/>
      <c r="AJ386" s="610"/>
      <c r="AK386" s="610"/>
      <c r="AL386" s="610"/>
      <c r="AM386" s="610"/>
      <c r="AN386" s="610"/>
      <c r="AO386" s="610"/>
      <c r="AP386" s="610"/>
      <c r="AQ386" s="610"/>
      <c r="AR386" s="610"/>
    </row>
    <row r="387" spans="1:44" x14ac:dyDescent="0.25">
      <c r="A387" s="3"/>
      <c r="B387" s="3"/>
      <c r="C387" s="3"/>
      <c r="D387" s="3"/>
      <c r="E387" s="701"/>
      <c r="F387" s="701"/>
      <c r="G387" s="701"/>
      <c r="H387" s="701"/>
      <c r="I387" s="701"/>
      <c r="J387" s="701"/>
      <c r="K387" s="701"/>
      <c r="L387" s="701"/>
      <c r="M387" s="701"/>
      <c r="N387" s="701"/>
      <c r="O387" s="701"/>
      <c r="S387" s="610"/>
      <c r="T387" s="610"/>
      <c r="U387" s="610"/>
      <c r="V387" s="610"/>
      <c r="W387" s="610"/>
      <c r="X387" s="610"/>
      <c r="Y387" s="610"/>
      <c r="Z387" s="610"/>
      <c r="AA387" s="610"/>
      <c r="AB387" s="610"/>
      <c r="AC387" s="610"/>
      <c r="AD387" s="610"/>
      <c r="AE387" s="610"/>
      <c r="AF387" s="610"/>
      <c r="AG387" s="610"/>
      <c r="AH387" s="610"/>
      <c r="AI387" s="610"/>
      <c r="AJ387" s="610"/>
      <c r="AK387" s="610"/>
      <c r="AL387" s="610"/>
      <c r="AM387" s="610"/>
      <c r="AN387" s="610"/>
      <c r="AO387" s="610"/>
      <c r="AP387" s="610"/>
      <c r="AQ387" s="610"/>
      <c r="AR387" s="610"/>
    </row>
    <row r="388" spans="1:44" x14ac:dyDescent="0.25">
      <c r="A388" s="3"/>
      <c r="B388" s="3"/>
      <c r="C388" s="3"/>
      <c r="D388" s="3"/>
      <c r="E388" s="701"/>
      <c r="F388" s="701"/>
      <c r="G388" s="701"/>
      <c r="H388" s="701"/>
      <c r="I388" s="701"/>
      <c r="J388" s="701"/>
      <c r="K388" s="701"/>
      <c r="L388" s="701"/>
      <c r="M388" s="701"/>
      <c r="N388" s="701"/>
      <c r="O388" s="701"/>
      <c r="S388" s="610"/>
      <c r="T388" s="610"/>
      <c r="U388" s="610"/>
      <c r="V388" s="610"/>
      <c r="W388" s="610"/>
      <c r="X388" s="610"/>
      <c r="Y388" s="610"/>
      <c r="Z388" s="610"/>
      <c r="AA388" s="610"/>
      <c r="AB388" s="610"/>
      <c r="AC388" s="610"/>
      <c r="AD388" s="610"/>
      <c r="AE388" s="610"/>
      <c r="AF388" s="610"/>
      <c r="AG388" s="610"/>
      <c r="AH388" s="610"/>
      <c r="AI388" s="610"/>
      <c r="AJ388" s="610"/>
      <c r="AK388" s="610"/>
      <c r="AL388" s="610"/>
      <c r="AM388" s="610"/>
      <c r="AN388" s="610"/>
      <c r="AO388" s="610"/>
      <c r="AP388" s="610"/>
      <c r="AQ388" s="610"/>
      <c r="AR388" s="610"/>
    </row>
    <row r="389" spans="1:44" x14ac:dyDescent="0.25">
      <c r="A389" s="3"/>
      <c r="B389" s="3"/>
      <c r="C389" s="3"/>
      <c r="D389" s="3"/>
      <c r="E389" s="701"/>
      <c r="F389" s="701"/>
      <c r="G389" s="701"/>
      <c r="H389" s="701"/>
      <c r="I389" s="701"/>
      <c r="J389" s="701"/>
      <c r="K389" s="701"/>
      <c r="L389" s="701"/>
      <c r="M389" s="701"/>
      <c r="N389" s="701"/>
      <c r="O389" s="701"/>
      <c r="S389" s="610"/>
      <c r="T389" s="610"/>
      <c r="U389" s="610"/>
      <c r="V389" s="610"/>
      <c r="W389" s="610"/>
      <c r="X389" s="610"/>
      <c r="Y389" s="610"/>
      <c r="Z389" s="610"/>
      <c r="AA389" s="610"/>
      <c r="AB389" s="610"/>
      <c r="AC389" s="610"/>
      <c r="AD389" s="610"/>
      <c r="AE389" s="610"/>
      <c r="AF389" s="610"/>
      <c r="AG389" s="610"/>
      <c r="AH389" s="610"/>
      <c r="AI389" s="610"/>
      <c r="AJ389" s="610"/>
      <c r="AK389" s="610"/>
      <c r="AL389" s="610"/>
      <c r="AM389" s="610"/>
      <c r="AN389" s="610"/>
      <c r="AO389" s="610"/>
      <c r="AP389" s="610"/>
      <c r="AQ389" s="610"/>
      <c r="AR389" s="610"/>
    </row>
    <row r="390" spans="1:44" x14ac:dyDescent="0.25">
      <c r="A390" s="3"/>
      <c r="B390" s="3"/>
      <c r="C390" s="3"/>
      <c r="D390" s="3"/>
      <c r="E390" s="701"/>
      <c r="F390" s="701"/>
      <c r="G390" s="701"/>
      <c r="H390" s="701"/>
      <c r="I390" s="701"/>
      <c r="J390" s="701"/>
      <c r="K390" s="701"/>
      <c r="L390" s="701"/>
      <c r="M390" s="701"/>
      <c r="N390" s="701"/>
      <c r="O390" s="701"/>
      <c r="S390" s="610"/>
      <c r="T390" s="610"/>
      <c r="U390" s="610"/>
      <c r="V390" s="610"/>
      <c r="W390" s="610"/>
      <c r="X390" s="610"/>
      <c r="Y390" s="610"/>
      <c r="Z390" s="610"/>
      <c r="AA390" s="610"/>
      <c r="AB390" s="610"/>
      <c r="AC390" s="610"/>
      <c r="AD390" s="610"/>
      <c r="AE390" s="610"/>
      <c r="AF390" s="610"/>
      <c r="AG390" s="610"/>
      <c r="AH390" s="610"/>
      <c r="AI390" s="610"/>
      <c r="AJ390" s="610"/>
      <c r="AK390" s="610"/>
      <c r="AL390" s="610"/>
      <c r="AM390" s="610"/>
      <c r="AN390" s="610"/>
      <c r="AO390" s="610"/>
      <c r="AP390" s="610"/>
      <c r="AQ390" s="610"/>
      <c r="AR390" s="610"/>
    </row>
    <row r="391" spans="1:44" x14ac:dyDescent="0.25">
      <c r="A391" s="3"/>
      <c r="B391" s="3"/>
      <c r="C391" s="3"/>
      <c r="D391" s="3"/>
      <c r="E391" s="701"/>
      <c r="F391" s="701"/>
      <c r="G391" s="701"/>
      <c r="H391" s="701"/>
      <c r="I391" s="701"/>
      <c r="J391" s="701"/>
      <c r="K391" s="701"/>
      <c r="L391" s="701"/>
      <c r="M391" s="701"/>
      <c r="N391" s="701"/>
      <c r="O391" s="701"/>
      <c r="S391" s="610"/>
      <c r="T391" s="610"/>
      <c r="U391" s="610"/>
      <c r="V391" s="610"/>
      <c r="W391" s="610"/>
      <c r="X391" s="610"/>
      <c r="Y391" s="610"/>
      <c r="Z391" s="610"/>
      <c r="AA391" s="610"/>
      <c r="AB391" s="610"/>
      <c r="AC391" s="610"/>
      <c r="AD391" s="610"/>
      <c r="AE391" s="610"/>
      <c r="AF391" s="610"/>
      <c r="AG391" s="610"/>
      <c r="AH391" s="610"/>
      <c r="AI391" s="610"/>
      <c r="AJ391" s="610"/>
      <c r="AK391" s="610"/>
      <c r="AL391" s="610"/>
      <c r="AM391" s="610"/>
      <c r="AN391" s="610"/>
      <c r="AO391" s="610"/>
      <c r="AP391" s="610"/>
      <c r="AQ391" s="610"/>
      <c r="AR391" s="610"/>
    </row>
    <row r="392" spans="1:44" x14ac:dyDescent="0.25">
      <c r="A392" s="3"/>
      <c r="B392" s="3"/>
      <c r="C392" s="3"/>
      <c r="D392" s="3"/>
      <c r="E392" s="701"/>
      <c r="F392" s="701"/>
      <c r="G392" s="701"/>
      <c r="H392" s="701"/>
      <c r="I392" s="701"/>
      <c r="J392" s="701"/>
      <c r="K392" s="701"/>
      <c r="L392" s="701"/>
      <c r="M392" s="701"/>
      <c r="N392" s="701"/>
      <c r="O392" s="701"/>
      <c r="S392" s="610"/>
      <c r="T392" s="610"/>
      <c r="U392" s="610"/>
      <c r="V392" s="610"/>
      <c r="W392" s="610"/>
      <c r="X392" s="610"/>
      <c r="Y392" s="610"/>
      <c r="Z392" s="610"/>
      <c r="AA392" s="610"/>
      <c r="AB392" s="610"/>
      <c r="AC392" s="610"/>
      <c r="AD392" s="610"/>
      <c r="AE392" s="610"/>
      <c r="AF392" s="610"/>
      <c r="AG392" s="610"/>
      <c r="AH392" s="610"/>
      <c r="AI392" s="610"/>
      <c r="AJ392" s="610"/>
      <c r="AK392" s="610"/>
      <c r="AL392" s="610"/>
      <c r="AM392" s="610"/>
      <c r="AN392" s="610"/>
      <c r="AO392" s="610"/>
      <c r="AP392" s="610"/>
      <c r="AQ392" s="610"/>
      <c r="AR392" s="610"/>
    </row>
    <row r="393" spans="1:44" x14ac:dyDescent="0.25">
      <c r="A393" s="3"/>
      <c r="B393" s="3"/>
      <c r="C393" s="3"/>
      <c r="D393" s="3"/>
      <c r="E393" s="701"/>
      <c r="F393" s="701"/>
      <c r="G393" s="701"/>
      <c r="H393" s="701"/>
      <c r="I393" s="701"/>
      <c r="J393" s="701"/>
      <c r="K393" s="701"/>
      <c r="L393" s="701"/>
      <c r="M393" s="701"/>
      <c r="N393" s="701"/>
      <c r="O393" s="701"/>
      <c r="S393" s="610"/>
      <c r="T393" s="610"/>
      <c r="U393" s="610"/>
      <c r="V393" s="610"/>
      <c r="W393" s="610"/>
      <c r="X393" s="610"/>
      <c r="Y393" s="610"/>
      <c r="Z393" s="610"/>
      <c r="AA393" s="610"/>
      <c r="AB393" s="610"/>
      <c r="AC393" s="610"/>
      <c r="AD393" s="610"/>
      <c r="AE393" s="610"/>
      <c r="AF393" s="610"/>
      <c r="AG393" s="610"/>
      <c r="AH393" s="610"/>
      <c r="AI393" s="610"/>
      <c r="AJ393" s="610"/>
      <c r="AK393" s="610"/>
      <c r="AL393" s="610"/>
      <c r="AM393" s="610"/>
      <c r="AN393" s="610"/>
      <c r="AO393" s="610"/>
      <c r="AP393" s="610"/>
      <c r="AQ393" s="610"/>
      <c r="AR393" s="610"/>
    </row>
    <row r="394" spans="1:44" x14ac:dyDescent="0.25">
      <c r="A394" s="3"/>
      <c r="B394" s="3"/>
      <c r="C394" s="3"/>
      <c r="D394" s="3"/>
      <c r="E394" s="701"/>
      <c r="F394" s="701"/>
      <c r="G394" s="701"/>
      <c r="H394" s="701"/>
      <c r="I394" s="701"/>
      <c r="J394" s="701"/>
      <c r="K394" s="701"/>
      <c r="L394" s="701"/>
      <c r="M394" s="701"/>
      <c r="N394" s="701"/>
      <c r="O394" s="701"/>
      <c r="S394" s="610"/>
      <c r="T394" s="610"/>
      <c r="U394" s="610"/>
      <c r="V394" s="610"/>
      <c r="W394" s="610"/>
      <c r="X394" s="610"/>
      <c r="Y394" s="610"/>
      <c r="Z394" s="610"/>
      <c r="AA394" s="610"/>
      <c r="AB394" s="610"/>
      <c r="AC394" s="610"/>
      <c r="AD394" s="610"/>
      <c r="AE394" s="610"/>
      <c r="AF394" s="610"/>
      <c r="AG394" s="610"/>
      <c r="AH394" s="610"/>
      <c r="AI394" s="610"/>
      <c r="AJ394" s="610"/>
      <c r="AK394" s="610"/>
      <c r="AL394" s="610"/>
      <c r="AM394" s="610"/>
      <c r="AN394" s="610"/>
      <c r="AO394" s="610"/>
      <c r="AP394" s="610"/>
      <c r="AQ394" s="610"/>
      <c r="AR394" s="610"/>
    </row>
    <row r="395" spans="1:44" x14ac:dyDescent="0.25">
      <c r="A395" s="3"/>
      <c r="B395" s="3"/>
      <c r="C395" s="3"/>
      <c r="D395" s="3"/>
      <c r="E395" s="701"/>
      <c r="F395" s="701"/>
      <c r="G395" s="701"/>
      <c r="H395" s="701"/>
      <c r="I395" s="701"/>
      <c r="J395" s="701"/>
      <c r="K395" s="701"/>
      <c r="L395" s="701"/>
      <c r="M395" s="701"/>
      <c r="N395" s="701"/>
      <c r="O395" s="701"/>
      <c r="S395" s="610"/>
      <c r="T395" s="610"/>
      <c r="U395" s="610"/>
      <c r="V395" s="610"/>
      <c r="W395" s="610"/>
      <c r="X395" s="610"/>
      <c r="Y395" s="610"/>
      <c r="Z395" s="610"/>
      <c r="AA395" s="610"/>
      <c r="AB395" s="610"/>
      <c r="AC395" s="610"/>
      <c r="AD395" s="610"/>
      <c r="AE395" s="610"/>
      <c r="AF395" s="610"/>
      <c r="AG395" s="610"/>
      <c r="AH395" s="610"/>
      <c r="AI395" s="610"/>
      <c r="AJ395" s="610"/>
      <c r="AK395" s="610"/>
      <c r="AL395" s="610"/>
      <c r="AM395" s="610"/>
      <c r="AN395" s="610"/>
      <c r="AO395" s="610"/>
      <c r="AP395" s="610"/>
      <c r="AQ395" s="610"/>
      <c r="AR395" s="610"/>
    </row>
    <row r="396" spans="1:44" x14ac:dyDescent="0.25">
      <c r="A396" s="3"/>
      <c r="B396" s="3"/>
      <c r="C396" s="3"/>
      <c r="D396" s="3"/>
      <c r="E396" s="701"/>
      <c r="F396" s="701"/>
      <c r="G396" s="701"/>
      <c r="H396" s="701"/>
      <c r="I396" s="701"/>
      <c r="J396" s="701"/>
      <c r="K396" s="701"/>
      <c r="L396" s="701"/>
      <c r="M396" s="701"/>
      <c r="N396" s="701"/>
      <c r="O396" s="701"/>
      <c r="S396" s="610"/>
      <c r="T396" s="610"/>
      <c r="U396" s="610"/>
      <c r="V396" s="610"/>
      <c r="W396" s="610"/>
      <c r="X396" s="610"/>
      <c r="Y396" s="610"/>
      <c r="Z396" s="610"/>
      <c r="AA396" s="610"/>
      <c r="AB396" s="610"/>
      <c r="AC396" s="610"/>
      <c r="AD396" s="610"/>
      <c r="AE396" s="610"/>
      <c r="AF396" s="610"/>
      <c r="AG396" s="610"/>
      <c r="AH396" s="610"/>
      <c r="AI396" s="610"/>
      <c r="AJ396" s="610"/>
      <c r="AK396" s="610"/>
      <c r="AL396" s="610"/>
      <c r="AM396" s="610"/>
      <c r="AN396" s="610"/>
      <c r="AO396" s="610"/>
      <c r="AP396" s="610"/>
      <c r="AQ396" s="610"/>
      <c r="AR396" s="610"/>
    </row>
    <row r="397" spans="1:44" x14ac:dyDescent="0.25">
      <c r="A397" s="3"/>
      <c r="B397" s="3"/>
      <c r="C397" s="3"/>
      <c r="D397" s="3"/>
      <c r="E397" s="701"/>
      <c r="F397" s="701"/>
      <c r="G397" s="701"/>
      <c r="H397" s="701"/>
      <c r="I397" s="701"/>
      <c r="J397" s="701"/>
      <c r="K397" s="701"/>
      <c r="L397" s="701"/>
      <c r="M397" s="701"/>
      <c r="N397" s="701"/>
      <c r="O397" s="701"/>
      <c r="S397" s="610"/>
      <c r="T397" s="610"/>
      <c r="U397" s="610"/>
      <c r="V397" s="610"/>
      <c r="W397" s="610"/>
      <c r="X397" s="610"/>
      <c r="Y397" s="610"/>
      <c r="Z397" s="610"/>
      <c r="AA397" s="610"/>
      <c r="AB397" s="610"/>
      <c r="AC397" s="610"/>
      <c r="AD397" s="610"/>
      <c r="AE397" s="610"/>
      <c r="AF397" s="610"/>
      <c r="AG397" s="610"/>
      <c r="AH397" s="610"/>
      <c r="AI397" s="610"/>
      <c r="AJ397" s="610"/>
      <c r="AK397" s="610"/>
      <c r="AL397" s="610"/>
      <c r="AM397" s="610"/>
      <c r="AN397" s="610"/>
      <c r="AO397" s="610"/>
      <c r="AP397" s="610"/>
      <c r="AQ397" s="610"/>
      <c r="AR397" s="610"/>
    </row>
    <row r="398" spans="1:44" x14ac:dyDescent="0.25">
      <c r="A398" s="3"/>
      <c r="B398" s="3"/>
      <c r="C398" s="3"/>
      <c r="D398" s="3"/>
      <c r="E398" s="701"/>
      <c r="F398" s="701"/>
      <c r="G398" s="701"/>
      <c r="H398" s="701"/>
      <c r="I398" s="701"/>
      <c r="J398" s="701"/>
      <c r="K398" s="701"/>
      <c r="L398" s="701"/>
      <c r="M398" s="701"/>
      <c r="N398" s="701"/>
      <c r="O398" s="701"/>
      <c r="S398" s="610"/>
      <c r="T398" s="610"/>
      <c r="U398" s="610"/>
      <c r="V398" s="610"/>
      <c r="W398" s="610"/>
      <c r="X398" s="610"/>
      <c r="Y398" s="610"/>
      <c r="Z398" s="610"/>
      <c r="AA398" s="610"/>
      <c r="AB398" s="610"/>
      <c r="AC398" s="610"/>
      <c r="AD398" s="610"/>
      <c r="AE398" s="610"/>
      <c r="AF398" s="610"/>
      <c r="AG398" s="610"/>
      <c r="AH398" s="610"/>
      <c r="AI398" s="610"/>
      <c r="AJ398" s="610"/>
      <c r="AK398" s="610"/>
      <c r="AL398" s="610"/>
      <c r="AM398" s="610"/>
      <c r="AN398" s="610"/>
      <c r="AO398" s="610"/>
      <c r="AP398" s="610"/>
      <c r="AQ398" s="610"/>
      <c r="AR398" s="610"/>
    </row>
    <row r="399" spans="1:44" x14ac:dyDescent="0.25">
      <c r="A399" s="3"/>
      <c r="B399" s="3"/>
      <c r="C399" s="3"/>
      <c r="D399" s="3"/>
      <c r="E399" s="701"/>
      <c r="F399" s="701"/>
      <c r="G399" s="701"/>
      <c r="H399" s="701"/>
      <c r="I399" s="701"/>
      <c r="J399" s="701"/>
      <c r="K399" s="701"/>
      <c r="L399" s="701"/>
      <c r="M399" s="701"/>
      <c r="N399" s="701"/>
      <c r="O399" s="701"/>
      <c r="S399" s="610"/>
      <c r="T399" s="610"/>
      <c r="U399" s="610"/>
      <c r="V399" s="610"/>
      <c r="W399" s="610"/>
      <c r="X399" s="610"/>
      <c r="Y399" s="610"/>
      <c r="Z399" s="610"/>
      <c r="AA399" s="610"/>
      <c r="AB399" s="610"/>
      <c r="AC399" s="610"/>
      <c r="AD399" s="610"/>
      <c r="AE399" s="610"/>
      <c r="AF399" s="610"/>
      <c r="AG399" s="610"/>
      <c r="AH399" s="610"/>
      <c r="AI399" s="610"/>
      <c r="AJ399" s="610"/>
      <c r="AK399" s="610"/>
      <c r="AL399" s="610"/>
      <c r="AM399" s="610"/>
      <c r="AN399" s="610"/>
      <c r="AO399" s="610"/>
      <c r="AP399" s="610"/>
      <c r="AQ399" s="610"/>
      <c r="AR399" s="610"/>
    </row>
    <row r="400" spans="1:44" x14ac:dyDescent="0.25">
      <c r="A400" s="3"/>
      <c r="B400" s="3"/>
      <c r="C400" s="3"/>
      <c r="D400" s="3"/>
      <c r="E400" s="701"/>
      <c r="F400" s="701"/>
      <c r="G400" s="701"/>
      <c r="H400" s="701"/>
      <c r="I400" s="701"/>
      <c r="J400" s="701"/>
      <c r="K400" s="701"/>
      <c r="L400" s="701"/>
      <c r="M400" s="701"/>
      <c r="N400" s="701"/>
      <c r="O400" s="701"/>
      <c r="S400" s="610"/>
      <c r="T400" s="610"/>
      <c r="U400" s="610"/>
      <c r="V400" s="610"/>
      <c r="W400" s="610"/>
      <c r="X400" s="610"/>
      <c r="Y400" s="610"/>
      <c r="Z400" s="610"/>
      <c r="AA400" s="610"/>
      <c r="AB400" s="610"/>
      <c r="AC400" s="610"/>
      <c r="AD400" s="610"/>
      <c r="AE400" s="610"/>
      <c r="AF400" s="610"/>
      <c r="AG400" s="610"/>
      <c r="AH400" s="610"/>
      <c r="AI400" s="610"/>
      <c r="AJ400" s="610"/>
      <c r="AK400" s="610"/>
      <c r="AL400" s="610"/>
      <c r="AM400" s="610"/>
      <c r="AN400" s="610"/>
      <c r="AO400" s="610"/>
      <c r="AP400" s="610"/>
      <c r="AQ400" s="610"/>
      <c r="AR400" s="610"/>
    </row>
    <row r="401" spans="1:44" x14ac:dyDescent="0.25">
      <c r="A401" s="3"/>
      <c r="B401" s="3"/>
      <c r="C401" s="3"/>
      <c r="D401" s="3"/>
      <c r="E401" s="701"/>
      <c r="F401" s="701"/>
      <c r="G401" s="701"/>
      <c r="H401" s="701"/>
      <c r="I401" s="701"/>
      <c r="J401" s="701"/>
      <c r="K401" s="701"/>
      <c r="L401" s="701"/>
      <c r="M401" s="701"/>
      <c r="N401" s="701"/>
      <c r="O401" s="701"/>
      <c r="S401" s="610"/>
      <c r="T401" s="610"/>
      <c r="U401" s="610"/>
      <c r="V401" s="610"/>
      <c r="W401" s="610"/>
      <c r="X401" s="610"/>
      <c r="Y401" s="610"/>
      <c r="Z401" s="610"/>
      <c r="AA401" s="610"/>
      <c r="AB401" s="610"/>
      <c r="AC401" s="610"/>
      <c r="AD401" s="610"/>
      <c r="AE401" s="610"/>
      <c r="AF401" s="610"/>
      <c r="AG401" s="610"/>
      <c r="AH401" s="610"/>
      <c r="AI401" s="610"/>
      <c r="AJ401" s="610"/>
      <c r="AK401" s="610"/>
      <c r="AL401" s="610"/>
      <c r="AM401" s="610"/>
      <c r="AN401" s="610"/>
      <c r="AO401" s="610"/>
      <c r="AP401" s="610"/>
      <c r="AQ401" s="610"/>
      <c r="AR401" s="610"/>
    </row>
    <row r="402" spans="1:44" x14ac:dyDescent="0.25">
      <c r="A402" s="3"/>
      <c r="B402" s="3"/>
      <c r="C402" s="3"/>
      <c r="D402" s="3"/>
      <c r="E402" s="701"/>
      <c r="F402" s="701"/>
      <c r="G402" s="701"/>
      <c r="H402" s="701"/>
      <c r="I402" s="701"/>
      <c r="J402" s="701"/>
      <c r="K402" s="701"/>
      <c r="L402" s="701"/>
      <c r="M402" s="701"/>
      <c r="N402" s="701"/>
      <c r="O402" s="701"/>
      <c r="S402" s="610"/>
      <c r="T402" s="610"/>
      <c r="U402" s="610"/>
      <c r="V402" s="610"/>
      <c r="W402" s="610"/>
      <c r="X402" s="610"/>
      <c r="Y402" s="610"/>
      <c r="Z402" s="610"/>
      <c r="AA402" s="610"/>
      <c r="AB402" s="610"/>
      <c r="AC402" s="610"/>
      <c r="AD402" s="610"/>
      <c r="AE402" s="610"/>
      <c r="AF402" s="610"/>
      <c r="AG402" s="610"/>
      <c r="AH402" s="610"/>
      <c r="AI402" s="610"/>
      <c r="AJ402" s="610"/>
      <c r="AK402" s="610"/>
      <c r="AL402" s="610"/>
      <c r="AM402" s="610"/>
      <c r="AN402" s="610"/>
      <c r="AO402" s="610"/>
      <c r="AP402" s="610"/>
      <c r="AQ402" s="610"/>
      <c r="AR402" s="610"/>
    </row>
    <row r="403" spans="1:44" x14ac:dyDescent="0.25">
      <c r="A403" s="3"/>
      <c r="B403" s="3"/>
      <c r="C403" s="3"/>
      <c r="D403" s="3"/>
      <c r="E403" s="701"/>
      <c r="F403" s="701"/>
      <c r="G403" s="701"/>
      <c r="H403" s="701"/>
      <c r="I403" s="701"/>
      <c r="J403" s="701"/>
      <c r="K403" s="701"/>
      <c r="L403" s="701"/>
      <c r="M403" s="701"/>
      <c r="N403" s="701"/>
      <c r="O403" s="701"/>
      <c r="S403" s="610"/>
      <c r="T403" s="610"/>
      <c r="U403" s="610"/>
      <c r="V403" s="610"/>
      <c r="W403" s="610"/>
      <c r="X403" s="610"/>
      <c r="Y403" s="610"/>
      <c r="Z403" s="610"/>
      <c r="AA403" s="610"/>
      <c r="AB403" s="610"/>
      <c r="AC403" s="610"/>
      <c r="AD403" s="610"/>
      <c r="AE403" s="610"/>
      <c r="AF403" s="610"/>
      <c r="AG403" s="610"/>
      <c r="AH403" s="610"/>
      <c r="AI403" s="610"/>
      <c r="AJ403" s="610"/>
      <c r="AK403" s="610"/>
      <c r="AL403" s="610"/>
      <c r="AM403" s="610"/>
      <c r="AN403" s="610"/>
      <c r="AO403" s="610"/>
      <c r="AP403" s="610"/>
      <c r="AQ403" s="610"/>
      <c r="AR403" s="610"/>
    </row>
    <row r="404" spans="1:44" x14ac:dyDescent="0.25">
      <c r="A404" s="3"/>
      <c r="B404" s="3"/>
      <c r="C404" s="3"/>
      <c r="D404" s="3"/>
      <c r="E404" s="701"/>
      <c r="F404" s="701"/>
      <c r="G404" s="701"/>
      <c r="H404" s="701"/>
      <c r="I404" s="701"/>
      <c r="J404" s="701"/>
      <c r="K404" s="701"/>
      <c r="L404" s="701"/>
      <c r="M404" s="701"/>
      <c r="N404" s="701"/>
      <c r="O404" s="701"/>
      <c r="S404" s="610"/>
      <c r="T404" s="610"/>
      <c r="U404" s="610"/>
      <c r="V404" s="610"/>
      <c r="W404" s="610"/>
      <c r="X404" s="610"/>
      <c r="Y404" s="610"/>
      <c r="Z404" s="610"/>
      <c r="AA404" s="610"/>
      <c r="AB404" s="610"/>
      <c r="AC404" s="610"/>
      <c r="AD404" s="610"/>
      <c r="AE404" s="610"/>
      <c r="AF404" s="610"/>
      <c r="AG404" s="610"/>
      <c r="AH404" s="610"/>
      <c r="AI404" s="610"/>
      <c r="AJ404" s="610"/>
      <c r="AK404" s="610"/>
      <c r="AL404" s="610"/>
      <c r="AM404" s="610"/>
      <c r="AN404" s="610"/>
      <c r="AO404" s="610"/>
      <c r="AP404" s="610"/>
      <c r="AQ404" s="610"/>
      <c r="AR404" s="610"/>
    </row>
    <row r="405" spans="1:44" x14ac:dyDescent="0.25">
      <c r="A405" s="3"/>
      <c r="B405" s="3"/>
      <c r="C405" s="3"/>
      <c r="D405" s="3"/>
      <c r="E405" s="701"/>
      <c r="F405" s="701"/>
      <c r="G405" s="701"/>
      <c r="H405" s="701"/>
      <c r="I405" s="701"/>
      <c r="J405" s="701"/>
      <c r="K405" s="701"/>
      <c r="L405" s="701"/>
      <c r="M405" s="701"/>
      <c r="N405" s="701"/>
      <c r="O405" s="701"/>
      <c r="S405" s="610"/>
      <c r="T405" s="610"/>
      <c r="U405" s="610"/>
      <c r="V405" s="610"/>
      <c r="W405" s="610"/>
      <c r="X405" s="610"/>
      <c r="Y405" s="610"/>
      <c r="Z405" s="610"/>
      <c r="AA405" s="610"/>
      <c r="AB405" s="610"/>
      <c r="AC405" s="610"/>
      <c r="AD405" s="610"/>
      <c r="AE405" s="610"/>
      <c r="AF405" s="610"/>
      <c r="AG405" s="610"/>
      <c r="AH405" s="610"/>
      <c r="AI405" s="610"/>
      <c r="AJ405" s="610"/>
      <c r="AK405" s="610"/>
      <c r="AL405" s="610"/>
      <c r="AM405" s="610"/>
      <c r="AN405" s="610"/>
      <c r="AO405" s="610"/>
      <c r="AP405" s="610"/>
      <c r="AQ405" s="610"/>
      <c r="AR405" s="610"/>
    </row>
    <row r="406" spans="1:44" x14ac:dyDescent="0.25">
      <c r="A406" s="3"/>
      <c r="B406" s="3"/>
      <c r="C406" s="3"/>
      <c r="D406" s="3"/>
      <c r="E406" s="701"/>
      <c r="F406" s="701"/>
      <c r="G406" s="701"/>
      <c r="H406" s="701"/>
      <c r="I406" s="701"/>
      <c r="J406" s="701"/>
      <c r="K406" s="701"/>
      <c r="L406" s="701"/>
      <c r="M406" s="701"/>
      <c r="N406" s="701"/>
      <c r="O406" s="701"/>
      <c r="S406" s="610"/>
      <c r="T406" s="610"/>
      <c r="U406" s="610"/>
      <c r="V406" s="610"/>
      <c r="W406" s="610"/>
      <c r="X406" s="610"/>
      <c r="Y406" s="610"/>
      <c r="Z406" s="610"/>
      <c r="AA406" s="610"/>
      <c r="AB406" s="610"/>
      <c r="AC406" s="610"/>
      <c r="AD406" s="610"/>
      <c r="AE406" s="610"/>
      <c r="AF406" s="610"/>
      <c r="AG406" s="610"/>
      <c r="AH406" s="610"/>
      <c r="AI406" s="610"/>
      <c r="AJ406" s="610"/>
      <c r="AK406" s="610"/>
      <c r="AL406" s="610"/>
      <c r="AM406" s="610"/>
      <c r="AN406" s="610"/>
      <c r="AO406" s="610"/>
      <c r="AP406" s="610"/>
      <c r="AQ406" s="610"/>
      <c r="AR406" s="610"/>
    </row>
    <row r="407" spans="1:44" x14ac:dyDescent="0.25">
      <c r="A407" s="3"/>
      <c r="B407" s="3"/>
      <c r="C407" s="3"/>
      <c r="D407" s="3"/>
      <c r="E407" s="701"/>
      <c r="F407" s="701"/>
      <c r="G407" s="701"/>
      <c r="H407" s="701"/>
      <c r="I407" s="701"/>
      <c r="J407" s="701"/>
      <c r="K407" s="701"/>
      <c r="L407" s="701"/>
      <c r="M407" s="701"/>
      <c r="N407" s="701"/>
      <c r="O407" s="701"/>
      <c r="S407" s="610"/>
      <c r="T407" s="610"/>
      <c r="U407" s="610"/>
      <c r="V407" s="610"/>
      <c r="W407" s="610"/>
      <c r="X407" s="610"/>
      <c r="Y407" s="610"/>
      <c r="Z407" s="610"/>
      <c r="AA407" s="610"/>
      <c r="AB407" s="610"/>
      <c r="AC407" s="610"/>
      <c r="AD407" s="610"/>
      <c r="AE407" s="610"/>
      <c r="AF407" s="610"/>
      <c r="AG407" s="610"/>
      <c r="AH407" s="610"/>
      <c r="AI407" s="610"/>
      <c r="AJ407" s="610"/>
      <c r="AK407" s="610"/>
      <c r="AL407" s="610"/>
      <c r="AM407" s="610"/>
      <c r="AN407" s="610"/>
      <c r="AO407" s="610"/>
      <c r="AP407" s="610"/>
      <c r="AQ407" s="610"/>
      <c r="AR407" s="610"/>
    </row>
    <row r="408" spans="1:44" x14ac:dyDescent="0.25">
      <c r="A408" s="3"/>
      <c r="B408" s="3"/>
      <c r="C408" s="3"/>
      <c r="D408" s="3"/>
      <c r="E408" s="701"/>
      <c r="F408" s="701"/>
      <c r="G408" s="701"/>
      <c r="H408" s="701"/>
      <c r="I408" s="701"/>
      <c r="J408" s="701"/>
      <c r="K408" s="701"/>
      <c r="L408" s="701"/>
      <c r="M408" s="701"/>
      <c r="N408" s="701"/>
      <c r="O408" s="701"/>
      <c r="S408" s="610"/>
      <c r="T408" s="610"/>
      <c r="U408" s="610"/>
      <c r="V408" s="610"/>
      <c r="W408" s="610"/>
      <c r="X408" s="610"/>
      <c r="Y408" s="610"/>
      <c r="Z408" s="610"/>
      <c r="AA408" s="610"/>
      <c r="AB408" s="610"/>
      <c r="AC408" s="610"/>
      <c r="AD408" s="610"/>
      <c r="AE408" s="610"/>
      <c r="AF408" s="610"/>
      <c r="AG408" s="610"/>
      <c r="AH408" s="610"/>
      <c r="AI408" s="610"/>
      <c r="AJ408" s="610"/>
      <c r="AK408" s="610"/>
      <c r="AL408" s="610"/>
      <c r="AM408" s="610"/>
      <c r="AN408" s="610"/>
      <c r="AO408" s="610"/>
      <c r="AP408" s="610"/>
      <c r="AQ408" s="610"/>
      <c r="AR408" s="610"/>
    </row>
    <row r="409" spans="1:44" x14ac:dyDescent="0.25">
      <c r="A409" s="3"/>
      <c r="B409" s="3"/>
      <c r="C409" s="3"/>
      <c r="D409" s="3"/>
      <c r="E409" s="701"/>
      <c r="F409" s="701"/>
      <c r="G409" s="701"/>
      <c r="H409" s="701"/>
      <c r="I409" s="701"/>
      <c r="J409" s="701"/>
      <c r="K409" s="701"/>
      <c r="L409" s="701"/>
      <c r="M409" s="701"/>
      <c r="N409" s="701"/>
      <c r="O409" s="701"/>
      <c r="S409" s="610"/>
      <c r="T409" s="610"/>
      <c r="U409" s="610"/>
      <c r="V409" s="610"/>
      <c r="W409" s="610"/>
      <c r="X409" s="610"/>
      <c r="Y409" s="610"/>
      <c r="Z409" s="610"/>
      <c r="AA409" s="610"/>
      <c r="AB409" s="610"/>
      <c r="AC409" s="610"/>
      <c r="AD409" s="610"/>
      <c r="AE409" s="610"/>
      <c r="AF409" s="610"/>
      <c r="AG409" s="610"/>
      <c r="AH409" s="610"/>
      <c r="AI409" s="610"/>
      <c r="AJ409" s="610"/>
      <c r="AK409" s="610"/>
      <c r="AL409" s="610"/>
      <c r="AM409" s="610"/>
      <c r="AN409" s="610"/>
      <c r="AO409" s="610"/>
      <c r="AP409" s="610"/>
      <c r="AQ409" s="610"/>
      <c r="AR409" s="610"/>
    </row>
    <row r="410" spans="1:44" x14ac:dyDescent="0.25">
      <c r="A410" s="3"/>
      <c r="B410" s="3"/>
      <c r="C410" s="3"/>
      <c r="D410" s="3"/>
      <c r="E410" s="701"/>
      <c r="F410" s="701"/>
      <c r="G410" s="701"/>
      <c r="H410" s="701"/>
      <c r="I410" s="701"/>
      <c r="J410" s="701"/>
      <c r="K410" s="701"/>
      <c r="L410" s="701"/>
      <c r="M410" s="701"/>
      <c r="N410" s="701"/>
      <c r="O410" s="701"/>
      <c r="S410" s="610"/>
      <c r="T410" s="610"/>
      <c r="U410" s="610"/>
      <c r="V410" s="610"/>
      <c r="W410" s="610"/>
      <c r="X410" s="610"/>
      <c r="Y410" s="610"/>
      <c r="Z410" s="610"/>
      <c r="AA410" s="610"/>
      <c r="AB410" s="610"/>
      <c r="AC410" s="610"/>
      <c r="AD410" s="610"/>
      <c r="AE410" s="610"/>
      <c r="AF410" s="610"/>
      <c r="AG410" s="610"/>
      <c r="AH410" s="610"/>
      <c r="AI410" s="610"/>
      <c r="AJ410" s="610"/>
      <c r="AK410" s="610"/>
      <c r="AL410" s="610"/>
      <c r="AM410" s="610"/>
      <c r="AN410" s="610"/>
      <c r="AO410" s="610"/>
      <c r="AP410" s="610"/>
      <c r="AQ410" s="610"/>
      <c r="AR410" s="610"/>
    </row>
    <row r="411" spans="1:44" x14ac:dyDescent="0.25">
      <c r="A411" s="3"/>
      <c r="B411" s="3"/>
      <c r="C411" s="3"/>
      <c r="D411" s="3"/>
      <c r="E411" s="701"/>
      <c r="F411" s="701"/>
      <c r="G411" s="701"/>
      <c r="H411" s="701"/>
      <c r="I411" s="701"/>
      <c r="J411" s="701"/>
      <c r="K411" s="701"/>
      <c r="L411" s="701"/>
      <c r="M411" s="701"/>
      <c r="N411" s="701"/>
      <c r="O411" s="701"/>
      <c r="S411" s="610"/>
      <c r="T411" s="610"/>
      <c r="U411" s="610"/>
      <c r="V411" s="610"/>
      <c r="W411" s="610"/>
      <c r="X411" s="610"/>
      <c r="Y411" s="610"/>
      <c r="Z411" s="610"/>
      <c r="AA411" s="610"/>
      <c r="AB411" s="610"/>
      <c r="AC411" s="610"/>
      <c r="AD411" s="610"/>
      <c r="AE411" s="610"/>
      <c r="AF411" s="610"/>
      <c r="AG411" s="610"/>
      <c r="AH411" s="610"/>
      <c r="AI411" s="610"/>
      <c r="AJ411" s="610"/>
      <c r="AK411" s="610"/>
      <c r="AL411" s="610"/>
      <c r="AM411" s="610"/>
      <c r="AN411" s="610"/>
      <c r="AO411" s="610"/>
      <c r="AP411" s="610"/>
      <c r="AQ411" s="610"/>
      <c r="AR411" s="610"/>
    </row>
    <row r="412" spans="1:44" x14ac:dyDescent="0.25">
      <c r="A412" s="3"/>
      <c r="B412" s="3"/>
      <c r="C412" s="3"/>
      <c r="D412" s="3"/>
      <c r="E412" s="701"/>
      <c r="F412" s="701"/>
      <c r="G412" s="701"/>
      <c r="H412" s="701"/>
      <c r="I412" s="701"/>
      <c r="J412" s="701"/>
      <c r="K412" s="701"/>
      <c r="L412" s="701"/>
      <c r="M412" s="701"/>
      <c r="N412" s="701"/>
      <c r="O412" s="701"/>
      <c r="S412" s="610"/>
      <c r="T412" s="610"/>
      <c r="U412" s="610"/>
      <c r="V412" s="610"/>
      <c r="W412" s="610"/>
      <c r="X412" s="610"/>
      <c r="Y412" s="610"/>
      <c r="Z412" s="610"/>
      <c r="AA412" s="610"/>
      <c r="AB412" s="610"/>
      <c r="AC412" s="610"/>
      <c r="AD412" s="610"/>
      <c r="AE412" s="610"/>
      <c r="AF412" s="610"/>
      <c r="AG412" s="610"/>
      <c r="AH412" s="610"/>
      <c r="AI412" s="610"/>
      <c r="AJ412" s="610"/>
      <c r="AK412" s="610"/>
      <c r="AL412" s="610"/>
      <c r="AM412" s="610"/>
      <c r="AN412" s="610"/>
      <c r="AO412" s="610"/>
      <c r="AP412" s="610"/>
      <c r="AQ412" s="610"/>
      <c r="AR412" s="610"/>
    </row>
    <row r="413" spans="1:44" x14ac:dyDescent="0.25">
      <c r="A413" s="3"/>
      <c r="B413" s="3"/>
      <c r="C413" s="3"/>
      <c r="D413" s="3"/>
      <c r="E413" s="701"/>
      <c r="F413" s="701"/>
      <c r="G413" s="701"/>
      <c r="H413" s="701"/>
      <c r="I413" s="701"/>
      <c r="J413" s="701"/>
      <c r="K413" s="701"/>
      <c r="L413" s="701"/>
      <c r="M413" s="701"/>
      <c r="N413" s="701"/>
      <c r="O413" s="701"/>
      <c r="S413" s="610"/>
      <c r="T413" s="610"/>
      <c r="U413" s="610"/>
      <c r="V413" s="610"/>
      <c r="W413" s="610"/>
      <c r="X413" s="610"/>
      <c r="Y413" s="610"/>
      <c r="Z413" s="610"/>
      <c r="AA413" s="610"/>
      <c r="AB413" s="610"/>
      <c r="AC413" s="610"/>
      <c r="AD413" s="610"/>
      <c r="AE413" s="610"/>
      <c r="AF413" s="610"/>
      <c r="AG413" s="610"/>
      <c r="AH413" s="610"/>
      <c r="AI413" s="610"/>
      <c r="AJ413" s="610"/>
      <c r="AK413" s="610"/>
      <c r="AL413" s="610"/>
      <c r="AM413" s="610"/>
      <c r="AN413" s="610"/>
      <c r="AO413" s="610"/>
      <c r="AP413" s="610"/>
      <c r="AQ413" s="610"/>
      <c r="AR413" s="610"/>
    </row>
    <row r="414" spans="1:44" x14ac:dyDescent="0.25">
      <c r="A414" s="3"/>
      <c r="B414" s="3"/>
      <c r="C414" s="3"/>
      <c r="D414" s="3"/>
      <c r="E414" s="701"/>
      <c r="F414" s="701"/>
      <c r="G414" s="701"/>
      <c r="H414" s="701"/>
      <c r="I414" s="701"/>
      <c r="J414" s="701"/>
      <c r="K414" s="701"/>
      <c r="L414" s="701"/>
      <c r="M414" s="701"/>
      <c r="N414" s="701"/>
      <c r="O414" s="701"/>
      <c r="S414" s="610"/>
      <c r="T414" s="610"/>
      <c r="U414" s="610"/>
      <c r="V414" s="610"/>
      <c r="W414" s="610"/>
      <c r="X414" s="610"/>
      <c r="Y414" s="610"/>
      <c r="Z414" s="610"/>
      <c r="AA414" s="610"/>
      <c r="AB414" s="610"/>
      <c r="AC414" s="610"/>
      <c r="AD414" s="610"/>
      <c r="AE414" s="610"/>
      <c r="AF414" s="610"/>
      <c r="AG414" s="610"/>
      <c r="AH414" s="610"/>
      <c r="AI414" s="610"/>
      <c r="AJ414" s="610"/>
      <c r="AK414" s="610"/>
      <c r="AL414" s="610"/>
      <c r="AM414" s="610"/>
      <c r="AN414" s="610"/>
      <c r="AO414" s="610"/>
      <c r="AP414" s="610"/>
      <c r="AQ414" s="610"/>
      <c r="AR414" s="610"/>
    </row>
    <row r="415" spans="1:44" x14ac:dyDescent="0.25">
      <c r="A415" s="3"/>
      <c r="B415" s="3"/>
      <c r="C415" s="3"/>
      <c r="D415" s="3"/>
      <c r="E415" s="701"/>
      <c r="F415" s="701"/>
      <c r="G415" s="701"/>
      <c r="H415" s="701"/>
      <c r="I415" s="701"/>
      <c r="J415" s="701"/>
      <c r="K415" s="701"/>
      <c r="L415" s="701"/>
      <c r="M415" s="701"/>
      <c r="N415" s="701"/>
      <c r="O415" s="701"/>
      <c r="S415" s="610"/>
      <c r="T415" s="610"/>
      <c r="U415" s="610"/>
      <c r="V415" s="610"/>
      <c r="W415" s="610"/>
      <c r="X415" s="610"/>
      <c r="Y415" s="610"/>
      <c r="Z415" s="610"/>
      <c r="AA415" s="610"/>
      <c r="AB415" s="610"/>
      <c r="AC415" s="610"/>
      <c r="AD415" s="610"/>
      <c r="AE415" s="610"/>
      <c r="AF415" s="610"/>
      <c r="AG415" s="610"/>
      <c r="AH415" s="610"/>
      <c r="AI415" s="610"/>
      <c r="AJ415" s="610"/>
      <c r="AK415" s="610"/>
      <c r="AL415" s="610"/>
      <c r="AM415" s="610"/>
      <c r="AN415" s="610"/>
      <c r="AO415" s="610"/>
      <c r="AP415" s="610"/>
      <c r="AQ415" s="610"/>
      <c r="AR415" s="610"/>
    </row>
    <row r="416" spans="1:44" x14ac:dyDescent="0.25">
      <c r="A416" s="3"/>
      <c r="B416" s="3"/>
      <c r="C416" s="3"/>
      <c r="D416" s="3"/>
      <c r="E416" s="701"/>
      <c r="F416" s="701"/>
      <c r="G416" s="701"/>
      <c r="H416" s="701"/>
      <c r="I416" s="701"/>
      <c r="J416" s="701"/>
      <c r="K416" s="701"/>
      <c r="L416" s="701"/>
      <c r="M416" s="701"/>
      <c r="N416" s="701"/>
      <c r="O416" s="701"/>
      <c r="S416" s="610"/>
      <c r="T416" s="610"/>
      <c r="U416" s="610"/>
      <c r="V416" s="610"/>
      <c r="W416" s="610"/>
      <c r="X416" s="610"/>
      <c r="Y416" s="610"/>
      <c r="Z416" s="610"/>
      <c r="AA416" s="610"/>
      <c r="AB416" s="610"/>
      <c r="AC416" s="610"/>
      <c r="AD416" s="610"/>
      <c r="AE416" s="610"/>
      <c r="AF416" s="610"/>
      <c r="AG416" s="610"/>
      <c r="AH416" s="610"/>
      <c r="AI416" s="610"/>
      <c r="AJ416" s="610"/>
      <c r="AK416" s="610"/>
      <c r="AL416" s="610"/>
      <c r="AM416" s="610"/>
      <c r="AN416" s="610"/>
      <c r="AO416" s="610"/>
      <c r="AP416" s="610"/>
      <c r="AQ416" s="610"/>
      <c r="AR416" s="610"/>
    </row>
    <row r="417" spans="1:44" x14ac:dyDescent="0.25">
      <c r="A417" s="3"/>
      <c r="B417" s="3"/>
      <c r="C417" s="3"/>
      <c r="D417" s="3"/>
      <c r="E417" s="701"/>
      <c r="F417" s="701"/>
      <c r="G417" s="701"/>
      <c r="H417" s="701"/>
      <c r="I417" s="701"/>
      <c r="J417" s="701"/>
      <c r="K417" s="701"/>
      <c r="L417" s="701"/>
      <c r="M417" s="701"/>
      <c r="N417" s="701"/>
      <c r="O417" s="701"/>
      <c r="S417" s="610"/>
      <c r="T417" s="610"/>
      <c r="U417" s="610"/>
      <c r="V417" s="610"/>
      <c r="W417" s="610"/>
      <c r="X417" s="610"/>
      <c r="Y417" s="610"/>
      <c r="Z417" s="610"/>
      <c r="AA417" s="610"/>
      <c r="AB417" s="610"/>
      <c r="AC417" s="610"/>
      <c r="AD417" s="610"/>
      <c r="AE417" s="610"/>
      <c r="AF417" s="610"/>
      <c r="AG417" s="610"/>
      <c r="AH417" s="610"/>
      <c r="AI417" s="610"/>
      <c r="AJ417" s="610"/>
      <c r="AK417" s="610"/>
      <c r="AL417" s="610"/>
      <c r="AM417" s="610"/>
      <c r="AN417" s="610"/>
      <c r="AO417" s="610"/>
      <c r="AP417" s="610"/>
      <c r="AQ417" s="610"/>
      <c r="AR417" s="610"/>
    </row>
    <row r="418" spans="1:44" x14ac:dyDescent="0.25">
      <c r="A418" s="3"/>
      <c r="B418" s="3"/>
      <c r="C418" s="3"/>
      <c r="D418" s="3"/>
      <c r="E418" s="701"/>
      <c r="F418" s="701"/>
      <c r="G418" s="701"/>
      <c r="H418" s="701"/>
      <c r="I418" s="701"/>
      <c r="J418" s="701"/>
      <c r="K418" s="701"/>
      <c r="L418" s="701"/>
      <c r="M418" s="701"/>
      <c r="N418" s="701"/>
      <c r="O418" s="701"/>
      <c r="S418" s="610"/>
      <c r="T418" s="610"/>
      <c r="U418" s="610"/>
      <c r="V418" s="610"/>
      <c r="W418" s="610"/>
      <c r="X418" s="610"/>
      <c r="Y418" s="610"/>
      <c r="Z418" s="610"/>
      <c r="AA418" s="610"/>
      <c r="AB418" s="610"/>
      <c r="AC418" s="610"/>
      <c r="AD418" s="610"/>
      <c r="AE418" s="610"/>
      <c r="AF418" s="610"/>
      <c r="AG418" s="610"/>
      <c r="AH418" s="610"/>
      <c r="AI418" s="610"/>
      <c r="AJ418" s="610"/>
      <c r="AK418" s="610"/>
      <c r="AL418" s="610"/>
      <c r="AM418" s="610"/>
      <c r="AN418" s="610"/>
      <c r="AO418" s="610"/>
      <c r="AP418" s="610"/>
      <c r="AQ418" s="610"/>
      <c r="AR418" s="610"/>
    </row>
    <row r="419" spans="1:44" x14ac:dyDescent="0.25">
      <c r="A419" s="3"/>
      <c r="B419" s="3"/>
      <c r="C419" s="3"/>
      <c r="D419" s="3"/>
      <c r="E419" s="701"/>
      <c r="F419" s="701"/>
      <c r="G419" s="701"/>
      <c r="H419" s="701"/>
      <c r="I419" s="701"/>
      <c r="J419" s="701"/>
      <c r="K419" s="701"/>
      <c r="L419" s="701"/>
      <c r="M419" s="701"/>
      <c r="N419" s="701"/>
      <c r="O419" s="701"/>
      <c r="S419" s="610"/>
      <c r="T419" s="610"/>
      <c r="U419" s="610"/>
      <c r="V419" s="610"/>
      <c r="W419" s="610"/>
      <c r="X419" s="610"/>
      <c r="Y419" s="610"/>
      <c r="Z419" s="610"/>
      <c r="AA419" s="610"/>
      <c r="AB419" s="610"/>
      <c r="AC419" s="610"/>
      <c r="AD419" s="610"/>
      <c r="AE419" s="610"/>
      <c r="AF419" s="610"/>
      <c r="AG419" s="610"/>
      <c r="AH419" s="610"/>
      <c r="AI419" s="610"/>
      <c r="AJ419" s="610"/>
      <c r="AK419" s="610"/>
      <c r="AL419" s="610"/>
      <c r="AM419" s="610"/>
      <c r="AN419" s="610"/>
      <c r="AO419" s="610"/>
      <c r="AP419" s="610"/>
      <c r="AQ419" s="610"/>
      <c r="AR419" s="610"/>
    </row>
    <row r="420" spans="1:44" x14ac:dyDescent="0.25">
      <c r="A420" s="3"/>
      <c r="B420" s="3"/>
      <c r="C420" s="3"/>
      <c r="D420" s="3"/>
      <c r="E420" s="701"/>
      <c r="F420" s="701"/>
      <c r="G420" s="701"/>
      <c r="H420" s="701"/>
      <c r="I420" s="701"/>
      <c r="J420" s="701"/>
      <c r="K420" s="701"/>
      <c r="L420" s="701"/>
      <c r="M420" s="701"/>
      <c r="N420" s="701"/>
      <c r="O420" s="701"/>
      <c r="S420" s="610"/>
      <c r="T420" s="610"/>
      <c r="U420" s="610"/>
      <c r="V420" s="610"/>
      <c r="W420" s="610"/>
      <c r="X420" s="610"/>
      <c r="Y420" s="610"/>
      <c r="Z420" s="610"/>
      <c r="AA420" s="610"/>
      <c r="AB420" s="610"/>
      <c r="AC420" s="610"/>
      <c r="AD420" s="610"/>
      <c r="AE420" s="610"/>
      <c r="AF420" s="610"/>
      <c r="AG420" s="610"/>
      <c r="AH420" s="610"/>
      <c r="AI420" s="610"/>
      <c r="AJ420" s="610"/>
      <c r="AK420" s="610"/>
      <c r="AL420" s="610"/>
      <c r="AM420" s="610"/>
      <c r="AN420" s="610"/>
      <c r="AO420" s="610"/>
      <c r="AP420" s="610"/>
      <c r="AQ420" s="610"/>
      <c r="AR420" s="610"/>
    </row>
    <row r="421" spans="1:44" x14ac:dyDescent="0.25">
      <c r="A421" s="3"/>
      <c r="B421" s="3"/>
      <c r="C421" s="3"/>
      <c r="D421" s="3"/>
      <c r="E421" s="701"/>
      <c r="F421" s="701"/>
      <c r="G421" s="701"/>
      <c r="H421" s="701"/>
      <c r="I421" s="701"/>
      <c r="J421" s="701"/>
      <c r="K421" s="701"/>
      <c r="L421" s="701"/>
      <c r="M421" s="701"/>
      <c r="N421" s="701"/>
      <c r="O421" s="701"/>
      <c r="S421" s="610"/>
      <c r="T421" s="610"/>
      <c r="U421" s="610"/>
      <c r="V421" s="610"/>
      <c r="W421" s="610"/>
      <c r="X421" s="610"/>
      <c r="Y421" s="610"/>
      <c r="Z421" s="610"/>
      <c r="AA421" s="610"/>
      <c r="AB421" s="610"/>
      <c r="AC421" s="610"/>
      <c r="AD421" s="610"/>
      <c r="AE421" s="610"/>
      <c r="AF421" s="610"/>
      <c r="AG421" s="610"/>
      <c r="AH421" s="610"/>
      <c r="AI421" s="610"/>
      <c r="AJ421" s="610"/>
      <c r="AK421" s="610"/>
      <c r="AL421" s="610"/>
      <c r="AM421" s="610"/>
      <c r="AN421" s="610"/>
      <c r="AO421" s="610"/>
      <c r="AP421" s="610"/>
      <c r="AQ421" s="610"/>
      <c r="AR421" s="610"/>
    </row>
    <row r="422" spans="1:44" x14ac:dyDescent="0.25">
      <c r="A422" s="3"/>
      <c r="B422" s="3"/>
      <c r="C422" s="3"/>
      <c r="D422" s="3"/>
      <c r="E422" s="701"/>
      <c r="F422" s="701"/>
      <c r="G422" s="701"/>
      <c r="H422" s="701"/>
      <c r="I422" s="701"/>
      <c r="J422" s="701"/>
      <c r="K422" s="701"/>
      <c r="L422" s="701"/>
      <c r="M422" s="701"/>
      <c r="N422" s="701"/>
      <c r="O422" s="701"/>
      <c r="S422" s="610"/>
      <c r="T422" s="610"/>
      <c r="U422" s="610"/>
      <c r="V422" s="610"/>
      <c r="W422" s="610"/>
      <c r="X422" s="610"/>
      <c r="Y422" s="610"/>
      <c r="Z422" s="610"/>
      <c r="AA422" s="610"/>
      <c r="AB422" s="610"/>
      <c r="AC422" s="610"/>
      <c r="AD422" s="610"/>
      <c r="AE422" s="610"/>
      <c r="AF422" s="610"/>
      <c r="AG422" s="610"/>
      <c r="AH422" s="610"/>
      <c r="AI422" s="610"/>
      <c r="AJ422" s="610"/>
      <c r="AK422" s="610"/>
      <c r="AL422" s="610"/>
      <c r="AM422" s="610"/>
      <c r="AN422" s="610"/>
      <c r="AO422" s="610"/>
      <c r="AP422" s="610"/>
      <c r="AQ422" s="610"/>
      <c r="AR422" s="610"/>
    </row>
    <row r="423" spans="1:44" x14ac:dyDescent="0.25">
      <c r="A423" s="3"/>
      <c r="B423" s="3"/>
      <c r="C423" s="3"/>
      <c r="D423" s="3"/>
      <c r="E423" s="701"/>
      <c r="F423" s="701"/>
      <c r="G423" s="701"/>
      <c r="H423" s="701"/>
      <c r="I423" s="701"/>
      <c r="J423" s="701"/>
      <c r="K423" s="701"/>
      <c r="L423" s="701"/>
      <c r="M423" s="701"/>
      <c r="N423" s="701"/>
      <c r="O423" s="701"/>
      <c r="S423" s="610"/>
      <c r="T423" s="610"/>
      <c r="U423" s="610"/>
      <c r="V423" s="610"/>
      <c r="W423" s="610"/>
      <c r="X423" s="610"/>
      <c r="Y423" s="610"/>
      <c r="Z423" s="610"/>
      <c r="AA423" s="610"/>
      <c r="AB423" s="610"/>
      <c r="AC423" s="610"/>
      <c r="AD423" s="610"/>
      <c r="AE423" s="610"/>
      <c r="AF423" s="610"/>
      <c r="AG423" s="610"/>
      <c r="AH423" s="610"/>
      <c r="AI423" s="610"/>
      <c r="AJ423" s="610"/>
      <c r="AK423" s="610"/>
      <c r="AL423" s="610"/>
      <c r="AM423" s="610"/>
      <c r="AN423" s="610"/>
      <c r="AO423" s="610"/>
      <c r="AP423" s="610"/>
      <c r="AQ423" s="610"/>
      <c r="AR423" s="610"/>
    </row>
    <row r="424" spans="1:44" x14ac:dyDescent="0.25">
      <c r="A424" s="3"/>
      <c r="B424" s="3"/>
      <c r="C424" s="3"/>
      <c r="D424" s="3"/>
      <c r="E424" s="701"/>
      <c r="F424" s="701"/>
      <c r="G424" s="701"/>
      <c r="H424" s="701"/>
      <c r="I424" s="701"/>
      <c r="J424" s="701"/>
      <c r="K424" s="701"/>
      <c r="L424" s="701"/>
      <c r="M424" s="701"/>
      <c r="N424" s="701"/>
      <c r="O424" s="701"/>
      <c r="S424" s="610"/>
      <c r="T424" s="610"/>
      <c r="U424" s="610"/>
      <c r="V424" s="610"/>
      <c r="W424" s="610"/>
      <c r="X424" s="610"/>
      <c r="Y424" s="610"/>
      <c r="Z424" s="610"/>
      <c r="AA424" s="610"/>
      <c r="AB424" s="610"/>
      <c r="AC424" s="610"/>
      <c r="AD424" s="610"/>
      <c r="AE424" s="610"/>
      <c r="AF424" s="610"/>
      <c r="AG424" s="610"/>
      <c r="AH424" s="610"/>
      <c r="AI424" s="610"/>
      <c r="AJ424" s="610"/>
      <c r="AK424" s="610"/>
      <c r="AL424" s="610"/>
      <c r="AM424" s="610"/>
      <c r="AN424" s="610"/>
      <c r="AO424" s="610"/>
      <c r="AP424" s="610"/>
      <c r="AQ424" s="610"/>
      <c r="AR424" s="610"/>
    </row>
    <row r="425" spans="1:44" x14ac:dyDescent="0.25">
      <c r="A425" s="3"/>
      <c r="B425" s="3"/>
      <c r="C425" s="3"/>
      <c r="D425" s="3"/>
      <c r="E425" s="701"/>
      <c r="F425" s="701"/>
      <c r="G425" s="701"/>
      <c r="H425" s="701"/>
      <c r="I425" s="701"/>
      <c r="J425" s="701"/>
      <c r="K425" s="701"/>
      <c r="L425" s="701"/>
      <c r="M425" s="701"/>
      <c r="N425" s="701"/>
      <c r="O425" s="701"/>
      <c r="S425" s="610"/>
      <c r="T425" s="610"/>
      <c r="U425" s="610"/>
      <c r="V425" s="610"/>
      <c r="W425" s="610"/>
      <c r="X425" s="610"/>
      <c r="Y425" s="610"/>
      <c r="Z425" s="610"/>
      <c r="AA425" s="610"/>
      <c r="AB425" s="610"/>
      <c r="AC425" s="610"/>
      <c r="AD425" s="610"/>
      <c r="AE425" s="610"/>
      <c r="AF425" s="610"/>
      <c r="AG425" s="610"/>
      <c r="AH425" s="610"/>
      <c r="AI425" s="610"/>
      <c r="AJ425" s="610"/>
      <c r="AK425" s="610"/>
      <c r="AL425" s="610"/>
      <c r="AM425" s="610"/>
      <c r="AN425" s="610"/>
      <c r="AO425" s="610"/>
      <c r="AP425" s="610"/>
      <c r="AQ425" s="610"/>
      <c r="AR425" s="610"/>
    </row>
    <row r="426" spans="1:44" x14ac:dyDescent="0.25">
      <c r="A426" s="3"/>
      <c r="B426" s="3"/>
      <c r="C426" s="3"/>
      <c r="D426" s="3"/>
      <c r="E426" s="701"/>
      <c r="F426" s="701"/>
      <c r="G426" s="701"/>
      <c r="H426" s="701"/>
      <c r="I426" s="701"/>
      <c r="J426" s="701"/>
      <c r="K426" s="701"/>
      <c r="L426" s="701"/>
      <c r="M426" s="701"/>
      <c r="N426" s="701"/>
      <c r="O426" s="701"/>
      <c r="S426" s="610"/>
      <c r="T426" s="610"/>
      <c r="U426" s="610"/>
      <c r="V426" s="610"/>
      <c r="W426" s="610"/>
      <c r="X426" s="610"/>
      <c r="Y426" s="610"/>
      <c r="Z426" s="610"/>
      <c r="AA426" s="610"/>
      <c r="AB426" s="610"/>
      <c r="AC426" s="610"/>
      <c r="AD426" s="610"/>
      <c r="AE426" s="610"/>
      <c r="AF426" s="610"/>
      <c r="AG426" s="610"/>
      <c r="AH426" s="610"/>
      <c r="AI426" s="610"/>
      <c r="AJ426" s="610"/>
      <c r="AK426" s="610"/>
      <c r="AL426" s="610"/>
      <c r="AM426" s="610"/>
      <c r="AN426" s="610"/>
      <c r="AO426" s="610"/>
      <c r="AP426" s="610"/>
      <c r="AQ426" s="610"/>
      <c r="AR426" s="610"/>
    </row>
    <row r="427" spans="1:44" x14ac:dyDescent="0.25">
      <c r="A427" s="3"/>
      <c r="B427" s="3"/>
      <c r="C427" s="3"/>
      <c r="D427" s="3"/>
      <c r="E427" s="701"/>
      <c r="F427" s="701"/>
      <c r="G427" s="701"/>
      <c r="H427" s="701"/>
      <c r="I427" s="701"/>
      <c r="J427" s="701"/>
      <c r="K427" s="701"/>
      <c r="L427" s="701"/>
      <c r="M427" s="701"/>
      <c r="N427" s="701"/>
      <c r="O427" s="701"/>
      <c r="S427" s="610"/>
      <c r="T427" s="610"/>
      <c r="U427" s="610"/>
      <c r="V427" s="610"/>
      <c r="W427" s="610"/>
      <c r="X427" s="610"/>
      <c r="Y427" s="610"/>
      <c r="Z427" s="610"/>
      <c r="AA427" s="610"/>
      <c r="AB427" s="610"/>
      <c r="AC427" s="610"/>
      <c r="AD427" s="610"/>
      <c r="AE427" s="610"/>
      <c r="AF427" s="610"/>
      <c r="AG427" s="610"/>
      <c r="AH427" s="610"/>
      <c r="AI427" s="610"/>
      <c r="AJ427" s="610"/>
      <c r="AK427" s="610"/>
      <c r="AL427" s="610"/>
      <c r="AM427" s="610"/>
      <c r="AN427" s="610"/>
      <c r="AO427" s="610"/>
      <c r="AP427" s="610"/>
      <c r="AQ427" s="610"/>
      <c r="AR427" s="610"/>
    </row>
    <row r="428" spans="1:44" x14ac:dyDescent="0.25">
      <c r="A428" s="3"/>
      <c r="B428" s="3"/>
      <c r="C428" s="3"/>
      <c r="D428" s="3"/>
      <c r="E428" s="701"/>
      <c r="F428" s="701"/>
      <c r="G428" s="701"/>
      <c r="H428" s="701"/>
      <c r="I428" s="701"/>
      <c r="J428" s="701"/>
      <c r="K428" s="701"/>
      <c r="L428" s="701"/>
      <c r="M428" s="701"/>
      <c r="N428" s="701"/>
      <c r="O428" s="701"/>
      <c r="S428" s="610"/>
      <c r="T428" s="610"/>
      <c r="U428" s="610"/>
      <c r="V428" s="610"/>
      <c r="W428" s="610"/>
      <c r="X428" s="610"/>
      <c r="Y428" s="610"/>
      <c r="Z428" s="610"/>
      <c r="AA428" s="610"/>
      <c r="AB428" s="610"/>
      <c r="AC428" s="610"/>
      <c r="AD428" s="610"/>
      <c r="AE428" s="610"/>
      <c r="AF428" s="610"/>
      <c r="AG428" s="610"/>
      <c r="AH428" s="610"/>
      <c r="AI428" s="610"/>
      <c r="AJ428" s="610"/>
      <c r="AK428" s="610"/>
      <c r="AL428" s="610"/>
      <c r="AM428" s="610"/>
      <c r="AN428" s="610"/>
      <c r="AO428" s="610"/>
      <c r="AP428" s="610"/>
      <c r="AQ428" s="610"/>
      <c r="AR428" s="610"/>
    </row>
    <row r="429" spans="1:44" x14ac:dyDescent="0.25">
      <c r="A429" s="3"/>
      <c r="B429" s="3"/>
      <c r="C429" s="3"/>
      <c r="D429" s="3"/>
      <c r="E429" s="701"/>
      <c r="F429" s="701"/>
      <c r="G429" s="701"/>
      <c r="H429" s="701"/>
      <c r="I429" s="701"/>
      <c r="J429" s="701"/>
      <c r="K429" s="701"/>
      <c r="L429" s="701"/>
      <c r="M429" s="701"/>
      <c r="N429" s="701"/>
      <c r="O429" s="701"/>
      <c r="S429" s="610"/>
      <c r="T429" s="610"/>
      <c r="U429" s="610"/>
      <c r="V429" s="610"/>
      <c r="W429" s="610"/>
      <c r="X429" s="610"/>
      <c r="Y429" s="610"/>
      <c r="Z429" s="610"/>
      <c r="AA429" s="610"/>
      <c r="AB429" s="610"/>
      <c r="AC429" s="610"/>
      <c r="AD429" s="610"/>
      <c r="AE429" s="610"/>
      <c r="AF429" s="610"/>
      <c r="AG429" s="610"/>
      <c r="AH429" s="610"/>
      <c r="AI429" s="610"/>
      <c r="AJ429" s="610"/>
      <c r="AK429" s="610"/>
      <c r="AL429" s="610"/>
      <c r="AM429" s="610"/>
      <c r="AN429" s="610"/>
      <c r="AO429" s="610"/>
      <c r="AP429" s="610"/>
      <c r="AQ429" s="610"/>
      <c r="AR429" s="610"/>
    </row>
    <row r="430" spans="1:44" x14ac:dyDescent="0.25">
      <c r="A430" s="3"/>
      <c r="B430" s="3"/>
      <c r="C430" s="3"/>
      <c r="D430" s="3"/>
      <c r="E430" s="701"/>
      <c r="F430" s="701"/>
      <c r="G430" s="701"/>
      <c r="H430" s="701"/>
      <c r="I430" s="701"/>
      <c r="J430" s="701"/>
      <c r="K430" s="701"/>
      <c r="L430" s="701"/>
      <c r="M430" s="701"/>
      <c r="N430" s="701"/>
      <c r="O430" s="701"/>
      <c r="S430" s="610"/>
      <c r="T430" s="610"/>
      <c r="U430" s="610"/>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row>
    <row r="431" spans="1:44" x14ac:dyDescent="0.25">
      <c r="A431" s="3"/>
      <c r="B431" s="3"/>
      <c r="C431" s="3"/>
      <c r="D431" s="3"/>
      <c r="E431" s="701"/>
      <c r="F431" s="701"/>
      <c r="G431" s="701"/>
      <c r="H431" s="701"/>
      <c r="I431" s="701"/>
      <c r="J431" s="701"/>
      <c r="K431" s="701"/>
      <c r="L431" s="701"/>
      <c r="M431" s="701"/>
      <c r="N431" s="701"/>
      <c r="O431" s="701"/>
      <c r="S431" s="610"/>
      <c r="T431" s="610"/>
      <c r="U431" s="610"/>
      <c r="V431" s="610"/>
      <c r="W431" s="610"/>
      <c r="X431" s="610"/>
      <c r="Y431" s="610"/>
      <c r="Z431" s="610"/>
      <c r="AA431" s="610"/>
      <c r="AB431" s="610"/>
      <c r="AC431" s="610"/>
      <c r="AD431" s="610"/>
      <c r="AE431" s="610"/>
      <c r="AF431" s="610"/>
      <c r="AG431" s="610"/>
      <c r="AH431" s="610"/>
      <c r="AI431" s="610"/>
      <c r="AJ431" s="610"/>
      <c r="AK431" s="610"/>
      <c r="AL431" s="610"/>
      <c r="AM431" s="610"/>
      <c r="AN431" s="610"/>
      <c r="AO431" s="610"/>
      <c r="AP431" s="610"/>
      <c r="AQ431" s="610"/>
      <c r="AR431" s="610"/>
    </row>
    <row r="432" spans="1:44" x14ac:dyDescent="0.25">
      <c r="A432" s="3"/>
      <c r="B432" s="3"/>
      <c r="C432" s="3"/>
      <c r="D432" s="3"/>
      <c r="E432" s="701"/>
      <c r="F432" s="701"/>
      <c r="G432" s="701"/>
      <c r="H432" s="701"/>
      <c r="I432" s="701"/>
      <c r="J432" s="701"/>
      <c r="K432" s="701"/>
      <c r="L432" s="701"/>
      <c r="M432" s="701"/>
      <c r="N432" s="701"/>
      <c r="O432" s="701"/>
      <c r="S432" s="610"/>
      <c r="T432" s="610"/>
      <c r="U432" s="610"/>
      <c r="V432" s="610"/>
      <c r="W432" s="610"/>
      <c r="X432" s="610"/>
      <c r="Y432" s="610"/>
      <c r="Z432" s="610"/>
      <c r="AA432" s="610"/>
      <c r="AB432" s="610"/>
      <c r="AC432" s="610"/>
      <c r="AD432" s="610"/>
      <c r="AE432" s="610"/>
      <c r="AF432" s="610"/>
      <c r="AG432" s="610"/>
      <c r="AH432" s="610"/>
      <c r="AI432" s="610"/>
      <c r="AJ432" s="610"/>
      <c r="AK432" s="610"/>
      <c r="AL432" s="610"/>
      <c r="AM432" s="610"/>
      <c r="AN432" s="610"/>
      <c r="AO432" s="610"/>
      <c r="AP432" s="610"/>
      <c r="AQ432" s="610"/>
      <c r="AR432" s="610"/>
    </row>
    <row r="433" spans="1:44" x14ac:dyDescent="0.25">
      <c r="A433" s="3"/>
      <c r="B433" s="3"/>
      <c r="C433" s="3"/>
      <c r="D433" s="3"/>
      <c r="E433" s="701"/>
      <c r="F433" s="701"/>
      <c r="G433" s="701"/>
      <c r="H433" s="701"/>
      <c r="I433" s="701"/>
      <c r="J433" s="701"/>
      <c r="K433" s="701"/>
      <c r="L433" s="701"/>
      <c r="M433" s="701"/>
      <c r="N433" s="701"/>
      <c r="O433" s="701"/>
      <c r="S433" s="610"/>
      <c r="T433" s="610"/>
      <c r="U433" s="610"/>
      <c r="V433" s="610"/>
      <c r="W433" s="610"/>
      <c r="X433" s="610"/>
      <c r="Y433" s="610"/>
      <c r="Z433" s="610"/>
      <c r="AA433" s="610"/>
      <c r="AB433" s="610"/>
      <c r="AC433" s="610"/>
      <c r="AD433" s="610"/>
      <c r="AE433" s="610"/>
      <c r="AF433" s="610"/>
      <c r="AG433" s="610"/>
      <c r="AH433" s="610"/>
      <c r="AI433" s="610"/>
      <c r="AJ433" s="610"/>
      <c r="AK433" s="610"/>
      <c r="AL433" s="610"/>
      <c r="AM433" s="610"/>
      <c r="AN433" s="610"/>
      <c r="AO433" s="610"/>
      <c r="AP433" s="610"/>
      <c r="AQ433" s="610"/>
      <c r="AR433" s="610"/>
    </row>
    <row r="434" spans="1:44" x14ac:dyDescent="0.25">
      <c r="A434" s="3"/>
      <c r="B434" s="3"/>
      <c r="C434" s="3"/>
      <c r="D434" s="3"/>
      <c r="E434" s="701"/>
      <c r="F434" s="701"/>
      <c r="G434" s="701"/>
      <c r="H434" s="701"/>
      <c r="I434" s="701"/>
      <c r="J434" s="701"/>
      <c r="K434" s="701"/>
      <c r="L434" s="701"/>
      <c r="M434" s="701"/>
      <c r="N434" s="701"/>
      <c r="O434" s="701"/>
      <c r="S434" s="610"/>
      <c r="T434" s="610"/>
      <c r="U434" s="610"/>
      <c r="V434" s="610"/>
      <c r="W434" s="610"/>
      <c r="X434" s="610"/>
      <c r="Y434" s="610"/>
      <c r="Z434" s="610"/>
      <c r="AA434" s="610"/>
      <c r="AB434" s="610"/>
      <c r="AC434" s="610"/>
      <c r="AD434" s="610"/>
      <c r="AE434" s="610"/>
      <c r="AF434" s="610"/>
      <c r="AG434" s="610"/>
      <c r="AH434" s="610"/>
      <c r="AI434" s="610"/>
      <c r="AJ434" s="610"/>
      <c r="AK434" s="610"/>
      <c r="AL434" s="610"/>
      <c r="AM434" s="610"/>
      <c r="AN434" s="610"/>
      <c r="AO434" s="610"/>
      <c r="AP434" s="610"/>
      <c r="AQ434" s="610"/>
      <c r="AR434" s="610"/>
    </row>
    <row r="435" spans="1:44" x14ac:dyDescent="0.25">
      <c r="A435" s="3"/>
      <c r="B435" s="3"/>
      <c r="C435" s="3"/>
      <c r="D435" s="3"/>
      <c r="E435" s="701"/>
      <c r="F435" s="701"/>
      <c r="G435" s="701"/>
      <c r="H435" s="701"/>
      <c r="I435" s="701"/>
      <c r="J435" s="701"/>
      <c r="K435" s="701"/>
      <c r="L435" s="701"/>
      <c r="M435" s="701"/>
      <c r="N435" s="701"/>
      <c r="O435" s="701"/>
      <c r="S435" s="610"/>
      <c r="T435" s="610"/>
      <c r="U435" s="610"/>
      <c r="V435" s="610"/>
      <c r="W435" s="610"/>
      <c r="X435" s="610"/>
      <c r="Y435" s="610"/>
      <c r="Z435" s="610"/>
      <c r="AA435" s="610"/>
      <c r="AB435" s="610"/>
      <c r="AC435" s="610"/>
      <c r="AD435" s="610"/>
      <c r="AE435" s="610"/>
      <c r="AF435" s="610"/>
      <c r="AG435" s="610"/>
      <c r="AH435" s="610"/>
      <c r="AI435" s="610"/>
      <c r="AJ435" s="610"/>
      <c r="AK435" s="610"/>
      <c r="AL435" s="610"/>
      <c r="AM435" s="610"/>
      <c r="AN435" s="610"/>
      <c r="AO435" s="610"/>
      <c r="AP435" s="610"/>
      <c r="AQ435" s="610"/>
      <c r="AR435" s="610"/>
    </row>
    <row r="436" spans="1:44" x14ac:dyDescent="0.25">
      <c r="A436" s="3"/>
      <c r="B436" s="3"/>
      <c r="C436" s="3"/>
      <c r="D436" s="3"/>
      <c r="E436" s="701"/>
      <c r="F436" s="701"/>
      <c r="G436" s="701"/>
      <c r="H436" s="701"/>
      <c r="I436" s="701"/>
      <c r="J436" s="701"/>
      <c r="K436" s="701"/>
      <c r="L436" s="701"/>
      <c r="M436" s="701"/>
      <c r="N436" s="701"/>
      <c r="O436" s="701"/>
      <c r="S436" s="610"/>
      <c r="T436" s="610"/>
      <c r="U436" s="610"/>
      <c r="V436" s="610"/>
      <c r="W436" s="610"/>
      <c r="X436" s="610"/>
      <c r="Y436" s="610"/>
      <c r="Z436" s="610"/>
      <c r="AA436" s="610"/>
      <c r="AB436" s="610"/>
      <c r="AC436" s="610"/>
      <c r="AD436" s="610"/>
      <c r="AE436" s="610"/>
      <c r="AF436" s="610"/>
      <c r="AG436" s="610"/>
      <c r="AH436" s="610"/>
      <c r="AI436" s="610"/>
      <c r="AJ436" s="610"/>
      <c r="AK436" s="610"/>
      <c r="AL436" s="610"/>
      <c r="AM436" s="610"/>
      <c r="AN436" s="610"/>
      <c r="AO436" s="610"/>
      <c r="AP436" s="610"/>
      <c r="AQ436" s="610"/>
      <c r="AR436" s="610"/>
    </row>
    <row r="437" spans="1:44" x14ac:dyDescent="0.25">
      <c r="A437" s="3"/>
      <c r="B437" s="3"/>
      <c r="C437" s="3"/>
      <c r="D437" s="3"/>
      <c r="E437" s="701"/>
      <c r="F437" s="701"/>
      <c r="G437" s="701"/>
      <c r="H437" s="701"/>
      <c r="I437" s="701"/>
      <c r="J437" s="701"/>
      <c r="K437" s="701"/>
      <c r="L437" s="701"/>
      <c r="M437" s="701"/>
      <c r="N437" s="701"/>
      <c r="O437" s="701"/>
      <c r="S437" s="610"/>
      <c r="T437" s="610"/>
      <c r="U437" s="610"/>
      <c r="V437" s="610"/>
      <c r="W437" s="610"/>
      <c r="X437" s="610"/>
      <c r="Y437" s="610"/>
      <c r="Z437" s="610"/>
      <c r="AA437" s="610"/>
      <c r="AB437" s="610"/>
      <c r="AC437" s="610"/>
      <c r="AD437" s="610"/>
      <c r="AE437" s="610"/>
      <c r="AF437" s="610"/>
      <c r="AG437" s="610"/>
      <c r="AH437" s="610"/>
      <c r="AI437" s="610"/>
      <c r="AJ437" s="610"/>
      <c r="AK437" s="610"/>
      <c r="AL437" s="610"/>
      <c r="AM437" s="610"/>
      <c r="AN437" s="610"/>
      <c r="AO437" s="610"/>
      <c r="AP437" s="610"/>
      <c r="AQ437" s="610"/>
      <c r="AR437" s="610"/>
    </row>
    <row r="438" spans="1:44" x14ac:dyDescent="0.25">
      <c r="A438" s="3"/>
      <c r="B438" s="3"/>
      <c r="C438" s="3"/>
      <c r="D438" s="3"/>
      <c r="E438" s="701"/>
      <c r="F438" s="701"/>
      <c r="G438" s="701"/>
      <c r="H438" s="701"/>
      <c r="I438" s="701"/>
      <c r="J438" s="701"/>
      <c r="K438" s="701"/>
      <c r="L438" s="701"/>
      <c r="M438" s="701"/>
      <c r="N438" s="701"/>
      <c r="O438" s="701"/>
      <c r="S438" s="610"/>
      <c r="T438" s="610"/>
      <c r="U438" s="610"/>
      <c r="V438" s="610"/>
      <c r="W438" s="610"/>
      <c r="X438" s="610"/>
      <c r="Y438" s="610"/>
      <c r="Z438" s="610"/>
      <c r="AA438" s="610"/>
      <c r="AB438" s="610"/>
      <c r="AC438" s="610"/>
      <c r="AD438" s="610"/>
      <c r="AE438" s="610"/>
      <c r="AF438" s="610"/>
      <c r="AG438" s="610"/>
      <c r="AH438" s="610"/>
      <c r="AI438" s="610"/>
      <c r="AJ438" s="610"/>
      <c r="AK438" s="610"/>
      <c r="AL438" s="610"/>
      <c r="AM438" s="610"/>
      <c r="AN438" s="610"/>
      <c r="AO438" s="610"/>
      <c r="AP438" s="610"/>
      <c r="AQ438" s="610"/>
      <c r="AR438" s="610"/>
    </row>
    <row r="439" spans="1:44" x14ac:dyDescent="0.25">
      <c r="A439" s="3"/>
      <c r="B439" s="3"/>
      <c r="C439" s="3"/>
      <c r="D439" s="3"/>
      <c r="E439" s="701"/>
      <c r="F439" s="701"/>
      <c r="G439" s="701"/>
      <c r="H439" s="701"/>
      <c r="I439" s="701"/>
      <c r="J439" s="701"/>
      <c r="K439" s="701"/>
      <c r="L439" s="701"/>
      <c r="M439" s="701"/>
      <c r="N439" s="701"/>
      <c r="O439" s="701"/>
      <c r="S439" s="610"/>
      <c r="T439" s="610"/>
      <c r="U439" s="610"/>
      <c r="V439" s="610"/>
      <c r="W439" s="610"/>
      <c r="X439" s="610"/>
      <c r="Y439" s="610"/>
      <c r="Z439" s="610"/>
      <c r="AA439" s="610"/>
      <c r="AB439" s="610"/>
      <c r="AC439" s="610"/>
      <c r="AD439" s="610"/>
      <c r="AE439" s="610"/>
      <c r="AF439" s="610"/>
      <c r="AG439" s="610"/>
      <c r="AH439" s="610"/>
      <c r="AI439" s="610"/>
      <c r="AJ439" s="610"/>
      <c r="AK439" s="610"/>
      <c r="AL439" s="610"/>
      <c r="AM439" s="610"/>
      <c r="AN439" s="610"/>
      <c r="AO439" s="610"/>
      <c r="AP439" s="610"/>
      <c r="AQ439" s="610"/>
      <c r="AR439" s="610"/>
    </row>
    <row r="440" spans="1:44" x14ac:dyDescent="0.25">
      <c r="A440" s="3"/>
      <c r="B440" s="3"/>
      <c r="C440" s="3"/>
      <c r="D440" s="3"/>
      <c r="E440" s="701"/>
      <c r="F440" s="701"/>
      <c r="G440" s="701"/>
      <c r="H440" s="701"/>
      <c r="I440" s="701"/>
      <c r="J440" s="701"/>
      <c r="K440" s="701"/>
      <c r="L440" s="701"/>
      <c r="M440" s="701"/>
      <c r="N440" s="701"/>
      <c r="O440" s="701"/>
      <c r="S440" s="610"/>
      <c r="T440" s="610"/>
      <c r="U440" s="610"/>
      <c r="V440" s="610"/>
      <c r="W440" s="610"/>
      <c r="X440" s="610"/>
      <c r="Y440" s="610"/>
      <c r="Z440" s="610"/>
      <c r="AA440" s="610"/>
      <c r="AB440" s="610"/>
      <c r="AC440" s="610"/>
      <c r="AD440" s="610"/>
      <c r="AE440" s="610"/>
      <c r="AF440" s="610"/>
      <c r="AG440" s="610"/>
      <c r="AH440" s="610"/>
      <c r="AI440" s="610"/>
      <c r="AJ440" s="610"/>
      <c r="AK440" s="610"/>
      <c r="AL440" s="610"/>
      <c r="AM440" s="610"/>
      <c r="AN440" s="610"/>
      <c r="AO440" s="610"/>
      <c r="AP440" s="610"/>
      <c r="AQ440" s="610"/>
      <c r="AR440" s="610"/>
    </row>
    <row r="441" spans="1:44" x14ac:dyDescent="0.25">
      <c r="A441" s="3"/>
      <c r="B441" s="3"/>
      <c r="C441" s="3"/>
      <c r="D441" s="3"/>
      <c r="E441" s="701"/>
      <c r="F441" s="701"/>
      <c r="G441" s="701"/>
      <c r="H441" s="701"/>
      <c r="I441" s="701"/>
      <c r="J441" s="701"/>
      <c r="K441" s="701"/>
      <c r="L441" s="701"/>
      <c r="M441" s="701"/>
      <c r="N441" s="701"/>
      <c r="O441" s="701"/>
      <c r="S441" s="610"/>
      <c r="T441" s="610"/>
      <c r="U441" s="610"/>
      <c r="V441" s="610"/>
      <c r="W441" s="610"/>
      <c r="X441" s="610"/>
      <c r="Y441" s="610"/>
      <c r="Z441" s="610"/>
      <c r="AA441" s="610"/>
      <c r="AB441" s="610"/>
      <c r="AC441" s="610"/>
      <c r="AD441" s="610"/>
      <c r="AE441" s="610"/>
      <c r="AF441" s="610"/>
      <c r="AG441" s="610"/>
      <c r="AH441" s="610"/>
      <c r="AI441" s="610"/>
      <c r="AJ441" s="610"/>
      <c r="AK441" s="610"/>
      <c r="AL441" s="610"/>
      <c r="AM441" s="610"/>
      <c r="AN441" s="610"/>
      <c r="AO441" s="610"/>
      <c r="AP441" s="610"/>
      <c r="AQ441" s="610"/>
      <c r="AR441" s="610"/>
    </row>
    <row r="442" spans="1:44" x14ac:dyDescent="0.25">
      <c r="A442" s="3"/>
      <c r="B442" s="3"/>
      <c r="C442" s="3"/>
      <c r="D442" s="3"/>
      <c r="E442" s="701"/>
      <c r="F442" s="701"/>
      <c r="G442" s="701"/>
      <c r="H442" s="701"/>
      <c r="I442" s="701"/>
      <c r="J442" s="701"/>
      <c r="K442" s="701"/>
      <c r="L442" s="701"/>
      <c r="M442" s="701"/>
      <c r="N442" s="701"/>
      <c r="O442" s="701"/>
      <c r="S442" s="610"/>
      <c r="T442" s="610"/>
      <c r="U442" s="610"/>
      <c r="V442" s="610"/>
      <c r="W442" s="610"/>
      <c r="X442" s="610"/>
      <c r="Y442" s="610"/>
      <c r="Z442" s="610"/>
      <c r="AA442" s="610"/>
      <c r="AB442" s="610"/>
      <c r="AC442" s="610"/>
      <c r="AD442" s="610"/>
      <c r="AE442" s="610"/>
      <c r="AF442" s="610"/>
      <c r="AG442" s="610"/>
      <c r="AH442" s="610"/>
      <c r="AI442" s="610"/>
      <c r="AJ442" s="610"/>
      <c r="AK442" s="610"/>
      <c r="AL442" s="610"/>
      <c r="AM442" s="610"/>
      <c r="AN442" s="610"/>
      <c r="AO442" s="610"/>
      <c r="AP442" s="610"/>
      <c r="AQ442" s="610"/>
      <c r="AR442" s="610"/>
    </row>
    <row r="443" spans="1:44" x14ac:dyDescent="0.25">
      <c r="A443" s="3"/>
      <c r="B443" s="3"/>
      <c r="C443" s="3"/>
      <c r="D443" s="3"/>
      <c r="E443" s="701"/>
      <c r="F443" s="701"/>
      <c r="G443" s="701"/>
      <c r="H443" s="701"/>
      <c r="I443" s="701"/>
      <c r="J443" s="701"/>
      <c r="K443" s="701"/>
      <c r="L443" s="701"/>
      <c r="M443" s="701"/>
      <c r="N443" s="701"/>
      <c r="O443" s="701"/>
      <c r="S443" s="610"/>
      <c r="T443" s="610"/>
      <c r="U443" s="610"/>
      <c r="V443" s="610"/>
      <c r="W443" s="610"/>
      <c r="X443" s="610"/>
      <c r="Y443" s="610"/>
      <c r="Z443" s="610"/>
      <c r="AA443" s="610"/>
      <c r="AB443" s="610"/>
      <c r="AC443" s="610"/>
      <c r="AD443" s="610"/>
      <c r="AE443" s="610"/>
      <c r="AF443" s="610"/>
      <c r="AG443" s="610"/>
      <c r="AH443" s="610"/>
      <c r="AI443" s="610"/>
      <c r="AJ443" s="610"/>
      <c r="AK443" s="610"/>
      <c r="AL443" s="610"/>
      <c r="AM443" s="610"/>
      <c r="AN443" s="610"/>
      <c r="AO443" s="610"/>
      <c r="AP443" s="610"/>
      <c r="AQ443" s="610"/>
      <c r="AR443" s="610"/>
    </row>
    <row r="444" spans="1:44" x14ac:dyDescent="0.25">
      <c r="A444" s="3"/>
      <c r="B444" s="3"/>
      <c r="C444" s="3"/>
      <c r="D444" s="3"/>
      <c r="E444" s="701"/>
      <c r="F444" s="701"/>
      <c r="G444" s="701"/>
      <c r="H444" s="701"/>
      <c r="I444" s="701"/>
      <c r="J444" s="701"/>
      <c r="K444" s="701"/>
      <c r="L444" s="701"/>
      <c r="M444" s="701"/>
      <c r="N444" s="701"/>
      <c r="O444" s="701"/>
      <c r="S444" s="610"/>
      <c r="T444" s="610"/>
      <c r="U444" s="610"/>
      <c r="V444" s="610"/>
      <c r="W444" s="610"/>
      <c r="X444" s="610"/>
      <c r="Y444" s="610"/>
      <c r="Z444" s="610"/>
      <c r="AA444" s="610"/>
      <c r="AB444" s="610"/>
      <c r="AC444" s="610"/>
      <c r="AD444" s="610"/>
      <c r="AE444" s="610"/>
      <c r="AF444" s="610"/>
      <c r="AG444" s="610"/>
      <c r="AH444" s="610"/>
      <c r="AI444" s="610"/>
      <c r="AJ444" s="610"/>
      <c r="AK444" s="610"/>
      <c r="AL444" s="610"/>
      <c r="AM444" s="610"/>
      <c r="AN444" s="610"/>
      <c r="AO444" s="610"/>
      <c r="AP444" s="610"/>
      <c r="AQ444" s="610"/>
      <c r="AR444" s="610"/>
    </row>
    <row r="445" spans="1:44" x14ac:dyDescent="0.25">
      <c r="A445" s="3"/>
      <c r="B445" s="3"/>
      <c r="C445" s="3"/>
      <c r="D445" s="3"/>
      <c r="E445" s="701"/>
      <c r="F445" s="701"/>
      <c r="G445" s="701"/>
      <c r="H445" s="701"/>
      <c r="I445" s="701"/>
      <c r="J445" s="701"/>
      <c r="K445" s="701"/>
      <c r="L445" s="701"/>
      <c r="M445" s="701"/>
      <c r="N445" s="701"/>
      <c r="O445" s="701"/>
      <c r="S445" s="610"/>
      <c r="T445" s="610"/>
      <c r="U445" s="610"/>
      <c r="V445" s="610"/>
      <c r="W445" s="610"/>
      <c r="X445" s="610"/>
      <c r="Y445" s="610"/>
      <c r="Z445" s="610"/>
      <c r="AA445" s="610"/>
      <c r="AB445" s="610"/>
      <c r="AC445" s="610"/>
      <c r="AD445" s="610"/>
      <c r="AE445" s="610"/>
      <c r="AF445" s="610"/>
      <c r="AG445" s="610"/>
      <c r="AH445" s="610"/>
      <c r="AI445" s="610"/>
      <c r="AJ445" s="610"/>
      <c r="AK445" s="610"/>
      <c r="AL445" s="610"/>
      <c r="AM445" s="610"/>
      <c r="AN445" s="610"/>
      <c r="AO445" s="610"/>
      <c r="AP445" s="610"/>
      <c r="AQ445" s="610"/>
      <c r="AR445" s="610"/>
    </row>
    <row r="446" spans="1:44" x14ac:dyDescent="0.25">
      <c r="A446" s="3"/>
      <c r="B446" s="3"/>
      <c r="C446" s="3"/>
      <c r="D446" s="3"/>
      <c r="E446" s="701"/>
      <c r="F446" s="701"/>
      <c r="G446" s="701"/>
      <c r="H446" s="701"/>
      <c r="I446" s="701"/>
      <c r="J446" s="701"/>
      <c r="K446" s="701"/>
      <c r="L446" s="701"/>
      <c r="M446" s="701"/>
      <c r="N446" s="701"/>
      <c r="O446" s="701"/>
      <c r="S446" s="610"/>
      <c r="T446" s="610"/>
      <c r="U446" s="610"/>
      <c r="V446" s="610"/>
      <c r="W446" s="610"/>
      <c r="X446" s="610"/>
      <c r="Y446" s="610"/>
      <c r="Z446" s="610"/>
      <c r="AA446" s="610"/>
      <c r="AB446" s="610"/>
      <c r="AC446" s="610"/>
      <c r="AD446" s="610"/>
      <c r="AE446" s="610"/>
      <c r="AF446" s="610"/>
      <c r="AG446" s="610"/>
      <c r="AH446" s="610"/>
      <c r="AI446" s="610"/>
      <c r="AJ446" s="610"/>
      <c r="AK446" s="610"/>
      <c r="AL446" s="610"/>
      <c r="AM446" s="610"/>
      <c r="AN446" s="610"/>
      <c r="AO446" s="610"/>
      <c r="AP446" s="610"/>
      <c r="AQ446" s="610"/>
      <c r="AR446" s="610"/>
    </row>
    <row r="447" spans="1:44" x14ac:dyDescent="0.25">
      <c r="A447" s="3"/>
      <c r="B447" s="3"/>
      <c r="C447" s="3"/>
      <c r="D447" s="3"/>
      <c r="E447" s="701"/>
      <c r="F447" s="701"/>
      <c r="G447" s="701"/>
      <c r="H447" s="701"/>
      <c r="I447" s="701"/>
      <c r="J447" s="701"/>
      <c r="K447" s="701"/>
      <c r="L447" s="701"/>
      <c r="M447" s="701"/>
      <c r="N447" s="701"/>
      <c r="O447" s="701"/>
      <c r="S447" s="610"/>
      <c r="T447" s="610"/>
      <c r="U447" s="610"/>
      <c r="V447" s="610"/>
      <c r="W447" s="610"/>
      <c r="X447" s="610"/>
      <c r="Y447" s="610"/>
      <c r="Z447" s="610"/>
      <c r="AA447" s="610"/>
      <c r="AB447" s="610"/>
      <c r="AC447" s="610"/>
      <c r="AD447" s="610"/>
      <c r="AE447" s="610"/>
      <c r="AF447" s="610"/>
      <c r="AG447" s="610"/>
      <c r="AH447" s="610"/>
      <c r="AI447" s="610"/>
      <c r="AJ447" s="610"/>
      <c r="AK447" s="610"/>
      <c r="AL447" s="610"/>
      <c r="AM447" s="610"/>
      <c r="AN447" s="610"/>
      <c r="AO447" s="610"/>
      <c r="AP447" s="610"/>
      <c r="AQ447" s="610"/>
      <c r="AR447" s="610"/>
    </row>
    <row r="448" spans="1:44" x14ac:dyDescent="0.25">
      <c r="A448" s="3"/>
      <c r="B448" s="3"/>
      <c r="C448" s="3"/>
      <c r="D448" s="3"/>
      <c r="E448" s="701"/>
      <c r="F448" s="701"/>
      <c r="G448" s="701"/>
      <c r="H448" s="701"/>
      <c r="I448" s="701"/>
      <c r="J448" s="701"/>
      <c r="K448" s="701"/>
      <c r="L448" s="701"/>
      <c r="M448" s="701"/>
      <c r="N448" s="701"/>
      <c r="O448" s="701"/>
      <c r="S448" s="610"/>
      <c r="T448" s="610"/>
      <c r="U448" s="610"/>
      <c r="V448" s="610"/>
      <c r="W448" s="610"/>
      <c r="X448" s="610"/>
      <c r="Y448" s="610"/>
      <c r="Z448" s="610"/>
      <c r="AA448" s="610"/>
      <c r="AB448" s="610"/>
      <c r="AC448" s="610"/>
      <c r="AD448" s="610"/>
      <c r="AE448" s="610"/>
      <c r="AF448" s="610"/>
      <c r="AG448" s="610"/>
      <c r="AH448" s="610"/>
      <c r="AI448" s="610"/>
      <c r="AJ448" s="610"/>
      <c r="AK448" s="610"/>
      <c r="AL448" s="610"/>
      <c r="AM448" s="610"/>
      <c r="AN448" s="610"/>
      <c r="AO448" s="610"/>
      <c r="AP448" s="610"/>
      <c r="AQ448" s="610"/>
      <c r="AR448" s="610"/>
    </row>
    <row r="449" spans="1:44" x14ac:dyDescent="0.25">
      <c r="A449" s="3"/>
      <c r="B449" s="3"/>
      <c r="C449" s="3"/>
      <c r="D449" s="3"/>
      <c r="E449" s="701"/>
      <c r="F449" s="701"/>
      <c r="G449" s="701"/>
      <c r="H449" s="701"/>
      <c r="I449" s="701"/>
      <c r="J449" s="701"/>
      <c r="K449" s="701"/>
      <c r="L449" s="701"/>
      <c r="M449" s="701"/>
      <c r="N449" s="701"/>
      <c r="O449" s="701"/>
      <c r="S449" s="610"/>
      <c r="T449" s="610"/>
      <c r="U449" s="610"/>
      <c r="V449" s="610"/>
      <c r="W449" s="610"/>
      <c r="X449" s="610"/>
      <c r="Y449" s="610"/>
      <c r="Z449" s="610"/>
      <c r="AA449" s="610"/>
      <c r="AB449" s="610"/>
      <c r="AC449" s="610"/>
      <c r="AD449" s="610"/>
      <c r="AE449" s="610"/>
      <c r="AF449" s="610"/>
      <c r="AG449" s="610"/>
      <c r="AH449" s="610"/>
      <c r="AI449" s="610"/>
      <c r="AJ449" s="610"/>
      <c r="AK449" s="610"/>
      <c r="AL449" s="610"/>
      <c r="AM449" s="610"/>
      <c r="AN449" s="610"/>
      <c r="AO449" s="610"/>
      <c r="AP449" s="610"/>
      <c r="AQ449" s="610"/>
      <c r="AR449" s="610"/>
    </row>
    <row r="450" spans="1:44" x14ac:dyDescent="0.25">
      <c r="A450" s="3"/>
      <c r="B450" s="3"/>
      <c r="C450" s="3"/>
      <c r="D450" s="3"/>
      <c r="E450" s="701"/>
      <c r="F450" s="701"/>
      <c r="G450" s="701"/>
      <c r="H450" s="701"/>
      <c r="I450" s="701"/>
      <c r="J450" s="701"/>
      <c r="K450" s="701"/>
      <c r="L450" s="701"/>
      <c r="M450" s="701"/>
      <c r="N450" s="701"/>
      <c r="O450" s="701"/>
      <c r="S450" s="610"/>
      <c r="T450" s="610"/>
      <c r="U450" s="610"/>
      <c r="V450" s="610"/>
      <c r="W450" s="610"/>
      <c r="X450" s="610"/>
      <c r="Y450" s="610"/>
      <c r="Z450" s="610"/>
      <c r="AA450" s="610"/>
      <c r="AB450" s="610"/>
      <c r="AC450" s="610"/>
      <c r="AD450" s="610"/>
      <c r="AE450" s="610"/>
      <c r="AF450" s="610"/>
      <c r="AG450" s="610"/>
      <c r="AH450" s="610"/>
      <c r="AI450" s="610"/>
      <c r="AJ450" s="610"/>
      <c r="AK450" s="610"/>
      <c r="AL450" s="610"/>
      <c r="AM450" s="610"/>
      <c r="AN450" s="610"/>
      <c r="AO450" s="610"/>
      <c r="AP450" s="610"/>
      <c r="AQ450" s="610"/>
      <c r="AR450" s="610"/>
    </row>
    <row r="451" spans="1:44" x14ac:dyDescent="0.25">
      <c r="A451" s="3"/>
      <c r="B451" s="3"/>
      <c r="C451" s="3"/>
      <c r="D451" s="3"/>
      <c r="E451" s="701"/>
      <c r="F451" s="701"/>
      <c r="G451" s="701"/>
      <c r="H451" s="701"/>
      <c r="I451" s="701"/>
      <c r="J451" s="701"/>
      <c r="K451" s="701"/>
      <c r="L451" s="701"/>
      <c r="M451" s="701"/>
      <c r="N451" s="701"/>
      <c r="O451" s="701"/>
      <c r="S451" s="610"/>
      <c r="T451" s="610"/>
      <c r="U451" s="610"/>
      <c r="V451" s="610"/>
      <c r="W451" s="610"/>
      <c r="X451" s="610"/>
      <c r="Y451" s="610"/>
      <c r="Z451" s="610"/>
      <c r="AA451" s="610"/>
      <c r="AB451" s="610"/>
      <c r="AC451" s="610"/>
      <c r="AD451" s="610"/>
      <c r="AE451" s="610"/>
      <c r="AF451" s="610"/>
      <c r="AG451" s="610"/>
      <c r="AH451" s="610"/>
      <c r="AI451" s="610"/>
      <c r="AJ451" s="610"/>
      <c r="AK451" s="610"/>
      <c r="AL451" s="610"/>
      <c r="AM451" s="610"/>
      <c r="AN451" s="610"/>
      <c r="AO451" s="610"/>
      <c r="AP451" s="610"/>
      <c r="AQ451" s="610"/>
      <c r="AR451" s="610"/>
    </row>
    <row r="452" spans="1:44" x14ac:dyDescent="0.25">
      <c r="A452" s="3"/>
      <c r="B452" s="3"/>
      <c r="C452" s="3"/>
      <c r="D452" s="3"/>
      <c r="E452" s="701"/>
      <c r="F452" s="701"/>
      <c r="G452" s="701"/>
      <c r="H452" s="701"/>
      <c r="I452" s="701"/>
      <c r="J452" s="701"/>
      <c r="K452" s="701"/>
      <c r="L452" s="701"/>
      <c r="M452" s="701"/>
      <c r="N452" s="701"/>
      <c r="O452" s="701"/>
      <c r="S452" s="610"/>
      <c r="T452" s="610"/>
      <c r="U452" s="610"/>
      <c r="V452" s="610"/>
      <c r="W452" s="610"/>
      <c r="X452" s="610"/>
      <c r="Y452" s="610"/>
      <c r="Z452" s="610"/>
      <c r="AA452" s="610"/>
      <c r="AB452" s="610"/>
      <c r="AC452" s="610"/>
      <c r="AD452" s="610"/>
      <c r="AE452" s="610"/>
      <c r="AF452" s="610"/>
      <c r="AG452" s="610"/>
      <c r="AH452" s="610"/>
      <c r="AI452" s="610"/>
      <c r="AJ452" s="610"/>
      <c r="AK452" s="610"/>
      <c r="AL452" s="610"/>
      <c r="AM452" s="610"/>
      <c r="AN452" s="610"/>
      <c r="AO452" s="610"/>
      <c r="AP452" s="610"/>
      <c r="AQ452" s="610"/>
      <c r="AR452" s="610"/>
    </row>
    <row r="453" spans="1:44" x14ac:dyDescent="0.25">
      <c r="A453" s="3"/>
      <c r="B453" s="3"/>
      <c r="C453" s="3"/>
      <c r="D453" s="3"/>
      <c r="E453" s="701"/>
      <c r="F453" s="701"/>
      <c r="G453" s="701"/>
      <c r="H453" s="701"/>
      <c r="I453" s="701"/>
      <c r="J453" s="701"/>
      <c r="K453" s="701"/>
      <c r="L453" s="701"/>
      <c r="M453" s="701"/>
      <c r="N453" s="701"/>
      <c r="O453" s="701"/>
      <c r="S453" s="610"/>
      <c r="T453" s="610"/>
      <c r="U453" s="610"/>
      <c r="V453" s="610"/>
      <c r="W453" s="610"/>
      <c r="X453" s="610"/>
      <c r="Y453" s="610"/>
      <c r="Z453" s="610"/>
      <c r="AA453" s="610"/>
      <c r="AB453" s="610"/>
      <c r="AC453" s="610"/>
      <c r="AD453" s="610"/>
      <c r="AE453" s="610"/>
      <c r="AF453" s="610"/>
      <c r="AG453" s="610"/>
      <c r="AH453" s="610"/>
      <c r="AI453" s="610"/>
      <c r="AJ453" s="610"/>
      <c r="AK453" s="610"/>
      <c r="AL453" s="610"/>
      <c r="AM453" s="610"/>
      <c r="AN453" s="610"/>
      <c r="AO453" s="610"/>
      <c r="AP453" s="610"/>
      <c r="AQ453" s="610"/>
      <c r="AR453" s="610"/>
    </row>
    <row r="454" spans="1:44" x14ac:dyDescent="0.25">
      <c r="A454" s="3"/>
      <c r="B454" s="3"/>
      <c r="C454" s="3"/>
      <c r="D454" s="3"/>
      <c r="E454" s="701"/>
      <c r="F454" s="701"/>
      <c r="G454" s="701"/>
      <c r="H454" s="701"/>
      <c r="I454" s="701"/>
      <c r="J454" s="701"/>
      <c r="K454" s="701"/>
      <c r="L454" s="701"/>
      <c r="M454" s="701"/>
      <c r="N454" s="701"/>
      <c r="O454" s="701"/>
      <c r="S454" s="610"/>
      <c r="T454" s="610"/>
      <c r="U454" s="610"/>
      <c r="V454" s="610"/>
      <c r="W454" s="610"/>
      <c r="X454" s="610"/>
      <c r="Y454" s="610"/>
      <c r="Z454" s="610"/>
      <c r="AA454" s="610"/>
      <c r="AB454" s="610"/>
      <c r="AC454" s="610"/>
      <c r="AD454" s="610"/>
      <c r="AE454" s="610"/>
      <c r="AF454" s="610"/>
      <c r="AG454" s="610"/>
      <c r="AH454" s="610"/>
      <c r="AI454" s="610"/>
      <c r="AJ454" s="610"/>
      <c r="AK454" s="610"/>
      <c r="AL454" s="610"/>
      <c r="AM454" s="610"/>
      <c r="AN454" s="610"/>
      <c r="AO454" s="610"/>
      <c r="AP454" s="610"/>
      <c r="AQ454" s="610"/>
      <c r="AR454" s="610"/>
    </row>
    <row r="455" spans="1:44" x14ac:dyDescent="0.25">
      <c r="A455" s="3"/>
      <c r="B455" s="3"/>
      <c r="C455" s="3"/>
      <c r="D455" s="3"/>
      <c r="E455" s="701"/>
      <c r="F455" s="701"/>
      <c r="G455" s="701"/>
      <c r="H455" s="701"/>
      <c r="I455" s="701"/>
      <c r="J455" s="701"/>
      <c r="K455" s="701"/>
      <c r="L455" s="701"/>
      <c r="M455" s="701"/>
      <c r="N455" s="701"/>
      <c r="O455" s="701"/>
      <c r="S455" s="610"/>
      <c r="T455" s="610"/>
      <c r="U455" s="610"/>
      <c r="V455" s="610"/>
      <c r="W455" s="610"/>
      <c r="X455" s="610"/>
      <c r="Y455" s="610"/>
      <c r="Z455" s="610"/>
      <c r="AA455" s="610"/>
      <c r="AB455" s="610"/>
      <c r="AC455" s="610"/>
      <c r="AD455" s="610"/>
      <c r="AE455" s="610"/>
      <c r="AF455" s="610"/>
      <c r="AG455" s="610"/>
      <c r="AH455" s="610"/>
      <c r="AI455" s="610"/>
      <c r="AJ455" s="610"/>
      <c r="AK455" s="610"/>
      <c r="AL455" s="610"/>
      <c r="AM455" s="610"/>
      <c r="AN455" s="610"/>
      <c r="AO455" s="610"/>
      <c r="AP455" s="610"/>
      <c r="AQ455" s="610"/>
      <c r="AR455" s="610"/>
    </row>
    <row r="456" spans="1:44" x14ac:dyDescent="0.25">
      <c r="A456" s="3"/>
      <c r="B456" s="3"/>
      <c r="C456" s="3"/>
      <c r="D456" s="3"/>
      <c r="E456" s="701"/>
      <c r="F456" s="701"/>
      <c r="G456" s="701"/>
      <c r="H456" s="701"/>
      <c r="I456" s="701"/>
      <c r="J456" s="701"/>
      <c r="K456" s="701"/>
      <c r="L456" s="701"/>
      <c r="M456" s="701"/>
      <c r="N456" s="701"/>
      <c r="O456" s="701"/>
      <c r="S456" s="610"/>
      <c r="T456" s="610"/>
      <c r="U456" s="610"/>
      <c r="V456" s="610"/>
      <c r="W456" s="610"/>
      <c r="X456" s="610"/>
      <c r="Y456" s="610"/>
      <c r="Z456" s="610"/>
      <c r="AA456" s="610"/>
      <c r="AB456" s="610"/>
      <c r="AC456" s="610"/>
      <c r="AD456" s="610"/>
      <c r="AE456" s="610"/>
      <c r="AF456" s="610"/>
      <c r="AG456" s="610"/>
      <c r="AH456" s="610"/>
      <c r="AI456" s="610"/>
      <c r="AJ456" s="610"/>
      <c r="AK456" s="610"/>
      <c r="AL456" s="610"/>
      <c r="AM456" s="610"/>
      <c r="AN456" s="610"/>
      <c r="AO456" s="610"/>
      <c r="AP456" s="610"/>
      <c r="AQ456" s="610"/>
      <c r="AR456" s="610"/>
    </row>
    <row r="457" spans="1:44" x14ac:dyDescent="0.25">
      <c r="A457" s="3"/>
      <c r="B457" s="3"/>
      <c r="C457" s="3"/>
      <c r="D457" s="3"/>
      <c r="E457" s="701"/>
      <c r="F457" s="701"/>
      <c r="G457" s="701"/>
      <c r="H457" s="701"/>
      <c r="I457" s="701"/>
      <c r="J457" s="701"/>
      <c r="K457" s="701"/>
      <c r="L457" s="701"/>
      <c r="M457" s="701"/>
      <c r="N457" s="701"/>
      <c r="O457" s="701"/>
      <c r="S457" s="610"/>
      <c r="T457" s="610"/>
      <c r="U457" s="610"/>
      <c r="V457" s="610"/>
      <c r="W457" s="610"/>
      <c r="X457" s="610"/>
      <c r="Y457" s="610"/>
      <c r="Z457" s="610"/>
      <c r="AA457" s="610"/>
      <c r="AB457" s="610"/>
      <c r="AC457" s="610"/>
      <c r="AD457" s="610"/>
      <c r="AE457" s="610"/>
      <c r="AF457" s="610"/>
      <c r="AG457" s="610"/>
      <c r="AH457" s="610"/>
      <c r="AI457" s="610"/>
      <c r="AJ457" s="610"/>
      <c r="AK457" s="610"/>
      <c r="AL457" s="610"/>
      <c r="AM457" s="610"/>
      <c r="AN457" s="610"/>
      <c r="AO457" s="610"/>
      <c r="AP457" s="610"/>
      <c r="AQ457" s="610"/>
      <c r="AR457" s="610"/>
    </row>
    <row r="458" spans="1:44" x14ac:dyDescent="0.25">
      <c r="A458" s="3"/>
      <c r="B458" s="3"/>
      <c r="C458" s="3"/>
      <c r="D458" s="3"/>
      <c r="E458" s="701"/>
      <c r="F458" s="701"/>
      <c r="G458" s="701"/>
      <c r="H458" s="701"/>
      <c r="I458" s="701"/>
      <c r="J458" s="701"/>
      <c r="K458" s="701"/>
      <c r="L458" s="701"/>
      <c r="M458" s="701"/>
      <c r="N458" s="701"/>
      <c r="O458" s="701"/>
      <c r="S458" s="610"/>
      <c r="T458" s="610"/>
      <c r="U458" s="610"/>
      <c r="V458" s="610"/>
      <c r="W458" s="610"/>
      <c r="X458" s="610"/>
      <c r="Y458" s="610"/>
      <c r="Z458" s="610"/>
      <c r="AA458" s="610"/>
      <c r="AB458" s="610"/>
      <c r="AC458" s="610"/>
      <c r="AD458" s="610"/>
      <c r="AE458" s="610"/>
      <c r="AF458" s="610"/>
      <c r="AG458" s="610"/>
      <c r="AH458" s="610"/>
      <c r="AI458" s="610"/>
      <c r="AJ458" s="610"/>
      <c r="AK458" s="610"/>
      <c r="AL458" s="610"/>
      <c r="AM458" s="610"/>
      <c r="AN458" s="610"/>
      <c r="AO458" s="610"/>
      <c r="AP458" s="610"/>
      <c r="AQ458" s="610"/>
      <c r="AR458" s="610"/>
    </row>
    <row r="459" spans="1:44" x14ac:dyDescent="0.25">
      <c r="A459" s="3"/>
      <c r="B459" s="3"/>
      <c r="C459" s="3"/>
      <c r="D459" s="3"/>
      <c r="E459" s="701"/>
      <c r="F459" s="701"/>
      <c r="G459" s="701"/>
      <c r="H459" s="701"/>
      <c r="I459" s="701"/>
      <c r="J459" s="701"/>
      <c r="K459" s="701"/>
      <c r="L459" s="701"/>
      <c r="M459" s="701"/>
      <c r="N459" s="701"/>
      <c r="O459" s="701"/>
      <c r="S459" s="610"/>
      <c r="T459" s="610"/>
      <c r="U459" s="610"/>
      <c r="V459" s="610"/>
      <c r="W459" s="610"/>
      <c r="X459" s="610"/>
      <c r="Y459" s="610"/>
      <c r="Z459" s="610"/>
      <c r="AA459" s="610"/>
      <c r="AB459" s="610"/>
      <c r="AC459" s="610"/>
      <c r="AD459" s="610"/>
      <c r="AE459" s="610"/>
      <c r="AF459" s="610"/>
      <c r="AG459" s="610"/>
      <c r="AH459" s="610"/>
      <c r="AI459" s="610"/>
      <c r="AJ459" s="610"/>
      <c r="AK459" s="610"/>
      <c r="AL459" s="610"/>
      <c r="AM459" s="610"/>
      <c r="AN459" s="610"/>
      <c r="AO459" s="610"/>
      <c r="AP459" s="610"/>
      <c r="AQ459" s="610"/>
      <c r="AR459" s="610"/>
    </row>
    <row r="460" spans="1:44" x14ac:dyDescent="0.25">
      <c r="A460" s="3"/>
      <c r="B460" s="3"/>
      <c r="C460" s="3"/>
      <c r="D460" s="3"/>
      <c r="E460" s="701"/>
      <c r="F460" s="701"/>
      <c r="G460" s="701"/>
      <c r="H460" s="701"/>
      <c r="I460" s="701"/>
      <c r="J460" s="701"/>
      <c r="K460" s="701"/>
      <c r="L460" s="701"/>
      <c r="M460" s="701"/>
      <c r="N460" s="701"/>
      <c r="O460" s="701"/>
      <c r="S460" s="610"/>
      <c r="T460" s="610"/>
      <c r="U460" s="610"/>
      <c r="V460" s="610"/>
      <c r="W460" s="610"/>
      <c r="X460" s="610"/>
      <c r="Y460" s="610"/>
      <c r="Z460" s="610"/>
      <c r="AA460" s="610"/>
      <c r="AB460" s="610"/>
      <c r="AC460" s="610"/>
      <c r="AD460" s="610"/>
      <c r="AE460" s="610"/>
      <c r="AF460" s="610"/>
      <c r="AG460" s="610"/>
      <c r="AH460" s="610"/>
      <c r="AI460" s="610"/>
      <c r="AJ460" s="610"/>
      <c r="AK460" s="610"/>
      <c r="AL460" s="610"/>
      <c r="AM460" s="610"/>
      <c r="AN460" s="610"/>
      <c r="AO460" s="610"/>
      <c r="AP460" s="610"/>
      <c r="AQ460" s="610"/>
      <c r="AR460" s="610"/>
    </row>
    <row r="461" spans="1:44" x14ac:dyDescent="0.25">
      <c r="A461" s="3"/>
      <c r="B461" s="3"/>
      <c r="C461" s="3"/>
      <c r="D461" s="3"/>
      <c r="E461" s="701"/>
      <c r="F461" s="701"/>
      <c r="G461" s="701"/>
      <c r="H461" s="701"/>
      <c r="I461" s="701"/>
      <c r="J461" s="701"/>
      <c r="K461" s="701"/>
      <c r="L461" s="701"/>
      <c r="M461" s="701"/>
      <c r="N461" s="701"/>
      <c r="O461" s="701"/>
      <c r="S461" s="610"/>
      <c r="T461" s="610"/>
      <c r="U461" s="610"/>
      <c r="V461" s="610"/>
      <c r="W461" s="610"/>
      <c r="X461" s="610"/>
      <c r="Y461" s="610"/>
      <c r="Z461" s="610"/>
      <c r="AA461" s="610"/>
      <c r="AB461" s="610"/>
      <c r="AC461" s="610"/>
      <c r="AD461" s="610"/>
      <c r="AE461" s="610"/>
      <c r="AF461" s="610"/>
      <c r="AG461" s="610"/>
      <c r="AH461" s="610"/>
      <c r="AI461" s="610"/>
      <c r="AJ461" s="610"/>
      <c r="AK461" s="610"/>
      <c r="AL461" s="610"/>
      <c r="AM461" s="610"/>
      <c r="AN461" s="610"/>
      <c r="AO461" s="610"/>
      <c r="AP461" s="610"/>
      <c r="AQ461" s="610"/>
      <c r="AR461" s="610"/>
    </row>
    <row r="462" spans="1:44" x14ac:dyDescent="0.25">
      <c r="A462" s="3"/>
      <c r="B462" s="3"/>
      <c r="C462" s="3"/>
      <c r="D462" s="3"/>
      <c r="E462" s="701"/>
      <c r="F462" s="701"/>
      <c r="G462" s="701"/>
      <c r="H462" s="701"/>
      <c r="I462" s="701"/>
      <c r="J462" s="701"/>
      <c r="K462" s="701"/>
      <c r="L462" s="701"/>
      <c r="M462" s="701"/>
      <c r="N462" s="701"/>
      <c r="O462" s="701"/>
      <c r="S462" s="610"/>
      <c r="T462" s="610"/>
      <c r="U462" s="610"/>
      <c r="V462" s="610"/>
      <c r="W462" s="610"/>
      <c r="X462" s="610"/>
      <c r="Y462" s="610"/>
      <c r="Z462" s="610"/>
      <c r="AA462" s="610"/>
      <c r="AB462" s="610"/>
      <c r="AC462" s="610"/>
      <c r="AD462" s="610"/>
      <c r="AE462" s="610"/>
      <c r="AF462" s="610"/>
      <c r="AG462" s="610"/>
      <c r="AH462" s="610"/>
      <c r="AI462" s="610"/>
      <c r="AJ462" s="610"/>
      <c r="AK462" s="610"/>
      <c r="AL462" s="610"/>
      <c r="AM462" s="610"/>
      <c r="AN462" s="610"/>
      <c r="AO462" s="610"/>
      <c r="AP462" s="610"/>
      <c r="AQ462" s="610"/>
      <c r="AR462" s="610"/>
    </row>
    <row r="463" spans="1:44" x14ac:dyDescent="0.25">
      <c r="A463" s="3"/>
      <c r="B463" s="3"/>
      <c r="C463" s="3"/>
      <c r="D463" s="3"/>
      <c r="E463" s="701"/>
      <c r="F463" s="701"/>
      <c r="G463" s="701"/>
      <c r="H463" s="701"/>
      <c r="I463" s="701"/>
      <c r="J463" s="701"/>
      <c r="K463" s="701"/>
      <c r="L463" s="701"/>
      <c r="M463" s="701"/>
      <c r="N463" s="701"/>
      <c r="O463" s="701"/>
      <c r="S463" s="610"/>
      <c r="T463" s="610"/>
      <c r="U463" s="610"/>
      <c r="V463" s="610"/>
      <c r="W463" s="610"/>
      <c r="X463" s="610"/>
      <c r="Y463" s="610"/>
      <c r="Z463" s="610"/>
      <c r="AA463" s="610"/>
      <c r="AB463" s="610"/>
      <c r="AC463" s="610"/>
      <c r="AD463" s="610"/>
      <c r="AE463" s="610"/>
      <c r="AF463" s="610"/>
      <c r="AG463" s="610"/>
      <c r="AH463" s="610"/>
      <c r="AI463" s="610"/>
      <c r="AJ463" s="610"/>
      <c r="AK463" s="610"/>
      <c r="AL463" s="610"/>
      <c r="AM463" s="610"/>
      <c r="AN463" s="610"/>
      <c r="AO463" s="610"/>
      <c r="AP463" s="610"/>
      <c r="AQ463" s="610"/>
      <c r="AR463" s="610"/>
    </row>
    <row r="464" spans="1:44" x14ac:dyDescent="0.25">
      <c r="A464" s="3"/>
      <c r="B464" s="3"/>
      <c r="C464" s="3"/>
      <c r="D464" s="3"/>
      <c r="E464" s="701"/>
      <c r="F464" s="701"/>
      <c r="G464" s="701"/>
      <c r="H464" s="701"/>
      <c r="I464" s="701"/>
      <c r="J464" s="701"/>
      <c r="K464" s="701"/>
      <c r="L464" s="701"/>
      <c r="M464" s="701"/>
      <c r="N464" s="701"/>
      <c r="O464" s="701"/>
      <c r="S464" s="610"/>
      <c r="T464" s="610"/>
      <c r="U464" s="610"/>
      <c r="V464" s="610"/>
      <c r="W464" s="610"/>
      <c r="X464" s="610"/>
      <c r="Y464" s="610"/>
      <c r="Z464" s="610"/>
      <c r="AA464" s="610"/>
      <c r="AB464" s="610"/>
      <c r="AC464" s="610"/>
      <c r="AD464" s="610"/>
      <c r="AE464" s="610"/>
      <c r="AF464" s="610"/>
      <c r="AG464" s="610"/>
      <c r="AH464" s="610"/>
      <c r="AI464" s="610"/>
      <c r="AJ464" s="610"/>
      <c r="AK464" s="610"/>
      <c r="AL464" s="610"/>
      <c r="AM464" s="610"/>
      <c r="AN464" s="610"/>
      <c r="AO464" s="610"/>
      <c r="AP464" s="610"/>
      <c r="AQ464" s="610"/>
      <c r="AR464" s="610"/>
    </row>
    <row r="465" spans="1:44" x14ac:dyDescent="0.25">
      <c r="A465" s="3"/>
      <c r="B465" s="3"/>
      <c r="C465" s="3"/>
      <c r="D465" s="3"/>
      <c r="E465" s="701"/>
      <c r="F465" s="701"/>
      <c r="G465" s="701"/>
      <c r="H465" s="701"/>
      <c r="I465" s="701"/>
      <c r="J465" s="701"/>
      <c r="K465" s="701"/>
      <c r="L465" s="701"/>
      <c r="M465" s="701"/>
      <c r="N465" s="701"/>
      <c r="O465" s="701"/>
      <c r="S465" s="610"/>
      <c r="T465" s="610"/>
      <c r="U465" s="610"/>
      <c r="V465" s="610"/>
      <c r="W465" s="610"/>
      <c r="X465" s="610"/>
      <c r="Y465" s="610"/>
      <c r="Z465" s="610"/>
      <c r="AA465" s="610"/>
      <c r="AB465" s="610"/>
      <c r="AC465" s="610"/>
      <c r="AD465" s="610"/>
      <c r="AE465" s="610"/>
      <c r="AF465" s="610"/>
      <c r="AG465" s="610"/>
      <c r="AH465" s="610"/>
      <c r="AI465" s="610"/>
      <c r="AJ465" s="610"/>
      <c r="AK465" s="610"/>
      <c r="AL465" s="610"/>
      <c r="AM465" s="610"/>
      <c r="AN465" s="610"/>
      <c r="AO465" s="610"/>
      <c r="AP465" s="610"/>
      <c r="AQ465" s="610"/>
      <c r="AR465" s="610"/>
    </row>
    <row r="466" spans="1:44" x14ac:dyDescent="0.25">
      <c r="A466" s="3"/>
      <c r="B466" s="3"/>
      <c r="C466" s="3"/>
      <c r="D466" s="3"/>
      <c r="E466" s="701"/>
      <c r="F466" s="701"/>
      <c r="G466" s="701"/>
      <c r="H466" s="701"/>
      <c r="I466" s="701"/>
      <c r="J466" s="701"/>
      <c r="K466" s="701"/>
      <c r="L466" s="701"/>
      <c r="M466" s="701"/>
      <c r="N466" s="701"/>
      <c r="O466" s="701"/>
      <c r="S466" s="610"/>
      <c r="T466" s="610"/>
      <c r="U466" s="610"/>
      <c r="V466" s="610"/>
      <c r="W466" s="610"/>
      <c r="X466" s="610"/>
      <c r="Y466" s="610"/>
      <c r="Z466" s="610"/>
      <c r="AA466" s="610"/>
      <c r="AB466" s="610"/>
      <c r="AC466" s="610"/>
      <c r="AD466" s="610"/>
      <c r="AE466" s="610"/>
      <c r="AF466" s="610"/>
      <c r="AG466" s="610"/>
      <c r="AH466" s="610"/>
      <c r="AI466" s="610"/>
      <c r="AJ466" s="610"/>
      <c r="AK466" s="610"/>
      <c r="AL466" s="610"/>
      <c r="AM466" s="610"/>
      <c r="AN466" s="610"/>
      <c r="AO466" s="610"/>
      <c r="AP466" s="610"/>
      <c r="AQ466" s="610"/>
      <c r="AR466" s="610"/>
    </row>
    <row r="467" spans="1:44" x14ac:dyDescent="0.25">
      <c r="A467" s="3"/>
      <c r="B467" s="3"/>
      <c r="C467" s="3"/>
      <c r="D467" s="3"/>
      <c r="E467" s="701"/>
      <c r="F467" s="701"/>
      <c r="G467" s="701"/>
      <c r="H467" s="701"/>
      <c r="I467" s="701"/>
      <c r="J467" s="701"/>
      <c r="K467" s="701"/>
      <c r="L467" s="701"/>
      <c r="M467" s="701"/>
      <c r="N467" s="701"/>
      <c r="O467" s="701"/>
      <c r="S467" s="610"/>
      <c r="T467" s="610"/>
      <c r="U467" s="610"/>
      <c r="V467" s="610"/>
      <c r="W467" s="610"/>
      <c r="X467" s="610"/>
      <c r="Y467" s="610"/>
      <c r="Z467" s="610"/>
      <c r="AA467" s="610"/>
      <c r="AB467" s="610"/>
      <c r="AC467" s="610"/>
      <c r="AD467" s="610"/>
      <c r="AE467" s="610"/>
      <c r="AF467" s="610"/>
      <c r="AG467" s="610"/>
      <c r="AH467" s="610"/>
      <c r="AI467" s="610"/>
      <c r="AJ467" s="610"/>
      <c r="AK467" s="610"/>
      <c r="AL467" s="610"/>
      <c r="AM467" s="610"/>
      <c r="AN467" s="610"/>
      <c r="AO467" s="610"/>
      <c r="AP467" s="610"/>
      <c r="AQ467" s="610"/>
      <c r="AR467" s="610"/>
    </row>
    <row r="468" spans="1:44" x14ac:dyDescent="0.25">
      <c r="A468" s="3"/>
      <c r="B468" s="3"/>
      <c r="C468" s="3"/>
      <c r="D468" s="3"/>
      <c r="E468" s="701"/>
      <c r="F468" s="701"/>
      <c r="G468" s="701"/>
      <c r="H468" s="701"/>
      <c r="I468" s="701"/>
      <c r="J468" s="701"/>
      <c r="K468" s="701"/>
      <c r="L468" s="701"/>
      <c r="M468" s="701"/>
      <c r="N468" s="701"/>
      <c r="O468" s="701"/>
      <c r="S468" s="610"/>
      <c r="T468" s="610"/>
      <c r="U468" s="610"/>
      <c r="V468" s="610"/>
      <c r="W468" s="610"/>
      <c r="X468" s="610"/>
      <c r="Y468" s="610"/>
      <c r="Z468" s="610"/>
      <c r="AA468" s="610"/>
      <c r="AB468" s="610"/>
      <c r="AC468" s="610"/>
      <c r="AD468" s="610"/>
      <c r="AE468" s="610"/>
      <c r="AF468" s="610"/>
      <c r="AG468" s="610"/>
      <c r="AH468" s="610"/>
      <c r="AI468" s="610"/>
      <c r="AJ468" s="610"/>
      <c r="AK468" s="610"/>
      <c r="AL468" s="610"/>
      <c r="AM468" s="610"/>
      <c r="AN468" s="610"/>
      <c r="AO468" s="610"/>
      <c r="AP468" s="610"/>
      <c r="AQ468" s="610"/>
      <c r="AR468" s="610"/>
    </row>
    <row r="469" spans="1:44" x14ac:dyDescent="0.25">
      <c r="A469" s="3"/>
      <c r="B469" s="3"/>
      <c r="C469" s="3"/>
      <c r="D469" s="3"/>
      <c r="E469" s="701"/>
      <c r="F469" s="701"/>
      <c r="G469" s="701"/>
      <c r="H469" s="701"/>
      <c r="I469" s="701"/>
      <c r="J469" s="701"/>
      <c r="K469" s="701"/>
      <c r="L469" s="701"/>
      <c r="M469" s="701"/>
      <c r="N469" s="701"/>
      <c r="O469" s="701"/>
      <c r="S469" s="610"/>
      <c r="T469" s="610"/>
      <c r="U469" s="610"/>
      <c r="V469" s="610"/>
      <c r="W469" s="610"/>
      <c r="X469" s="610"/>
      <c r="Y469" s="610"/>
      <c r="Z469" s="610"/>
      <c r="AA469" s="610"/>
      <c r="AB469" s="610"/>
      <c r="AC469" s="610"/>
      <c r="AD469" s="610"/>
      <c r="AE469" s="610"/>
      <c r="AF469" s="610"/>
      <c r="AG469" s="610"/>
      <c r="AH469" s="610"/>
      <c r="AI469" s="610"/>
      <c r="AJ469" s="610"/>
      <c r="AK469" s="610"/>
      <c r="AL469" s="610"/>
      <c r="AM469" s="610"/>
      <c r="AN469" s="610"/>
      <c r="AO469" s="610"/>
      <c r="AP469" s="610"/>
      <c r="AQ469" s="610"/>
      <c r="AR469" s="610"/>
    </row>
    <row r="470" spans="1:44" x14ac:dyDescent="0.25">
      <c r="A470" s="3"/>
      <c r="B470" s="3"/>
      <c r="C470" s="3"/>
      <c r="D470" s="3"/>
      <c r="E470" s="701"/>
      <c r="F470" s="701"/>
      <c r="G470" s="701"/>
      <c r="H470" s="701"/>
      <c r="I470" s="701"/>
      <c r="J470" s="701"/>
      <c r="K470" s="701"/>
      <c r="L470" s="701"/>
      <c r="M470" s="701"/>
      <c r="N470" s="701"/>
      <c r="O470" s="701"/>
      <c r="S470" s="610"/>
      <c r="T470" s="610"/>
      <c r="U470" s="610"/>
      <c r="V470" s="610"/>
      <c r="W470" s="610"/>
      <c r="X470" s="610"/>
      <c r="Y470" s="610"/>
      <c r="Z470" s="610"/>
      <c r="AA470" s="610"/>
      <c r="AB470" s="610"/>
      <c r="AC470" s="610"/>
      <c r="AD470" s="610"/>
      <c r="AE470" s="610"/>
      <c r="AF470" s="610"/>
      <c r="AG470" s="610"/>
      <c r="AH470" s="610"/>
      <c r="AI470" s="610"/>
      <c r="AJ470" s="610"/>
      <c r="AK470" s="610"/>
      <c r="AL470" s="610"/>
      <c r="AM470" s="610"/>
      <c r="AN470" s="610"/>
      <c r="AO470" s="610"/>
      <c r="AP470" s="610"/>
      <c r="AQ470" s="610"/>
      <c r="AR470" s="610"/>
    </row>
    <row r="471" spans="1:44" x14ac:dyDescent="0.25">
      <c r="A471" s="3"/>
      <c r="B471" s="3"/>
      <c r="C471" s="3"/>
      <c r="D471" s="3"/>
      <c r="E471" s="701"/>
      <c r="F471" s="701"/>
      <c r="G471" s="701"/>
      <c r="H471" s="701"/>
      <c r="I471" s="701"/>
      <c r="J471" s="701"/>
      <c r="K471" s="701"/>
      <c r="L471" s="701"/>
      <c r="M471" s="701"/>
      <c r="N471" s="701"/>
      <c r="O471" s="701"/>
      <c r="S471" s="610"/>
      <c r="T471" s="610"/>
      <c r="U471" s="610"/>
      <c r="V471" s="610"/>
      <c r="W471" s="610"/>
      <c r="X471" s="610"/>
      <c r="Y471" s="610"/>
      <c r="Z471" s="610"/>
      <c r="AA471" s="610"/>
      <c r="AB471" s="610"/>
      <c r="AC471" s="610"/>
      <c r="AD471" s="610"/>
      <c r="AE471" s="610"/>
      <c r="AF471" s="610"/>
      <c r="AG471" s="610"/>
      <c r="AH471" s="610"/>
      <c r="AI471" s="610"/>
      <c r="AJ471" s="610"/>
      <c r="AK471" s="610"/>
      <c r="AL471" s="610"/>
      <c r="AM471" s="610"/>
      <c r="AN471" s="610"/>
      <c r="AO471" s="610"/>
      <c r="AP471" s="610"/>
      <c r="AQ471" s="610"/>
      <c r="AR471" s="610"/>
    </row>
    <row r="472" spans="1:44" x14ac:dyDescent="0.25">
      <c r="A472" s="3"/>
      <c r="B472" s="3"/>
      <c r="C472" s="3"/>
      <c r="D472" s="3"/>
      <c r="E472" s="701"/>
      <c r="F472" s="701"/>
      <c r="G472" s="701"/>
      <c r="H472" s="701"/>
      <c r="I472" s="701"/>
      <c r="J472" s="701"/>
      <c r="K472" s="701"/>
      <c r="L472" s="701"/>
      <c r="M472" s="701"/>
      <c r="N472" s="701"/>
      <c r="O472" s="701"/>
      <c r="S472" s="610"/>
      <c r="T472" s="610"/>
      <c r="U472" s="610"/>
      <c r="V472" s="610"/>
      <c r="W472" s="610"/>
      <c r="X472" s="610"/>
      <c r="Y472" s="610"/>
      <c r="Z472" s="610"/>
      <c r="AA472" s="610"/>
      <c r="AB472" s="610"/>
      <c r="AC472" s="610"/>
      <c r="AD472" s="610"/>
      <c r="AE472" s="610"/>
      <c r="AF472" s="610"/>
      <c r="AG472" s="610"/>
      <c r="AH472" s="610"/>
      <c r="AI472" s="610"/>
      <c r="AJ472" s="610"/>
      <c r="AK472" s="610"/>
      <c r="AL472" s="610"/>
      <c r="AM472" s="610"/>
      <c r="AN472" s="610"/>
      <c r="AO472" s="610"/>
      <c r="AP472" s="610"/>
      <c r="AQ472" s="610"/>
      <c r="AR472" s="610"/>
    </row>
    <row r="473" spans="1:44" x14ac:dyDescent="0.25">
      <c r="A473" s="3"/>
      <c r="B473" s="3"/>
      <c r="C473" s="3"/>
      <c r="D473" s="3"/>
      <c r="E473" s="701"/>
      <c r="F473" s="701"/>
      <c r="G473" s="701"/>
      <c r="H473" s="701"/>
      <c r="I473" s="701"/>
      <c r="J473" s="701"/>
      <c r="K473" s="701"/>
      <c r="L473" s="701"/>
      <c r="M473" s="701"/>
      <c r="N473" s="701"/>
      <c r="O473" s="701"/>
      <c r="S473" s="610"/>
      <c r="T473" s="610"/>
      <c r="U473" s="610"/>
      <c r="V473" s="610"/>
      <c r="W473" s="610"/>
      <c r="X473" s="610"/>
      <c r="Y473" s="610"/>
      <c r="Z473" s="610"/>
      <c r="AA473" s="610"/>
      <c r="AB473" s="610"/>
      <c r="AC473" s="610"/>
      <c r="AD473" s="610"/>
      <c r="AE473" s="610"/>
      <c r="AF473" s="610"/>
      <c r="AG473" s="610"/>
      <c r="AH473" s="610"/>
      <c r="AI473" s="610"/>
      <c r="AJ473" s="610"/>
      <c r="AK473" s="610"/>
      <c r="AL473" s="610"/>
      <c r="AM473" s="610"/>
      <c r="AN473" s="610"/>
      <c r="AO473" s="610"/>
      <c r="AP473" s="610"/>
      <c r="AQ473" s="610"/>
      <c r="AR473" s="610"/>
    </row>
    <row r="474" spans="1:44" x14ac:dyDescent="0.25">
      <c r="A474" s="3"/>
      <c r="B474" s="3"/>
      <c r="C474" s="3"/>
      <c r="D474" s="3"/>
      <c r="E474" s="701"/>
      <c r="F474" s="701"/>
      <c r="G474" s="701"/>
      <c r="H474" s="701"/>
      <c r="I474" s="701"/>
      <c r="J474" s="701"/>
      <c r="K474" s="701"/>
      <c r="L474" s="701"/>
      <c r="M474" s="701"/>
      <c r="N474" s="701"/>
      <c r="O474" s="701"/>
      <c r="S474" s="610"/>
      <c r="T474" s="610"/>
      <c r="U474" s="610"/>
      <c r="V474" s="610"/>
      <c r="W474" s="610"/>
      <c r="X474" s="610"/>
      <c r="Y474" s="610"/>
      <c r="Z474" s="610"/>
      <c r="AA474" s="610"/>
      <c r="AB474" s="610"/>
      <c r="AC474" s="610"/>
      <c r="AD474" s="610"/>
      <c r="AE474" s="610"/>
      <c r="AF474" s="610"/>
      <c r="AG474" s="610"/>
      <c r="AH474" s="610"/>
      <c r="AI474" s="610"/>
      <c r="AJ474" s="610"/>
      <c r="AK474" s="610"/>
      <c r="AL474" s="610"/>
      <c r="AM474" s="610"/>
      <c r="AN474" s="610"/>
      <c r="AO474" s="610"/>
      <c r="AP474" s="610"/>
      <c r="AQ474" s="610"/>
      <c r="AR474" s="610"/>
    </row>
    <row r="475" spans="1:44" x14ac:dyDescent="0.25">
      <c r="A475" s="3"/>
      <c r="B475" s="3"/>
      <c r="C475" s="3"/>
      <c r="D475" s="3"/>
      <c r="E475" s="701"/>
      <c r="F475" s="701"/>
      <c r="G475" s="701"/>
      <c r="H475" s="701"/>
      <c r="I475" s="701"/>
      <c r="J475" s="701"/>
      <c r="K475" s="701"/>
      <c r="L475" s="701"/>
      <c r="M475" s="701"/>
      <c r="N475" s="701"/>
      <c r="O475" s="701"/>
      <c r="S475" s="610"/>
      <c r="T475" s="610"/>
      <c r="U475" s="610"/>
      <c r="V475" s="610"/>
      <c r="W475" s="610"/>
      <c r="X475" s="610"/>
      <c r="Y475" s="610"/>
      <c r="Z475" s="610"/>
      <c r="AA475" s="610"/>
      <c r="AB475" s="610"/>
      <c r="AC475" s="610"/>
      <c r="AD475" s="610"/>
      <c r="AE475" s="610"/>
      <c r="AF475" s="610"/>
      <c r="AG475" s="610"/>
      <c r="AH475" s="610"/>
      <c r="AI475" s="610"/>
      <c r="AJ475" s="610"/>
      <c r="AK475" s="610"/>
      <c r="AL475" s="610"/>
      <c r="AM475" s="610"/>
      <c r="AN475" s="610"/>
      <c r="AO475" s="610"/>
      <c r="AP475" s="610"/>
      <c r="AQ475" s="610"/>
      <c r="AR475" s="610"/>
    </row>
    <row r="476" spans="1:44" x14ac:dyDescent="0.25">
      <c r="A476" s="3"/>
      <c r="B476" s="3"/>
      <c r="C476" s="3"/>
      <c r="D476" s="3"/>
      <c r="E476" s="701"/>
      <c r="F476" s="701"/>
      <c r="G476" s="701"/>
      <c r="H476" s="701"/>
      <c r="I476" s="701"/>
      <c r="J476" s="701"/>
      <c r="K476" s="701"/>
      <c r="L476" s="701"/>
      <c r="M476" s="701"/>
      <c r="N476" s="701"/>
      <c r="O476" s="701"/>
      <c r="S476" s="610"/>
      <c r="T476" s="610"/>
      <c r="U476" s="610"/>
      <c r="V476" s="610"/>
      <c r="W476" s="610"/>
      <c r="X476" s="610"/>
      <c r="Y476" s="610"/>
      <c r="Z476" s="610"/>
      <c r="AA476" s="610"/>
      <c r="AB476" s="610"/>
      <c r="AC476" s="610"/>
      <c r="AD476" s="610"/>
      <c r="AE476" s="610"/>
      <c r="AF476" s="610"/>
      <c r="AG476" s="610"/>
      <c r="AH476" s="610"/>
      <c r="AI476" s="610"/>
      <c r="AJ476" s="610"/>
      <c r="AK476" s="610"/>
      <c r="AL476" s="610"/>
      <c r="AM476" s="610"/>
      <c r="AN476" s="610"/>
      <c r="AO476" s="610"/>
      <c r="AP476" s="610"/>
      <c r="AQ476" s="610"/>
      <c r="AR476" s="610"/>
    </row>
    <row r="477" spans="1:44" x14ac:dyDescent="0.25">
      <c r="A477" s="3"/>
      <c r="B477" s="3"/>
      <c r="C477" s="3"/>
      <c r="D477" s="3"/>
      <c r="E477" s="701"/>
      <c r="F477" s="701"/>
      <c r="G477" s="701"/>
      <c r="H477" s="701"/>
      <c r="I477" s="701"/>
      <c r="J477" s="701"/>
      <c r="K477" s="701"/>
      <c r="L477" s="701"/>
      <c r="M477" s="701"/>
      <c r="N477" s="701"/>
      <c r="O477" s="701"/>
      <c r="S477" s="610"/>
      <c r="T477" s="610"/>
      <c r="U477" s="610"/>
      <c r="V477" s="610"/>
      <c r="W477" s="610"/>
      <c r="X477" s="610"/>
      <c r="Y477" s="610"/>
      <c r="Z477" s="610"/>
      <c r="AA477" s="610"/>
      <c r="AB477" s="610"/>
      <c r="AC477" s="610"/>
      <c r="AD477" s="610"/>
      <c r="AE477" s="610"/>
      <c r="AF477" s="610"/>
      <c r="AG477" s="610"/>
      <c r="AH477" s="610"/>
      <c r="AI477" s="610"/>
      <c r="AJ477" s="610"/>
      <c r="AK477" s="610"/>
      <c r="AL477" s="610"/>
      <c r="AM477" s="610"/>
      <c r="AN477" s="610"/>
      <c r="AO477" s="610"/>
      <c r="AP477" s="610"/>
      <c r="AQ477" s="610"/>
      <c r="AR477" s="610"/>
    </row>
    <row r="478" spans="1:44" x14ac:dyDescent="0.25">
      <c r="A478" s="3"/>
      <c r="B478" s="3"/>
      <c r="C478" s="3"/>
      <c r="D478" s="3"/>
      <c r="E478" s="701"/>
      <c r="F478" s="701"/>
      <c r="G478" s="701"/>
      <c r="H478" s="701"/>
      <c r="I478" s="701"/>
      <c r="J478" s="701"/>
      <c r="K478" s="701"/>
      <c r="L478" s="701"/>
      <c r="M478" s="701"/>
      <c r="N478" s="701"/>
      <c r="O478" s="701"/>
      <c r="S478" s="610"/>
      <c r="T478" s="610"/>
      <c r="U478" s="610"/>
      <c r="V478" s="610"/>
      <c r="W478" s="610"/>
      <c r="X478" s="610"/>
      <c r="Y478" s="610"/>
      <c r="Z478" s="610"/>
      <c r="AA478" s="610"/>
      <c r="AB478" s="610"/>
      <c r="AC478" s="610"/>
      <c r="AD478" s="610"/>
      <c r="AE478" s="610"/>
      <c r="AF478" s="610"/>
      <c r="AG478" s="610"/>
      <c r="AH478" s="610"/>
      <c r="AI478" s="610"/>
      <c r="AJ478" s="610"/>
      <c r="AK478" s="610"/>
      <c r="AL478" s="610"/>
      <c r="AM478" s="610"/>
      <c r="AN478" s="610"/>
      <c r="AO478" s="610"/>
      <c r="AP478" s="610"/>
      <c r="AQ478" s="610"/>
      <c r="AR478" s="610"/>
    </row>
    <row r="479" spans="1:44" x14ac:dyDescent="0.25">
      <c r="A479" s="3"/>
      <c r="B479" s="3"/>
      <c r="C479" s="3"/>
      <c r="D479" s="3"/>
      <c r="E479" s="701"/>
      <c r="F479" s="701"/>
      <c r="G479" s="701"/>
      <c r="H479" s="701"/>
      <c r="I479" s="701"/>
      <c r="J479" s="701"/>
      <c r="K479" s="701"/>
      <c r="L479" s="701"/>
      <c r="M479" s="701"/>
      <c r="N479" s="701"/>
      <c r="O479" s="701"/>
      <c r="S479" s="610"/>
      <c r="T479" s="610"/>
      <c r="U479" s="610"/>
      <c r="V479" s="610"/>
      <c r="W479" s="610"/>
      <c r="X479" s="610"/>
      <c r="Y479" s="610"/>
      <c r="Z479" s="610"/>
      <c r="AA479" s="610"/>
      <c r="AB479" s="610"/>
      <c r="AC479" s="610"/>
      <c r="AD479" s="610"/>
      <c r="AE479" s="610"/>
      <c r="AF479" s="610"/>
      <c r="AG479" s="610"/>
      <c r="AH479" s="610"/>
      <c r="AI479" s="610"/>
      <c r="AJ479" s="610"/>
      <c r="AK479" s="610"/>
      <c r="AL479" s="610"/>
      <c r="AM479" s="610"/>
      <c r="AN479" s="610"/>
      <c r="AO479" s="610"/>
      <c r="AP479" s="610"/>
      <c r="AQ479" s="610"/>
      <c r="AR479" s="610"/>
    </row>
    <row r="480" spans="1:44" x14ac:dyDescent="0.25">
      <c r="A480" s="3"/>
      <c r="B480" s="3"/>
      <c r="C480" s="3"/>
      <c r="D480" s="3"/>
      <c r="E480" s="701"/>
      <c r="F480" s="701"/>
      <c r="G480" s="701"/>
      <c r="H480" s="701"/>
      <c r="I480" s="701"/>
      <c r="J480" s="701"/>
      <c r="K480" s="701"/>
      <c r="L480" s="701"/>
      <c r="M480" s="701"/>
      <c r="N480" s="701"/>
      <c r="O480" s="701"/>
      <c r="S480" s="610"/>
      <c r="T480" s="610"/>
      <c r="U480" s="610"/>
      <c r="V480" s="610"/>
      <c r="W480" s="610"/>
      <c r="X480" s="610"/>
      <c r="Y480" s="610"/>
      <c r="Z480" s="610"/>
      <c r="AA480" s="610"/>
      <c r="AB480" s="610"/>
      <c r="AC480" s="610"/>
      <c r="AD480" s="610"/>
      <c r="AE480" s="610"/>
      <c r="AF480" s="610"/>
      <c r="AG480" s="610"/>
      <c r="AH480" s="610"/>
      <c r="AI480" s="610"/>
      <c r="AJ480" s="610"/>
      <c r="AK480" s="610"/>
      <c r="AL480" s="610"/>
      <c r="AM480" s="610"/>
      <c r="AN480" s="610"/>
      <c r="AO480" s="610"/>
      <c r="AP480" s="610"/>
      <c r="AQ480" s="610"/>
      <c r="AR480" s="610"/>
    </row>
    <row r="481" spans="1:44" x14ac:dyDescent="0.25">
      <c r="A481" s="3"/>
      <c r="B481" s="3"/>
      <c r="C481" s="3"/>
      <c r="D481" s="3"/>
      <c r="E481" s="701"/>
      <c r="F481" s="701"/>
      <c r="G481" s="701"/>
      <c r="H481" s="701"/>
      <c r="I481" s="701"/>
      <c r="J481" s="701"/>
      <c r="K481" s="701"/>
      <c r="L481" s="701"/>
      <c r="M481" s="701"/>
      <c r="N481" s="701"/>
      <c r="O481" s="701"/>
      <c r="S481" s="610"/>
      <c r="T481" s="610"/>
      <c r="U481" s="610"/>
      <c r="V481" s="610"/>
      <c r="W481" s="610"/>
      <c r="X481" s="610"/>
      <c r="Y481" s="610"/>
      <c r="Z481" s="610"/>
      <c r="AA481" s="610"/>
      <c r="AB481" s="610"/>
      <c r="AC481" s="610"/>
      <c r="AD481" s="610"/>
      <c r="AE481" s="610"/>
      <c r="AF481" s="610"/>
      <c r="AG481" s="610"/>
      <c r="AH481" s="610"/>
      <c r="AI481" s="610"/>
      <c r="AJ481" s="610"/>
      <c r="AK481" s="610"/>
      <c r="AL481" s="610"/>
      <c r="AM481" s="610"/>
      <c r="AN481" s="610"/>
      <c r="AO481" s="610"/>
      <c r="AP481" s="610"/>
      <c r="AQ481" s="610"/>
      <c r="AR481" s="610"/>
    </row>
    <row r="482" spans="1:44" x14ac:dyDescent="0.25">
      <c r="A482" s="3"/>
      <c r="B482" s="3"/>
      <c r="C482" s="3"/>
      <c r="D482" s="3"/>
      <c r="E482" s="701"/>
      <c r="F482" s="701"/>
      <c r="G482" s="701"/>
      <c r="H482" s="701"/>
      <c r="I482" s="701"/>
      <c r="J482" s="701"/>
      <c r="K482" s="701"/>
      <c r="L482" s="701"/>
      <c r="M482" s="701"/>
      <c r="N482" s="701"/>
      <c r="O482" s="701"/>
      <c r="S482" s="610"/>
      <c r="T482" s="610"/>
      <c r="U482" s="610"/>
      <c r="V482" s="610"/>
      <c r="W482" s="610"/>
      <c r="X482" s="610"/>
      <c r="Y482" s="610"/>
      <c r="Z482" s="610"/>
      <c r="AA482" s="610"/>
      <c r="AB482" s="610"/>
      <c r="AC482" s="610"/>
      <c r="AD482" s="610"/>
      <c r="AE482" s="610"/>
      <c r="AF482" s="610"/>
      <c r="AG482" s="610"/>
      <c r="AH482" s="610"/>
      <c r="AI482" s="610"/>
      <c r="AJ482" s="610"/>
      <c r="AK482" s="610"/>
      <c r="AL482" s="610"/>
      <c r="AM482" s="610"/>
      <c r="AN482" s="610"/>
      <c r="AO482" s="610"/>
      <c r="AP482" s="610"/>
      <c r="AQ482" s="610"/>
      <c r="AR482" s="610"/>
    </row>
    <row r="483" spans="1:44" x14ac:dyDescent="0.25">
      <c r="A483" s="3"/>
      <c r="B483" s="3"/>
      <c r="C483" s="3"/>
      <c r="D483" s="3"/>
      <c r="E483" s="701"/>
      <c r="F483" s="701"/>
      <c r="G483" s="701"/>
      <c r="H483" s="701"/>
      <c r="I483" s="701"/>
      <c r="J483" s="701"/>
      <c r="K483" s="701"/>
      <c r="L483" s="701"/>
      <c r="M483" s="701"/>
      <c r="N483" s="701"/>
      <c r="O483" s="701"/>
      <c r="S483" s="610"/>
      <c r="T483" s="610"/>
      <c r="U483" s="610"/>
      <c r="V483" s="610"/>
      <c r="W483" s="610"/>
      <c r="X483" s="610"/>
      <c r="Y483" s="610"/>
      <c r="Z483" s="610"/>
      <c r="AA483" s="610"/>
      <c r="AB483" s="610"/>
      <c r="AC483" s="610"/>
      <c r="AD483" s="610"/>
      <c r="AE483" s="610"/>
      <c r="AF483" s="610"/>
      <c r="AG483" s="610"/>
      <c r="AH483" s="610"/>
      <c r="AI483" s="610"/>
      <c r="AJ483" s="610"/>
      <c r="AK483" s="610"/>
      <c r="AL483" s="610"/>
      <c r="AM483" s="610"/>
      <c r="AN483" s="610"/>
      <c r="AO483" s="610"/>
      <c r="AP483" s="610"/>
      <c r="AQ483" s="610"/>
      <c r="AR483" s="610"/>
    </row>
    <row r="484" spans="1:44" x14ac:dyDescent="0.25">
      <c r="A484" s="3"/>
      <c r="B484" s="3"/>
      <c r="C484" s="3"/>
      <c r="D484" s="3"/>
      <c r="E484" s="701"/>
      <c r="F484" s="701"/>
      <c r="G484" s="701"/>
      <c r="H484" s="701"/>
      <c r="I484" s="701"/>
      <c r="J484" s="701"/>
      <c r="K484" s="701"/>
      <c r="L484" s="701"/>
      <c r="M484" s="701"/>
      <c r="N484" s="701"/>
      <c r="O484" s="701"/>
      <c r="S484" s="610"/>
      <c r="T484" s="610"/>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row>
    <row r="485" spans="1:44" x14ac:dyDescent="0.25">
      <c r="A485" s="3"/>
      <c r="B485" s="3"/>
      <c r="C485" s="3"/>
      <c r="D485" s="3"/>
      <c r="E485" s="701"/>
      <c r="F485" s="701"/>
      <c r="G485" s="701"/>
      <c r="H485" s="701"/>
      <c r="I485" s="701"/>
      <c r="J485" s="701"/>
      <c r="K485" s="701"/>
      <c r="L485" s="701"/>
      <c r="M485" s="701"/>
      <c r="N485" s="701"/>
      <c r="O485" s="701"/>
      <c r="S485" s="610"/>
      <c r="T485" s="610"/>
      <c r="U485" s="610"/>
      <c r="V485" s="610"/>
      <c r="W485" s="610"/>
      <c r="X485" s="610"/>
      <c r="Y485" s="610"/>
      <c r="Z485" s="610"/>
      <c r="AA485" s="610"/>
      <c r="AB485" s="610"/>
      <c r="AC485" s="610"/>
      <c r="AD485" s="610"/>
      <c r="AE485" s="610"/>
      <c r="AF485" s="610"/>
      <c r="AG485" s="610"/>
      <c r="AH485" s="610"/>
      <c r="AI485" s="610"/>
      <c r="AJ485" s="610"/>
      <c r="AK485" s="610"/>
      <c r="AL485" s="610"/>
      <c r="AM485" s="610"/>
      <c r="AN485" s="610"/>
      <c r="AO485" s="610"/>
      <c r="AP485" s="610"/>
      <c r="AQ485" s="610"/>
      <c r="AR485" s="610"/>
    </row>
    <row r="486" spans="1:44" x14ac:dyDescent="0.25">
      <c r="A486" s="3"/>
      <c r="B486" s="3"/>
      <c r="C486" s="3"/>
      <c r="D486" s="3"/>
      <c r="E486" s="701"/>
      <c r="F486" s="701"/>
      <c r="G486" s="701"/>
      <c r="H486" s="701"/>
      <c r="I486" s="701"/>
      <c r="J486" s="701"/>
      <c r="K486" s="701"/>
      <c r="L486" s="701"/>
      <c r="M486" s="701"/>
      <c r="N486" s="701"/>
      <c r="O486" s="701"/>
      <c r="S486" s="610"/>
      <c r="T486" s="610"/>
      <c r="U486" s="610"/>
      <c r="V486" s="610"/>
      <c r="W486" s="610"/>
      <c r="X486" s="610"/>
      <c r="Y486" s="610"/>
      <c r="Z486" s="610"/>
      <c r="AA486" s="610"/>
      <c r="AB486" s="610"/>
      <c r="AC486" s="610"/>
      <c r="AD486" s="610"/>
      <c r="AE486" s="610"/>
      <c r="AF486" s="610"/>
      <c r="AG486" s="610"/>
      <c r="AH486" s="610"/>
      <c r="AI486" s="610"/>
      <c r="AJ486" s="610"/>
      <c r="AK486" s="610"/>
      <c r="AL486" s="610"/>
      <c r="AM486" s="610"/>
      <c r="AN486" s="610"/>
      <c r="AO486" s="610"/>
      <c r="AP486" s="610"/>
      <c r="AQ486" s="610"/>
      <c r="AR486" s="610"/>
    </row>
    <row r="487" spans="1:44" x14ac:dyDescent="0.25">
      <c r="A487" s="3"/>
      <c r="B487" s="3"/>
      <c r="C487" s="3"/>
      <c r="D487" s="3"/>
      <c r="E487" s="701"/>
      <c r="F487" s="701"/>
      <c r="G487" s="701"/>
      <c r="H487" s="701"/>
      <c r="I487" s="701"/>
      <c r="J487" s="701"/>
      <c r="K487" s="701"/>
      <c r="L487" s="701"/>
      <c r="M487" s="701"/>
      <c r="N487" s="701"/>
      <c r="O487" s="701"/>
      <c r="S487" s="610"/>
      <c r="T487" s="610"/>
      <c r="U487" s="610"/>
      <c r="V487" s="610"/>
      <c r="W487" s="610"/>
      <c r="X487" s="610"/>
      <c r="Y487" s="610"/>
      <c r="Z487" s="610"/>
      <c r="AA487" s="610"/>
      <c r="AB487" s="610"/>
      <c r="AC487" s="610"/>
      <c r="AD487" s="610"/>
      <c r="AE487" s="610"/>
      <c r="AF487" s="610"/>
      <c r="AG487" s="610"/>
      <c r="AH487" s="610"/>
      <c r="AI487" s="610"/>
      <c r="AJ487" s="610"/>
      <c r="AK487" s="610"/>
      <c r="AL487" s="610"/>
      <c r="AM487" s="610"/>
      <c r="AN487" s="610"/>
      <c r="AO487" s="610"/>
      <c r="AP487" s="610"/>
      <c r="AQ487" s="610"/>
      <c r="AR487" s="610"/>
    </row>
    <row r="488" spans="1:44" x14ac:dyDescent="0.25">
      <c r="A488" s="3"/>
      <c r="B488" s="3"/>
      <c r="C488" s="3"/>
      <c r="D488" s="3"/>
      <c r="E488" s="701"/>
      <c r="F488" s="701"/>
      <c r="G488" s="701"/>
      <c r="H488" s="701"/>
      <c r="I488" s="701"/>
      <c r="J488" s="701"/>
      <c r="K488" s="701"/>
      <c r="L488" s="701"/>
      <c r="M488" s="701"/>
      <c r="N488" s="701"/>
      <c r="O488" s="701"/>
      <c r="S488" s="610"/>
      <c r="T488" s="610"/>
      <c r="U488" s="610"/>
      <c r="V488" s="610"/>
      <c r="W488" s="610"/>
      <c r="X488" s="610"/>
      <c r="Y488" s="610"/>
      <c r="Z488" s="610"/>
      <c r="AA488" s="610"/>
      <c r="AB488" s="610"/>
      <c r="AC488" s="610"/>
      <c r="AD488" s="610"/>
      <c r="AE488" s="610"/>
      <c r="AF488" s="610"/>
      <c r="AG488" s="610"/>
      <c r="AH488" s="610"/>
      <c r="AI488" s="610"/>
      <c r="AJ488" s="610"/>
      <c r="AK488" s="610"/>
      <c r="AL488" s="610"/>
      <c r="AM488" s="610"/>
      <c r="AN488" s="610"/>
      <c r="AO488" s="610"/>
      <c r="AP488" s="610"/>
      <c r="AQ488" s="610"/>
      <c r="AR488" s="610"/>
    </row>
    <row r="489" spans="1:44" x14ac:dyDescent="0.25">
      <c r="A489" s="3"/>
      <c r="B489" s="3"/>
      <c r="C489" s="3"/>
      <c r="D489" s="3"/>
      <c r="E489" s="701"/>
      <c r="F489" s="701"/>
      <c r="G489" s="701"/>
      <c r="H489" s="701"/>
      <c r="I489" s="701"/>
      <c r="J489" s="701"/>
      <c r="K489" s="701"/>
      <c r="L489" s="701"/>
      <c r="M489" s="701"/>
      <c r="N489" s="701"/>
      <c r="O489" s="701"/>
      <c r="S489" s="610"/>
      <c r="T489" s="610"/>
      <c r="U489" s="610"/>
      <c r="V489" s="610"/>
      <c r="W489" s="610"/>
      <c r="X489" s="610"/>
      <c r="Y489" s="610"/>
      <c r="Z489" s="610"/>
      <c r="AA489" s="610"/>
      <c r="AB489" s="610"/>
      <c r="AC489" s="610"/>
      <c r="AD489" s="610"/>
      <c r="AE489" s="610"/>
      <c r="AF489" s="610"/>
      <c r="AG489" s="610"/>
      <c r="AH489" s="610"/>
      <c r="AI489" s="610"/>
      <c r="AJ489" s="610"/>
      <c r="AK489" s="610"/>
      <c r="AL489" s="610"/>
      <c r="AM489" s="610"/>
      <c r="AN489" s="610"/>
      <c r="AO489" s="610"/>
      <c r="AP489" s="610"/>
      <c r="AQ489" s="610"/>
      <c r="AR489" s="610"/>
    </row>
    <row r="490" spans="1:44" x14ac:dyDescent="0.25">
      <c r="A490" s="3"/>
      <c r="B490" s="3"/>
      <c r="C490" s="3"/>
      <c r="D490" s="3"/>
      <c r="E490" s="701"/>
      <c r="F490" s="701"/>
      <c r="G490" s="701"/>
      <c r="H490" s="701"/>
      <c r="I490" s="701"/>
      <c r="J490" s="701"/>
      <c r="K490" s="701"/>
      <c r="L490" s="701"/>
      <c r="M490" s="701"/>
      <c r="N490" s="701"/>
      <c r="O490" s="701"/>
      <c r="S490" s="610"/>
      <c r="T490" s="610"/>
      <c r="U490" s="610"/>
      <c r="V490" s="610"/>
      <c r="W490" s="610"/>
      <c r="X490" s="610"/>
      <c r="Y490" s="610"/>
      <c r="Z490" s="610"/>
      <c r="AA490" s="610"/>
      <c r="AB490" s="610"/>
      <c r="AC490" s="610"/>
      <c r="AD490" s="610"/>
      <c r="AE490" s="610"/>
      <c r="AF490" s="610"/>
      <c r="AG490" s="610"/>
      <c r="AH490" s="610"/>
      <c r="AI490" s="610"/>
      <c r="AJ490" s="610"/>
      <c r="AK490" s="610"/>
      <c r="AL490" s="610"/>
      <c r="AM490" s="610"/>
      <c r="AN490" s="610"/>
      <c r="AO490" s="610"/>
      <c r="AP490" s="610"/>
      <c r="AQ490" s="610"/>
      <c r="AR490" s="610"/>
    </row>
    <row r="491" spans="1:44" x14ac:dyDescent="0.25">
      <c r="A491" s="3"/>
      <c r="B491" s="3"/>
      <c r="C491" s="3"/>
      <c r="D491" s="3"/>
      <c r="E491" s="701"/>
      <c r="F491" s="701"/>
      <c r="G491" s="701"/>
      <c r="H491" s="701"/>
      <c r="I491" s="701"/>
      <c r="J491" s="701"/>
      <c r="K491" s="701"/>
      <c r="L491" s="701"/>
      <c r="M491" s="701"/>
      <c r="N491" s="701"/>
      <c r="O491" s="701"/>
      <c r="S491" s="610"/>
      <c r="T491" s="610"/>
      <c r="U491" s="610"/>
      <c r="V491" s="610"/>
      <c r="W491" s="610"/>
      <c r="X491" s="610"/>
      <c r="Y491" s="610"/>
      <c r="Z491" s="610"/>
      <c r="AA491" s="610"/>
      <c r="AB491" s="610"/>
      <c r="AC491" s="610"/>
      <c r="AD491" s="610"/>
      <c r="AE491" s="610"/>
      <c r="AF491" s="610"/>
      <c r="AG491" s="610"/>
      <c r="AH491" s="610"/>
      <c r="AI491" s="610"/>
      <c r="AJ491" s="610"/>
      <c r="AK491" s="610"/>
      <c r="AL491" s="610"/>
      <c r="AM491" s="610"/>
      <c r="AN491" s="610"/>
      <c r="AO491" s="610"/>
      <c r="AP491" s="610"/>
      <c r="AQ491" s="610"/>
      <c r="AR491" s="610"/>
    </row>
    <row r="492" spans="1:44" x14ac:dyDescent="0.25">
      <c r="A492" s="3"/>
      <c r="B492" s="3"/>
      <c r="C492" s="3"/>
      <c r="D492" s="3"/>
      <c r="E492" s="701"/>
      <c r="F492" s="701"/>
      <c r="G492" s="701"/>
      <c r="H492" s="701"/>
      <c r="I492" s="701"/>
      <c r="J492" s="701"/>
      <c r="K492" s="701"/>
      <c r="L492" s="701"/>
      <c r="M492" s="701"/>
      <c r="N492" s="701"/>
      <c r="O492" s="701"/>
      <c r="S492" s="610"/>
      <c r="T492" s="610"/>
      <c r="U492" s="610"/>
      <c r="V492" s="610"/>
      <c r="W492" s="610"/>
      <c r="X492" s="610"/>
      <c r="Y492" s="610"/>
      <c r="Z492" s="610"/>
      <c r="AA492" s="610"/>
      <c r="AB492" s="610"/>
      <c r="AC492" s="610"/>
      <c r="AD492" s="610"/>
      <c r="AE492" s="610"/>
      <c r="AF492" s="610"/>
      <c r="AG492" s="610"/>
      <c r="AH492" s="610"/>
      <c r="AI492" s="610"/>
      <c r="AJ492" s="610"/>
      <c r="AK492" s="610"/>
      <c r="AL492" s="610"/>
      <c r="AM492" s="610"/>
      <c r="AN492" s="610"/>
      <c r="AO492" s="610"/>
      <c r="AP492" s="610"/>
      <c r="AQ492" s="610"/>
      <c r="AR492" s="610"/>
    </row>
    <row r="493" spans="1:44" x14ac:dyDescent="0.25">
      <c r="A493" s="3"/>
      <c r="B493" s="3"/>
      <c r="C493" s="3"/>
      <c r="D493" s="3"/>
      <c r="E493" s="701"/>
      <c r="F493" s="701"/>
      <c r="G493" s="701"/>
      <c r="H493" s="701"/>
      <c r="I493" s="701"/>
      <c r="J493" s="701"/>
      <c r="K493" s="701"/>
      <c r="L493" s="701"/>
      <c r="M493" s="701"/>
      <c r="N493" s="701"/>
      <c r="O493" s="701"/>
      <c r="S493" s="610"/>
      <c r="T493" s="610"/>
      <c r="U493" s="610"/>
      <c r="V493" s="610"/>
      <c r="W493" s="610"/>
      <c r="X493" s="610"/>
      <c r="Y493" s="610"/>
      <c r="Z493" s="610"/>
      <c r="AA493" s="610"/>
      <c r="AB493" s="610"/>
      <c r="AC493" s="610"/>
      <c r="AD493" s="610"/>
      <c r="AE493" s="610"/>
      <c r="AF493" s="610"/>
      <c r="AG493" s="610"/>
      <c r="AH493" s="610"/>
      <c r="AI493" s="610"/>
      <c r="AJ493" s="610"/>
      <c r="AK493" s="610"/>
      <c r="AL493" s="610"/>
      <c r="AM493" s="610"/>
      <c r="AN493" s="610"/>
      <c r="AO493" s="610"/>
      <c r="AP493" s="610"/>
      <c r="AQ493" s="610"/>
      <c r="AR493" s="610"/>
    </row>
    <row r="494" spans="1:44" x14ac:dyDescent="0.25">
      <c r="A494" s="3"/>
      <c r="B494" s="3"/>
      <c r="C494" s="3"/>
      <c r="D494" s="3"/>
      <c r="E494" s="701"/>
      <c r="F494" s="701"/>
      <c r="G494" s="701"/>
      <c r="H494" s="701"/>
      <c r="I494" s="701"/>
      <c r="J494" s="701"/>
      <c r="K494" s="701"/>
      <c r="L494" s="701"/>
      <c r="M494" s="701"/>
      <c r="N494" s="701"/>
      <c r="O494" s="701"/>
      <c r="S494" s="610"/>
      <c r="T494" s="610"/>
      <c r="U494" s="610"/>
      <c r="V494" s="610"/>
      <c r="W494" s="610"/>
      <c r="X494" s="610"/>
      <c r="Y494" s="610"/>
      <c r="Z494" s="610"/>
      <c r="AA494" s="610"/>
      <c r="AB494" s="610"/>
      <c r="AC494" s="610"/>
      <c r="AD494" s="610"/>
      <c r="AE494" s="610"/>
      <c r="AF494" s="610"/>
      <c r="AG494" s="610"/>
      <c r="AH494" s="610"/>
      <c r="AI494" s="610"/>
      <c r="AJ494" s="610"/>
      <c r="AK494" s="610"/>
      <c r="AL494" s="610"/>
      <c r="AM494" s="610"/>
      <c r="AN494" s="610"/>
      <c r="AO494" s="610"/>
      <c r="AP494" s="610"/>
      <c r="AQ494" s="610"/>
      <c r="AR494" s="610"/>
    </row>
    <row r="495" spans="1:44" x14ac:dyDescent="0.25">
      <c r="A495" s="3"/>
      <c r="B495" s="3"/>
      <c r="C495" s="3"/>
      <c r="D495" s="3"/>
      <c r="E495" s="701"/>
      <c r="F495" s="701"/>
      <c r="G495" s="701"/>
      <c r="H495" s="701"/>
      <c r="I495" s="701"/>
      <c r="J495" s="701"/>
      <c r="K495" s="701"/>
      <c r="L495" s="701"/>
      <c r="M495" s="701"/>
      <c r="N495" s="701"/>
      <c r="O495" s="701"/>
      <c r="S495" s="610"/>
      <c r="T495" s="610"/>
      <c r="U495" s="610"/>
      <c r="V495" s="610"/>
      <c r="W495" s="610"/>
      <c r="X495" s="610"/>
      <c r="Y495" s="610"/>
      <c r="Z495" s="610"/>
      <c r="AA495" s="610"/>
      <c r="AB495" s="610"/>
      <c r="AC495" s="610"/>
      <c r="AD495" s="610"/>
      <c r="AE495" s="610"/>
      <c r="AF495" s="610"/>
      <c r="AG495" s="610"/>
      <c r="AH495" s="610"/>
      <c r="AI495" s="610"/>
      <c r="AJ495" s="610"/>
      <c r="AK495" s="610"/>
      <c r="AL495" s="610"/>
      <c r="AM495" s="610"/>
      <c r="AN495" s="610"/>
      <c r="AO495" s="610"/>
      <c r="AP495" s="610"/>
      <c r="AQ495" s="610"/>
      <c r="AR495" s="610"/>
    </row>
    <row r="496" spans="1:44" x14ac:dyDescent="0.25">
      <c r="A496" s="3"/>
      <c r="B496" s="3"/>
      <c r="C496" s="3"/>
      <c r="D496" s="3"/>
      <c r="E496" s="701"/>
      <c r="F496" s="701"/>
      <c r="G496" s="701"/>
      <c r="H496" s="701"/>
      <c r="I496" s="701"/>
      <c r="J496" s="701"/>
      <c r="K496" s="701"/>
      <c r="L496" s="701"/>
      <c r="M496" s="701"/>
      <c r="N496" s="701"/>
      <c r="O496" s="701"/>
      <c r="S496" s="610"/>
      <c r="T496" s="610"/>
      <c r="U496" s="610"/>
      <c r="V496" s="610"/>
      <c r="W496" s="610"/>
      <c r="X496" s="610"/>
      <c r="Y496" s="610"/>
      <c r="Z496" s="610"/>
      <c r="AA496" s="610"/>
      <c r="AB496" s="610"/>
      <c r="AC496" s="610"/>
      <c r="AD496" s="610"/>
      <c r="AE496" s="610"/>
      <c r="AF496" s="610"/>
      <c r="AG496" s="610"/>
      <c r="AH496" s="610"/>
      <c r="AI496" s="610"/>
      <c r="AJ496" s="610"/>
      <c r="AK496" s="610"/>
      <c r="AL496" s="610"/>
      <c r="AM496" s="610"/>
      <c r="AN496" s="610"/>
      <c r="AO496" s="610"/>
      <c r="AP496" s="610"/>
      <c r="AQ496" s="610"/>
      <c r="AR496" s="610"/>
    </row>
    <row r="497" spans="1:44" x14ac:dyDescent="0.25">
      <c r="A497" s="3"/>
      <c r="B497" s="3"/>
      <c r="C497" s="3"/>
      <c r="D497" s="3"/>
      <c r="E497" s="701"/>
      <c r="F497" s="701"/>
      <c r="G497" s="701"/>
      <c r="H497" s="701"/>
      <c r="I497" s="701"/>
      <c r="J497" s="701"/>
      <c r="K497" s="701"/>
      <c r="L497" s="701"/>
      <c r="M497" s="701"/>
      <c r="N497" s="701"/>
      <c r="O497" s="701"/>
      <c r="S497" s="610"/>
      <c r="T497" s="610"/>
      <c r="U497" s="610"/>
      <c r="V497" s="610"/>
      <c r="W497" s="610"/>
      <c r="X497" s="610"/>
      <c r="Y497" s="610"/>
      <c r="Z497" s="610"/>
      <c r="AA497" s="610"/>
      <c r="AB497" s="610"/>
      <c r="AC497" s="610"/>
      <c r="AD497" s="610"/>
      <c r="AE497" s="610"/>
      <c r="AF497" s="610"/>
      <c r="AG497" s="610"/>
      <c r="AH497" s="610"/>
      <c r="AI497" s="610"/>
      <c r="AJ497" s="610"/>
      <c r="AK497" s="610"/>
      <c r="AL497" s="610"/>
      <c r="AM497" s="610"/>
      <c r="AN497" s="610"/>
      <c r="AO497" s="610"/>
      <c r="AP497" s="610"/>
      <c r="AQ497" s="610"/>
      <c r="AR497" s="610"/>
    </row>
    <row r="498" spans="1:44" x14ac:dyDescent="0.25">
      <c r="A498" s="3"/>
      <c r="B498" s="3"/>
      <c r="C498" s="3"/>
      <c r="D498" s="3"/>
      <c r="E498" s="701"/>
      <c r="F498" s="701"/>
      <c r="G498" s="701"/>
      <c r="H498" s="701"/>
      <c r="I498" s="701"/>
      <c r="J498" s="701"/>
      <c r="K498" s="701"/>
      <c r="L498" s="701"/>
      <c r="M498" s="701"/>
      <c r="N498" s="701"/>
      <c r="O498" s="701"/>
      <c r="S498" s="610"/>
      <c r="T498" s="610"/>
      <c r="U498" s="610"/>
      <c r="V498" s="610"/>
      <c r="W498" s="610"/>
      <c r="X498" s="610"/>
      <c r="Y498" s="610"/>
      <c r="Z498" s="610"/>
      <c r="AA498" s="610"/>
      <c r="AB498" s="610"/>
      <c r="AC498" s="610"/>
      <c r="AD498" s="610"/>
      <c r="AE498" s="610"/>
      <c r="AF498" s="610"/>
      <c r="AG498" s="610"/>
      <c r="AH498" s="610"/>
      <c r="AI498" s="610"/>
      <c r="AJ498" s="610"/>
      <c r="AK498" s="610"/>
      <c r="AL498" s="610"/>
      <c r="AM498" s="610"/>
      <c r="AN498" s="610"/>
      <c r="AO498" s="610"/>
      <c r="AP498" s="610"/>
      <c r="AQ498" s="610"/>
      <c r="AR498" s="610"/>
    </row>
    <row r="499" spans="1:44" x14ac:dyDescent="0.25">
      <c r="A499" s="3"/>
      <c r="B499" s="3"/>
      <c r="C499" s="3"/>
      <c r="D499" s="3"/>
      <c r="E499" s="701"/>
      <c r="F499" s="701"/>
      <c r="G499" s="701"/>
      <c r="H499" s="701"/>
      <c r="I499" s="701"/>
      <c r="J499" s="701"/>
      <c r="K499" s="701"/>
      <c r="L499" s="701"/>
      <c r="M499" s="701"/>
      <c r="N499" s="701"/>
      <c r="O499" s="701"/>
      <c r="S499" s="610"/>
      <c r="T499" s="610"/>
      <c r="U499" s="610"/>
      <c r="V499" s="610"/>
      <c r="W499" s="610"/>
      <c r="X499" s="610"/>
      <c r="Y499" s="610"/>
      <c r="Z499" s="610"/>
      <c r="AA499" s="610"/>
      <c r="AB499" s="610"/>
      <c r="AC499" s="610"/>
      <c r="AD499" s="610"/>
      <c r="AE499" s="610"/>
      <c r="AF499" s="610"/>
      <c r="AG499" s="610"/>
      <c r="AH499" s="610"/>
      <c r="AI499" s="610"/>
      <c r="AJ499" s="610"/>
      <c r="AK499" s="610"/>
      <c r="AL499" s="610"/>
      <c r="AM499" s="610"/>
      <c r="AN499" s="610"/>
      <c r="AO499" s="610"/>
      <c r="AP499" s="610"/>
      <c r="AQ499" s="610"/>
      <c r="AR499" s="610"/>
    </row>
    <row r="500" spans="1:44" x14ac:dyDescent="0.25">
      <c r="A500" s="3"/>
      <c r="B500" s="3"/>
      <c r="C500" s="3"/>
      <c r="D500" s="3"/>
      <c r="E500" s="701"/>
      <c r="F500" s="701"/>
      <c r="G500" s="701"/>
      <c r="H500" s="701"/>
      <c r="I500" s="701"/>
      <c r="J500" s="701"/>
      <c r="K500" s="701"/>
      <c r="L500" s="701"/>
      <c r="M500" s="701"/>
      <c r="N500" s="701"/>
      <c r="O500" s="701"/>
      <c r="S500" s="610"/>
      <c r="T500" s="610"/>
      <c r="U500" s="610"/>
      <c r="V500" s="610"/>
      <c r="W500" s="610"/>
      <c r="X500" s="610"/>
      <c r="Y500" s="610"/>
      <c r="Z500" s="610"/>
      <c r="AA500" s="610"/>
      <c r="AB500" s="610"/>
      <c r="AC500" s="610"/>
      <c r="AD500" s="610"/>
      <c r="AE500" s="610"/>
      <c r="AF500" s="610"/>
      <c r="AG500" s="610"/>
      <c r="AH500" s="610"/>
      <c r="AI500" s="610"/>
      <c r="AJ500" s="610"/>
      <c r="AK500" s="610"/>
      <c r="AL500" s="610"/>
      <c r="AM500" s="610"/>
      <c r="AN500" s="610"/>
      <c r="AO500" s="610"/>
      <c r="AP500" s="610"/>
      <c r="AQ500" s="610"/>
      <c r="AR500" s="610"/>
    </row>
    <row r="501" spans="1:44" x14ac:dyDescent="0.25">
      <c r="A501" s="3"/>
      <c r="B501" s="3"/>
      <c r="C501" s="3"/>
      <c r="D501" s="3"/>
      <c r="E501" s="701"/>
      <c r="F501" s="701"/>
      <c r="G501" s="701"/>
      <c r="H501" s="701"/>
      <c r="I501" s="701"/>
      <c r="J501" s="701"/>
      <c r="K501" s="701"/>
      <c r="L501" s="701"/>
      <c r="M501" s="701"/>
      <c r="N501" s="701"/>
      <c r="O501" s="701"/>
      <c r="S501" s="610"/>
      <c r="T501" s="610"/>
      <c r="U501" s="610"/>
      <c r="V501" s="610"/>
      <c r="W501" s="610"/>
      <c r="X501" s="610"/>
      <c r="Y501" s="610"/>
      <c r="Z501" s="610"/>
      <c r="AA501" s="610"/>
      <c r="AB501" s="610"/>
      <c r="AC501" s="610"/>
      <c r="AD501" s="610"/>
      <c r="AE501" s="610"/>
      <c r="AF501" s="610"/>
      <c r="AG501" s="610"/>
      <c r="AH501" s="610"/>
      <c r="AI501" s="610"/>
      <c r="AJ501" s="610"/>
      <c r="AK501" s="610"/>
      <c r="AL501" s="610"/>
      <c r="AM501" s="610"/>
      <c r="AN501" s="610"/>
      <c r="AO501" s="610"/>
      <c r="AP501" s="610"/>
      <c r="AQ501" s="610"/>
      <c r="AR501" s="610"/>
    </row>
    <row r="502" spans="1:44" x14ac:dyDescent="0.25">
      <c r="A502" s="3"/>
      <c r="B502" s="3"/>
      <c r="C502" s="3"/>
      <c r="D502" s="3"/>
      <c r="E502" s="701"/>
      <c r="F502" s="701"/>
      <c r="G502" s="701"/>
      <c r="H502" s="701"/>
      <c r="I502" s="701"/>
      <c r="J502" s="701"/>
      <c r="K502" s="701"/>
      <c r="L502" s="701"/>
      <c r="M502" s="701"/>
      <c r="N502" s="701"/>
      <c r="O502" s="701"/>
      <c r="S502" s="610"/>
      <c r="T502" s="610"/>
      <c r="U502" s="610"/>
      <c r="V502" s="610"/>
      <c r="W502" s="610"/>
      <c r="X502" s="610"/>
      <c r="Y502" s="610"/>
      <c r="Z502" s="610"/>
      <c r="AA502" s="610"/>
      <c r="AB502" s="610"/>
      <c r="AC502" s="610"/>
      <c r="AD502" s="610"/>
      <c r="AE502" s="610"/>
      <c r="AF502" s="610"/>
      <c r="AG502" s="610"/>
      <c r="AH502" s="610"/>
      <c r="AI502" s="610"/>
      <c r="AJ502" s="610"/>
      <c r="AK502" s="610"/>
      <c r="AL502" s="610"/>
      <c r="AM502" s="610"/>
      <c r="AN502" s="610"/>
      <c r="AO502" s="610"/>
      <c r="AP502" s="610"/>
      <c r="AQ502" s="610"/>
      <c r="AR502" s="610"/>
    </row>
    <row r="503" spans="1:44" x14ac:dyDescent="0.25">
      <c r="A503" s="3"/>
      <c r="B503" s="3"/>
      <c r="C503" s="3"/>
      <c r="D503" s="3"/>
      <c r="E503" s="701"/>
      <c r="F503" s="701"/>
      <c r="G503" s="701"/>
      <c r="H503" s="701"/>
      <c r="I503" s="701"/>
      <c r="J503" s="701"/>
      <c r="K503" s="701"/>
      <c r="L503" s="701"/>
      <c r="M503" s="701"/>
      <c r="N503" s="701"/>
      <c r="O503" s="701"/>
      <c r="S503" s="610"/>
      <c r="T503" s="610"/>
      <c r="U503" s="610"/>
      <c r="V503" s="610"/>
      <c r="W503" s="610"/>
      <c r="X503" s="610"/>
      <c r="Y503" s="610"/>
      <c r="Z503" s="610"/>
      <c r="AA503" s="610"/>
      <c r="AB503" s="610"/>
      <c r="AC503" s="610"/>
      <c r="AD503" s="610"/>
      <c r="AE503" s="610"/>
      <c r="AF503" s="610"/>
      <c r="AG503" s="610"/>
      <c r="AH503" s="610"/>
      <c r="AI503" s="610"/>
      <c r="AJ503" s="610"/>
      <c r="AK503" s="610"/>
      <c r="AL503" s="610"/>
      <c r="AM503" s="610"/>
      <c r="AN503" s="610"/>
      <c r="AO503" s="610"/>
      <c r="AP503" s="610"/>
      <c r="AQ503" s="610"/>
      <c r="AR503" s="610"/>
    </row>
    <row r="504" spans="1:44" x14ac:dyDescent="0.25">
      <c r="A504" s="3"/>
      <c r="B504" s="3"/>
      <c r="C504" s="3"/>
      <c r="D504" s="3"/>
      <c r="E504" s="701"/>
      <c r="F504" s="701"/>
      <c r="G504" s="701"/>
      <c r="H504" s="701"/>
      <c r="I504" s="701"/>
      <c r="J504" s="701"/>
      <c r="K504" s="701"/>
      <c r="L504" s="701"/>
      <c r="M504" s="701"/>
      <c r="N504" s="701"/>
      <c r="O504" s="701"/>
      <c r="S504" s="610"/>
      <c r="T504" s="610"/>
      <c r="U504" s="610"/>
      <c r="V504" s="610"/>
      <c r="W504" s="610"/>
      <c r="X504" s="610"/>
      <c r="Y504" s="610"/>
      <c r="Z504" s="610"/>
      <c r="AA504" s="610"/>
      <c r="AB504" s="610"/>
      <c r="AC504" s="610"/>
      <c r="AD504" s="610"/>
      <c r="AE504" s="610"/>
      <c r="AF504" s="610"/>
      <c r="AG504" s="610"/>
      <c r="AH504" s="610"/>
      <c r="AI504" s="610"/>
      <c r="AJ504" s="610"/>
      <c r="AK504" s="610"/>
      <c r="AL504" s="610"/>
      <c r="AM504" s="610"/>
      <c r="AN504" s="610"/>
      <c r="AO504" s="610"/>
      <c r="AP504" s="610"/>
      <c r="AQ504" s="610"/>
      <c r="AR504" s="610"/>
    </row>
    <row r="505" spans="1:44" x14ac:dyDescent="0.25">
      <c r="A505" s="3"/>
      <c r="B505" s="3"/>
      <c r="C505" s="3"/>
      <c r="D505" s="3"/>
      <c r="E505" s="701"/>
      <c r="F505" s="701"/>
      <c r="G505" s="701"/>
      <c r="H505" s="701"/>
      <c r="I505" s="701"/>
      <c r="J505" s="701"/>
      <c r="K505" s="701"/>
      <c r="L505" s="701"/>
      <c r="M505" s="701"/>
      <c r="N505" s="701"/>
      <c r="O505" s="701"/>
      <c r="S505" s="610"/>
      <c r="T505" s="610"/>
      <c r="U505" s="610"/>
      <c r="V505" s="610"/>
      <c r="W505" s="610"/>
      <c r="X505" s="610"/>
      <c r="Y505" s="610"/>
      <c r="Z505" s="610"/>
      <c r="AA505" s="610"/>
      <c r="AB505" s="610"/>
      <c r="AC505" s="610"/>
      <c r="AD505" s="610"/>
      <c r="AE505" s="610"/>
      <c r="AF505" s="610"/>
      <c r="AG505" s="610"/>
      <c r="AH505" s="610"/>
      <c r="AI505" s="610"/>
      <c r="AJ505" s="610"/>
      <c r="AK505" s="610"/>
      <c r="AL505" s="610"/>
      <c r="AM505" s="610"/>
      <c r="AN505" s="610"/>
      <c r="AO505" s="610"/>
      <c r="AP505" s="610"/>
      <c r="AQ505" s="610"/>
      <c r="AR505" s="610"/>
    </row>
    <row r="506" spans="1:44" x14ac:dyDescent="0.25">
      <c r="A506" s="3"/>
      <c r="B506" s="3"/>
      <c r="C506" s="3"/>
      <c r="D506" s="3"/>
      <c r="E506" s="701"/>
      <c r="F506" s="701"/>
      <c r="G506" s="701"/>
      <c r="H506" s="701"/>
      <c r="I506" s="701"/>
      <c r="J506" s="701"/>
      <c r="K506" s="701"/>
      <c r="L506" s="701"/>
      <c r="M506" s="701"/>
      <c r="N506" s="701"/>
      <c r="O506" s="701"/>
      <c r="S506" s="610"/>
      <c r="T506" s="610"/>
      <c r="U506" s="610"/>
      <c r="V506" s="610"/>
      <c r="W506" s="610"/>
      <c r="X506" s="610"/>
      <c r="Y506" s="610"/>
      <c r="Z506" s="610"/>
      <c r="AA506" s="610"/>
      <c r="AB506" s="610"/>
      <c r="AC506" s="610"/>
      <c r="AD506" s="610"/>
      <c r="AE506" s="610"/>
      <c r="AF506" s="610"/>
      <c r="AG506" s="610"/>
      <c r="AH506" s="610"/>
      <c r="AI506" s="610"/>
      <c r="AJ506" s="610"/>
      <c r="AK506" s="610"/>
      <c r="AL506" s="610"/>
      <c r="AM506" s="610"/>
      <c r="AN506" s="610"/>
      <c r="AO506" s="610"/>
      <c r="AP506" s="610"/>
      <c r="AQ506" s="610"/>
      <c r="AR506" s="610"/>
    </row>
    <row r="507" spans="1:44" x14ac:dyDescent="0.25">
      <c r="A507" s="3"/>
      <c r="B507" s="3"/>
      <c r="C507" s="3"/>
      <c r="D507" s="3"/>
      <c r="E507" s="701"/>
      <c r="F507" s="701"/>
      <c r="G507" s="701"/>
      <c r="H507" s="701"/>
      <c r="I507" s="701"/>
      <c r="J507" s="701"/>
      <c r="K507" s="701"/>
      <c r="L507" s="701"/>
      <c r="M507" s="701"/>
      <c r="N507" s="701"/>
      <c r="O507" s="701"/>
      <c r="S507" s="610"/>
      <c r="T507" s="610"/>
      <c r="U507" s="610"/>
      <c r="V507" s="610"/>
      <c r="W507" s="610"/>
      <c r="X507" s="610"/>
      <c r="Y507" s="610"/>
      <c r="Z507" s="610"/>
      <c r="AA507" s="610"/>
      <c r="AB507" s="610"/>
      <c r="AC507" s="610"/>
      <c r="AD507" s="610"/>
      <c r="AE507" s="610"/>
      <c r="AF507" s="610"/>
      <c r="AG507" s="610"/>
      <c r="AH507" s="610"/>
      <c r="AI507" s="610"/>
      <c r="AJ507" s="610"/>
      <c r="AK507" s="610"/>
      <c r="AL507" s="610"/>
      <c r="AM507" s="610"/>
      <c r="AN507" s="610"/>
      <c r="AO507" s="610"/>
      <c r="AP507" s="610"/>
      <c r="AQ507" s="610"/>
      <c r="AR507" s="610"/>
    </row>
    <row r="508" spans="1:44" x14ac:dyDescent="0.25">
      <c r="A508" s="3"/>
      <c r="B508" s="3"/>
      <c r="C508" s="3"/>
      <c r="D508" s="3"/>
      <c r="E508" s="701"/>
      <c r="F508" s="701"/>
      <c r="G508" s="701"/>
      <c r="H508" s="701"/>
      <c r="I508" s="701"/>
      <c r="J508" s="701"/>
      <c r="K508" s="701"/>
      <c r="L508" s="701"/>
      <c r="M508" s="701"/>
      <c r="N508" s="701"/>
      <c r="O508" s="701"/>
      <c r="S508" s="610"/>
      <c r="T508" s="610"/>
      <c r="U508" s="610"/>
      <c r="V508" s="610"/>
      <c r="W508" s="610"/>
      <c r="X508" s="610"/>
      <c r="Y508" s="610"/>
      <c r="Z508" s="610"/>
      <c r="AA508" s="610"/>
      <c r="AB508" s="610"/>
      <c r="AC508" s="610"/>
      <c r="AD508" s="610"/>
      <c r="AE508" s="610"/>
      <c r="AF508" s="610"/>
      <c r="AG508" s="610"/>
      <c r="AH508" s="610"/>
      <c r="AI508" s="610"/>
      <c r="AJ508" s="610"/>
      <c r="AK508" s="610"/>
      <c r="AL508" s="610"/>
      <c r="AM508" s="610"/>
      <c r="AN508" s="610"/>
      <c r="AO508" s="610"/>
      <c r="AP508" s="610"/>
      <c r="AQ508" s="610"/>
      <c r="AR508" s="610"/>
    </row>
    <row r="509" spans="1:44" x14ac:dyDescent="0.25">
      <c r="A509" s="3"/>
      <c r="B509" s="3"/>
      <c r="C509" s="3"/>
      <c r="D509" s="3"/>
      <c r="E509" s="701"/>
      <c r="F509" s="701"/>
      <c r="G509" s="701"/>
      <c r="H509" s="701"/>
      <c r="I509" s="701"/>
      <c r="J509" s="701"/>
      <c r="K509" s="701"/>
      <c r="L509" s="701"/>
      <c r="M509" s="701"/>
      <c r="N509" s="701"/>
      <c r="O509" s="701"/>
      <c r="S509" s="610"/>
      <c r="T509" s="610"/>
      <c r="U509" s="610"/>
      <c r="V509" s="610"/>
      <c r="W509" s="610"/>
      <c r="X509" s="610"/>
      <c r="Y509" s="610"/>
      <c r="Z509" s="610"/>
      <c r="AA509" s="610"/>
      <c r="AB509" s="610"/>
      <c r="AC509" s="610"/>
      <c r="AD509" s="610"/>
      <c r="AE509" s="610"/>
      <c r="AF509" s="610"/>
      <c r="AG509" s="610"/>
      <c r="AH509" s="610"/>
      <c r="AI509" s="610"/>
      <c r="AJ509" s="610"/>
      <c r="AK509" s="610"/>
      <c r="AL509" s="610"/>
      <c r="AM509" s="610"/>
      <c r="AN509" s="610"/>
      <c r="AO509" s="610"/>
      <c r="AP509" s="610"/>
      <c r="AQ509" s="610"/>
      <c r="AR509" s="610"/>
    </row>
    <row r="510" spans="1:44" x14ac:dyDescent="0.25">
      <c r="A510" s="3"/>
      <c r="B510" s="3"/>
      <c r="C510" s="3"/>
      <c r="D510" s="3"/>
      <c r="E510" s="701"/>
      <c r="F510" s="701"/>
      <c r="G510" s="701"/>
      <c r="H510" s="701"/>
      <c r="I510" s="701"/>
      <c r="J510" s="701"/>
      <c r="K510" s="701"/>
      <c r="L510" s="701"/>
      <c r="M510" s="701"/>
      <c r="N510" s="701"/>
      <c r="O510" s="701"/>
      <c r="S510" s="610"/>
      <c r="T510" s="610"/>
      <c r="U510" s="610"/>
      <c r="V510" s="610"/>
      <c r="W510" s="610"/>
      <c r="X510" s="610"/>
      <c r="Y510" s="610"/>
      <c r="Z510" s="610"/>
      <c r="AA510" s="610"/>
      <c r="AB510" s="610"/>
      <c r="AC510" s="610"/>
      <c r="AD510" s="610"/>
      <c r="AE510" s="610"/>
      <c r="AF510" s="610"/>
      <c r="AG510" s="610"/>
      <c r="AH510" s="610"/>
      <c r="AI510" s="610"/>
      <c r="AJ510" s="610"/>
      <c r="AK510" s="610"/>
      <c r="AL510" s="610"/>
      <c r="AM510" s="610"/>
      <c r="AN510" s="610"/>
      <c r="AO510" s="610"/>
      <c r="AP510" s="610"/>
      <c r="AQ510" s="610"/>
      <c r="AR510" s="610"/>
    </row>
    <row r="511" spans="1:44" x14ac:dyDescent="0.25">
      <c r="A511" s="3"/>
      <c r="B511" s="3"/>
      <c r="C511" s="3"/>
      <c r="D511" s="3"/>
      <c r="E511" s="701"/>
      <c r="F511" s="701"/>
      <c r="G511" s="701"/>
      <c r="H511" s="701"/>
      <c r="I511" s="701"/>
      <c r="J511" s="701"/>
      <c r="K511" s="701"/>
      <c r="L511" s="701"/>
      <c r="M511" s="701"/>
      <c r="N511" s="701"/>
      <c r="O511" s="701"/>
      <c r="S511" s="610"/>
      <c r="T511" s="610"/>
      <c r="U511" s="610"/>
      <c r="V511" s="610"/>
      <c r="W511" s="610"/>
      <c r="X511" s="610"/>
      <c r="Y511" s="610"/>
      <c r="Z511" s="610"/>
      <c r="AA511" s="610"/>
      <c r="AB511" s="610"/>
      <c r="AC511" s="610"/>
      <c r="AD511" s="610"/>
      <c r="AE511" s="610"/>
      <c r="AF511" s="610"/>
      <c r="AG511" s="610"/>
      <c r="AH511" s="610"/>
      <c r="AI511" s="610"/>
      <c r="AJ511" s="610"/>
      <c r="AK511" s="610"/>
      <c r="AL511" s="610"/>
      <c r="AM511" s="610"/>
      <c r="AN511" s="610"/>
      <c r="AO511" s="610"/>
      <c r="AP511" s="610"/>
      <c r="AQ511" s="610"/>
      <c r="AR511" s="610"/>
    </row>
    <row r="512" spans="1:44" x14ac:dyDescent="0.25">
      <c r="A512" s="3"/>
      <c r="B512" s="3"/>
      <c r="C512" s="3"/>
      <c r="D512" s="3"/>
      <c r="E512" s="701"/>
      <c r="F512" s="701"/>
      <c r="G512" s="701"/>
      <c r="H512" s="701"/>
      <c r="I512" s="701"/>
      <c r="J512" s="701"/>
      <c r="K512" s="701"/>
      <c r="L512" s="701"/>
      <c r="M512" s="701"/>
      <c r="N512" s="701"/>
      <c r="O512" s="701"/>
      <c r="S512" s="610"/>
      <c r="T512" s="610"/>
      <c r="U512" s="610"/>
      <c r="V512" s="610"/>
      <c r="W512" s="610"/>
      <c r="X512" s="610"/>
      <c r="Y512" s="610"/>
      <c r="Z512" s="610"/>
      <c r="AA512" s="610"/>
      <c r="AB512" s="610"/>
      <c r="AC512" s="610"/>
      <c r="AD512" s="610"/>
      <c r="AE512" s="610"/>
      <c r="AF512" s="610"/>
      <c r="AG512" s="610"/>
      <c r="AH512" s="610"/>
      <c r="AI512" s="610"/>
      <c r="AJ512" s="610"/>
      <c r="AK512" s="610"/>
      <c r="AL512" s="610"/>
      <c r="AM512" s="610"/>
      <c r="AN512" s="610"/>
      <c r="AO512" s="610"/>
      <c r="AP512" s="610"/>
      <c r="AQ512" s="610"/>
      <c r="AR512" s="610"/>
    </row>
    <row r="513" spans="1:44" x14ac:dyDescent="0.25">
      <c r="A513" s="3"/>
      <c r="B513" s="3"/>
      <c r="C513" s="3"/>
      <c r="D513" s="3"/>
      <c r="E513" s="701"/>
      <c r="F513" s="701"/>
      <c r="G513" s="701"/>
      <c r="H513" s="701"/>
      <c r="I513" s="701"/>
      <c r="J513" s="701"/>
      <c r="K513" s="701"/>
      <c r="L513" s="701"/>
      <c r="M513" s="701"/>
      <c r="N513" s="701"/>
      <c r="O513" s="701"/>
      <c r="S513" s="610"/>
      <c r="T513" s="610"/>
      <c r="U513" s="610"/>
      <c r="V513" s="610"/>
      <c r="W513" s="610"/>
      <c r="X513" s="610"/>
      <c r="Y513" s="610"/>
      <c r="Z513" s="610"/>
      <c r="AA513" s="610"/>
      <c r="AB513" s="610"/>
      <c r="AC513" s="610"/>
      <c r="AD513" s="610"/>
      <c r="AE513" s="610"/>
      <c r="AF513" s="610"/>
      <c r="AG513" s="610"/>
      <c r="AH513" s="610"/>
      <c r="AI513" s="610"/>
      <c r="AJ513" s="610"/>
      <c r="AK513" s="610"/>
      <c r="AL513" s="610"/>
      <c r="AM513" s="610"/>
      <c r="AN513" s="610"/>
      <c r="AO513" s="610"/>
      <c r="AP513" s="610"/>
      <c r="AQ513" s="610"/>
      <c r="AR513" s="610"/>
    </row>
    <row r="514" spans="1:44" x14ac:dyDescent="0.25">
      <c r="A514" s="3"/>
      <c r="B514" s="3"/>
      <c r="C514" s="3"/>
      <c r="D514" s="3"/>
      <c r="E514" s="701"/>
      <c r="F514" s="701"/>
      <c r="G514" s="701"/>
      <c r="H514" s="701"/>
      <c r="I514" s="701"/>
      <c r="J514" s="701"/>
      <c r="K514" s="701"/>
      <c r="L514" s="701"/>
      <c r="M514" s="701"/>
      <c r="N514" s="701"/>
      <c r="O514" s="701"/>
      <c r="S514" s="610"/>
      <c r="T514" s="610"/>
      <c r="U514" s="610"/>
      <c r="V514" s="610"/>
      <c r="W514" s="610"/>
      <c r="X514" s="610"/>
      <c r="Y514" s="610"/>
      <c r="Z514" s="610"/>
      <c r="AA514" s="610"/>
      <c r="AB514" s="610"/>
      <c r="AC514" s="610"/>
      <c r="AD514" s="610"/>
      <c r="AE514" s="610"/>
      <c r="AF514" s="610"/>
      <c r="AG514" s="610"/>
      <c r="AH514" s="610"/>
      <c r="AI514" s="610"/>
      <c r="AJ514" s="610"/>
      <c r="AK514" s="610"/>
      <c r="AL514" s="610"/>
      <c r="AM514" s="610"/>
      <c r="AN514" s="610"/>
      <c r="AO514" s="610"/>
      <c r="AP514" s="610"/>
      <c r="AQ514" s="610"/>
      <c r="AR514" s="610"/>
    </row>
    <row r="515" spans="1:44" x14ac:dyDescent="0.25">
      <c r="A515" s="3"/>
      <c r="B515" s="3"/>
      <c r="C515" s="3"/>
      <c r="D515" s="3"/>
      <c r="E515" s="701"/>
      <c r="F515" s="701"/>
      <c r="G515" s="701"/>
      <c r="H515" s="701"/>
      <c r="I515" s="701"/>
      <c r="J515" s="701"/>
      <c r="K515" s="701"/>
      <c r="L515" s="701"/>
      <c r="M515" s="701"/>
      <c r="N515" s="701"/>
      <c r="O515" s="701"/>
      <c r="S515" s="610"/>
      <c r="T515" s="610"/>
      <c r="U515" s="610"/>
      <c r="V515" s="610"/>
      <c r="W515" s="610"/>
      <c r="X515" s="610"/>
      <c r="Y515" s="610"/>
      <c r="Z515" s="610"/>
      <c r="AA515" s="610"/>
      <c r="AB515" s="610"/>
      <c r="AC515" s="610"/>
      <c r="AD515" s="610"/>
      <c r="AE515" s="610"/>
      <c r="AF515" s="610"/>
      <c r="AG515" s="610"/>
      <c r="AH515" s="610"/>
      <c r="AI515" s="610"/>
      <c r="AJ515" s="610"/>
      <c r="AK515" s="610"/>
      <c r="AL515" s="610"/>
      <c r="AM515" s="610"/>
      <c r="AN515" s="610"/>
      <c r="AO515" s="610"/>
      <c r="AP515" s="610"/>
      <c r="AQ515" s="610"/>
      <c r="AR515" s="610"/>
    </row>
    <row r="516" spans="1:44" x14ac:dyDescent="0.25">
      <c r="A516" s="3"/>
      <c r="B516" s="3"/>
      <c r="C516" s="3"/>
      <c r="D516" s="3"/>
      <c r="E516" s="701"/>
      <c r="F516" s="701"/>
      <c r="G516" s="701"/>
      <c r="H516" s="701"/>
      <c r="I516" s="701"/>
      <c r="J516" s="701"/>
      <c r="K516" s="701"/>
      <c r="L516" s="701"/>
      <c r="M516" s="701"/>
      <c r="N516" s="701"/>
      <c r="O516" s="701"/>
      <c r="S516" s="610"/>
      <c r="T516" s="610"/>
      <c r="U516" s="610"/>
      <c r="V516" s="610"/>
      <c r="W516" s="610"/>
      <c r="X516" s="610"/>
      <c r="Y516" s="610"/>
      <c r="Z516" s="610"/>
      <c r="AA516" s="610"/>
      <c r="AB516" s="610"/>
      <c r="AC516" s="610"/>
      <c r="AD516" s="610"/>
      <c r="AE516" s="610"/>
      <c r="AF516" s="610"/>
      <c r="AG516" s="610"/>
      <c r="AH516" s="610"/>
      <c r="AI516" s="610"/>
      <c r="AJ516" s="610"/>
      <c r="AK516" s="610"/>
      <c r="AL516" s="610"/>
      <c r="AM516" s="610"/>
      <c r="AN516" s="610"/>
      <c r="AO516" s="610"/>
      <c r="AP516" s="610"/>
      <c r="AQ516" s="610"/>
      <c r="AR516" s="610"/>
    </row>
    <row r="517" spans="1:44" x14ac:dyDescent="0.25">
      <c r="A517" s="3"/>
      <c r="B517" s="3"/>
      <c r="C517" s="3"/>
      <c r="D517" s="3"/>
      <c r="E517" s="701"/>
      <c r="F517" s="701"/>
      <c r="G517" s="701"/>
      <c r="H517" s="701"/>
      <c r="I517" s="701"/>
      <c r="J517" s="701"/>
      <c r="K517" s="701"/>
      <c r="L517" s="701"/>
      <c r="M517" s="701"/>
      <c r="N517" s="701"/>
      <c r="O517" s="701"/>
      <c r="S517" s="610"/>
      <c r="T517" s="610"/>
      <c r="U517" s="610"/>
      <c r="V517" s="610"/>
      <c r="W517" s="610"/>
      <c r="X517" s="610"/>
      <c r="Y517" s="610"/>
      <c r="Z517" s="610"/>
      <c r="AA517" s="610"/>
      <c r="AB517" s="610"/>
      <c r="AC517" s="610"/>
      <c r="AD517" s="610"/>
      <c r="AE517" s="610"/>
      <c r="AF517" s="610"/>
      <c r="AG517" s="610"/>
      <c r="AH517" s="610"/>
      <c r="AI517" s="610"/>
      <c r="AJ517" s="610"/>
      <c r="AK517" s="610"/>
      <c r="AL517" s="610"/>
      <c r="AM517" s="610"/>
      <c r="AN517" s="610"/>
      <c r="AO517" s="610"/>
      <c r="AP517" s="610"/>
      <c r="AQ517" s="610"/>
      <c r="AR517" s="610"/>
    </row>
    <row r="518" spans="1:44" x14ac:dyDescent="0.25">
      <c r="A518" s="3"/>
      <c r="B518" s="3"/>
      <c r="C518" s="3"/>
      <c r="D518" s="3"/>
      <c r="E518" s="701"/>
      <c r="F518" s="701"/>
      <c r="G518" s="701"/>
      <c r="H518" s="701"/>
      <c r="I518" s="701"/>
      <c r="J518" s="701"/>
      <c r="K518" s="701"/>
      <c r="L518" s="701"/>
      <c r="M518" s="701"/>
      <c r="N518" s="701"/>
      <c r="O518" s="701"/>
      <c r="S518" s="610"/>
      <c r="T518" s="610"/>
      <c r="U518" s="610"/>
      <c r="V518" s="610"/>
      <c r="W518" s="610"/>
      <c r="X518" s="610"/>
      <c r="Y518" s="610"/>
      <c r="Z518" s="610"/>
      <c r="AA518" s="610"/>
      <c r="AB518" s="610"/>
      <c r="AC518" s="610"/>
      <c r="AD518" s="610"/>
      <c r="AE518" s="610"/>
      <c r="AF518" s="610"/>
      <c r="AG518" s="610"/>
      <c r="AH518" s="610"/>
      <c r="AI518" s="610"/>
      <c r="AJ518" s="610"/>
      <c r="AK518" s="610"/>
      <c r="AL518" s="610"/>
      <c r="AM518" s="610"/>
      <c r="AN518" s="610"/>
      <c r="AO518" s="610"/>
      <c r="AP518" s="610"/>
      <c r="AQ518" s="610"/>
      <c r="AR518" s="610"/>
    </row>
    <row r="519" spans="1:44" x14ac:dyDescent="0.25">
      <c r="A519" s="3"/>
      <c r="B519" s="3"/>
      <c r="C519" s="3"/>
      <c r="D519" s="3"/>
      <c r="E519" s="701"/>
      <c r="F519" s="701"/>
      <c r="G519" s="701"/>
      <c r="H519" s="701"/>
      <c r="I519" s="701"/>
      <c r="J519" s="701"/>
      <c r="K519" s="701"/>
      <c r="L519" s="701"/>
      <c r="M519" s="701"/>
      <c r="N519" s="701"/>
      <c r="O519" s="701"/>
      <c r="S519" s="610"/>
      <c r="T519" s="610"/>
      <c r="U519" s="610"/>
      <c r="V519" s="610"/>
      <c r="W519" s="610"/>
      <c r="X519" s="610"/>
      <c r="Y519" s="610"/>
      <c r="Z519" s="610"/>
      <c r="AA519" s="610"/>
      <c r="AB519" s="610"/>
      <c r="AC519" s="610"/>
      <c r="AD519" s="610"/>
      <c r="AE519" s="610"/>
      <c r="AF519" s="610"/>
      <c r="AG519" s="610"/>
      <c r="AH519" s="610"/>
      <c r="AI519" s="610"/>
      <c r="AJ519" s="610"/>
      <c r="AK519" s="610"/>
      <c r="AL519" s="610"/>
      <c r="AM519" s="610"/>
      <c r="AN519" s="610"/>
      <c r="AO519" s="610"/>
      <c r="AP519" s="610"/>
      <c r="AQ519" s="610"/>
      <c r="AR519" s="610"/>
    </row>
    <row r="520" spans="1:44" x14ac:dyDescent="0.25">
      <c r="A520" s="3"/>
      <c r="B520" s="3"/>
      <c r="C520" s="3"/>
      <c r="D520" s="3"/>
      <c r="E520" s="701"/>
      <c r="F520" s="701"/>
      <c r="G520" s="701"/>
      <c r="H520" s="701"/>
      <c r="I520" s="701"/>
      <c r="J520" s="701"/>
      <c r="K520" s="701"/>
      <c r="L520" s="701"/>
      <c r="M520" s="701"/>
      <c r="N520" s="701"/>
      <c r="O520" s="701"/>
      <c r="S520" s="610"/>
      <c r="T520" s="610"/>
      <c r="U520" s="610"/>
      <c r="V520" s="610"/>
      <c r="W520" s="610"/>
      <c r="X520" s="610"/>
      <c r="Y520" s="610"/>
      <c r="Z520" s="610"/>
      <c r="AA520" s="610"/>
      <c r="AB520" s="610"/>
      <c r="AC520" s="610"/>
      <c r="AD520" s="610"/>
      <c r="AE520" s="610"/>
      <c r="AF520" s="610"/>
      <c r="AG520" s="610"/>
      <c r="AH520" s="610"/>
      <c r="AI520" s="610"/>
      <c r="AJ520" s="610"/>
      <c r="AK520" s="610"/>
      <c r="AL520" s="610"/>
      <c r="AM520" s="610"/>
      <c r="AN520" s="610"/>
      <c r="AO520" s="610"/>
      <c r="AP520" s="610"/>
      <c r="AQ520" s="610"/>
      <c r="AR520" s="610"/>
    </row>
    <row r="521" spans="1:44" x14ac:dyDescent="0.25">
      <c r="A521" s="3"/>
      <c r="B521" s="3"/>
      <c r="C521" s="3"/>
      <c r="D521" s="3"/>
      <c r="E521" s="701"/>
      <c r="F521" s="701"/>
      <c r="G521" s="701"/>
      <c r="H521" s="701"/>
      <c r="I521" s="701"/>
      <c r="J521" s="701"/>
      <c r="K521" s="701"/>
      <c r="L521" s="701"/>
      <c r="M521" s="701"/>
      <c r="N521" s="701"/>
      <c r="O521" s="701"/>
      <c r="S521" s="610"/>
      <c r="T521" s="610"/>
      <c r="U521" s="610"/>
      <c r="V521" s="610"/>
      <c r="W521" s="610"/>
      <c r="X521" s="610"/>
      <c r="Y521" s="610"/>
      <c r="Z521" s="610"/>
      <c r="AA521" s="610"/>
      <c r="AB521" s="610"/>
      <c r="AC521" s="610"/>
      <c r="AD521" s="610"/>
      <c r="AE521" s="610"/>
      <c r="AF521" s="610"/>
      <c r="AG521" s="610"/>
      <c r="AH521" s="610"/>
      <c r="AI521" s="610"/>
      <c r="AJ521" s="610"/>
      <c r="AK521" s="610"/>
      <c r="AL521" s="610"/>
      <c r="AM521" s="610"/>
      <c r="AN521" s="610"/>
      <c r="AO521" s="610"/>
      <c r="AP521" s="610"/>
      <c r="AQ521" s="610"/>
      <c r="AR521" s="610"/>
    </row>
    <row r="522" spans="1:44" x14ac:dyDescent="0.25">
      <c r="A522" s="3"/>
      <c r="B522" s="3"/>
      <c r="C522" s="3"/>
      <c r="D522" s="3"/>
      <c r="E522" s="701"/>
      <c r="F522" s="701"/>
      <c r="G522" s="701"/>
      <c r="H522" s="701"/>
      <c r="I522" s="701"/>
      <c r="J522" s="701"/>
      <c r="K522" s="701"/>
      <c r="L522" s="701"/>
      <c r="M522" s="701"/>
      <c r="N522" s="701"/>
      <c r="O522" s="701"/>
      <c r="S522" s="610"/>
      <c r="T522" s="610"/>
      <c r="U522" s="610"/>
      <c r="V522" s="610"/>
      <c r="W522" s="610"/>
      <c r="X522" s="610"/>
      <c r="Y522" s="610"/>
      <c r="Z522" s="610"/>
      <c r="AA522" s="610"/>
      <c r="AB522" s="610"/>
      <c r="AC522" s="610"/>
      <c r="AD522" s="610"/>
      <c r="AE522" s="610"/>
      <c r="AF522" s="610"/>
      <c r="AG522" s="610"/>
      <c r="AH522" s="610"/>
      <c r="AI522" s="610"/>
      <c r="AJ522" s="610"/>
      <c r="AK522" s="610"/>
      <c r="AL522" s="610"/>
      <c r="AM522" s="610"/>
      <c r="AN522" s="610"/>
      <c r="AO522" s="610"/>
      <c r="AP522" s="610"/>
      <c r="AQ522" s="610"/>
      <c r="AR522" s="610"/>
    </row>
    <row r="523" spans="1:44" x14ac:dyDescent="0.25">
      <c r="A523" s="3"/>
      <c r="B523" s="3"/>
      <c r="C523" s="3"/>
      <c r="D523" s="3"/>
      <c r="E523" s="701"/>
      <c r="F523" s="701"/>
      <c r="G523" s="701"/>
      <c r="H523" s="701"/>
      <c r="I523" s="701"/>
      <c r="J523" s="701"/>
      <c r="K523" s="701"/>
      <c r="L523" s="701"/>
      <c r="M523" s="701"/>
      <c r="N523" s="701"/>
      <c r="O523" s="701"/>
      <c r="S523" s="610"/>
      <c r="T523" s="610"/>
      <c r="U523" s="610"/>
      <c r="V523" s="610"/>
      <c r="W523" s="610"/>
      <c r="X523" s="610"/>
      <c r="Y523" s="610"/>
      <c r="Z523" s="610"/>
      <c r="AA523" s="610"/>
      <c r="AB523" s="610"/>
      <c r="AC523" s="610"/>
      <c r="AD523" s="610"/>
      <c r="AE523" s="610"/>
      <c r="AF523" s="610"/>
      <c r="AG523" s="610"/>
      <c r="AH523" s="610"/>
      <c r="AI523" s="610"/>
      <c r="AJ523" s="610"/>
      <c r="AK523" s="610"/>
      <c r="AL523" s="610"/>
      <c r="AM523" s="610"/>
      <c r="AN523" s="610"/>
      <c r="AO523" s="610"/>
      <c r="AP523" s="610"/>
      <c r="AQ523" s="610"/>
      <c r="AR523" s="610"/>
    </row>
    <row r="524" spans="1:44" x14ac:dyDescent="0.25">
      <c r="A524" s="3"/>
      <c r="B524" s="3"/>
      <c r="C524" s="3"/>
      <c r="D524" s="3"/>
      <c r="E524" s="701"/>
      <c r="F524" s="701"/>
      <c r="G524" s="701"/>
      <c r="H524" s="701"/>
      <c r="I524" s="701"/>
      <c r="J524" s="701"/>
      <c r="K524" s="701"/>
      <c r="L524" s="701"/>
      <c r="M524" s="701"/>
      <c r="N524" s="701"/>
      <c r="O524" s="701"/>
      <c r="S524" s="610"/>
      <c r="T524" s="610"/>
      <c r="U524" s="610"/>
      <c r="V524" s="610"/>
      <c r="W524" s="610"/>
      <c r="X524" s="610"/>
      <c r="Y524" s="610"/>
      <c r="Z524" s="610"/>
      <c r="AA524" s="610"/>
      <c r="AB524" s="610"/>
      <c r="AC524" s="610"/>
      <c r="AD524" s="610"/>
      <c r="AE524" s="610"/>
      <c r="AF524" s="610"/>
      <c r="AG524" s="610"/>
      <c r="AH524" s="610"/>
      <c r="AI524" s="610"/>
      <c r="AJ524" s="610"/>
      <c r="AK524" s="610"/>
      <c r="AL524" s="610"/>
      <c r="AM524" s="610"/>
      <c r="AN524" s="610"/>
      <c r="AO524" s="610"/>
      <c r="AP524" s="610"/>
      <c r="AQ524" s="610"/>
      <c r="AR524" s="610"/>
    </row>
    <row r="525" spans="1:44" x14ac:dyDescent="0.25">
      <c r="A525" s="3"/>
      <c r="B525" s="3"/>
      <c r="C525" s="3"/>
      <c r="D525" s="3"/>
      <c r="E525" s="701"/>
      <c r="F525" s="701"/>
      <c r="G525" s="701"/>
      <c r="H525" s="701"/>
      <c r="I525" s="701"/>
      <c r="J525" s="701"/>
      <c r="K525" s="701"/>
      <c r="L525" s="701"/>
      <c r="M525" s="701"/>
      <c r="N525" s="701"/>
      <c r="O525" s="701"/>
      <c r="S525" s="610"/>
      <c r="T525" s="610"/>
      <c r="U525" s="610"/>
      <c r="V525" s="610"/>
      <c r="W525" s="610"/>
      <c r="X525" s="610"/>
      <c r="Y525" s="610"/>
      <c r="Z525" s="610"/>
      <c r="AA525" s="610"/>
      <c r="AB525" s="610"/>
      <c r="AC525" s="610"/>
      <c r="AD525" s="610"/>
      <c r="AE525" s="610"/>
      <c r="AF525" s="610"/>
      <c r="AG525" s="610"/>
      <c r="AH525" s="610"/>
      <c r="AI525" s="610"/>
      <c r="AJ525" s="610"/>
      <c r="AK525" s="610"/>
      <c r="AL525" s="610"/>
      <c r="AM525" s="610"/>
      <c r="AN525" s="610"/>
      <c r="AO525" s="610"/>
      <c r="AP525" s="610"/>
      <c r="AQ525" s="610"/>
      <c r="AR525" s="610"/>
    </row>
    <row r="526" spans="1:44" x14ac:dyDescent="0.25">
      <c r="A526" s="3"/>
      <c r="B526" s="3"/>
      <c r="C526" s="3"/>
      <c r="D526" s="3"/>
      <c r="E526" s="701"/>
      <c r="F526" s="701"/>
      <c r="G526" s="701"/>
      <c r="H526" s="701"/>
      <c r="I526" s="701"/>
      <c r="J526" s="701"/>
      <c r="K526" s="701"/>
      <c r="L526" s="701"/>
      <c r="M526" s="701"/>
      <c r="N526" s="701"/>
      <c r="O526" s="701"/>
      <c r="S526" s="610"/>
      <c r="T526" s="610"/>
      <c r="U526" s="610"/>
      <c r="V526" s="610"/>
      <c r="W526" s="610"/>
      <c r="X526" s="610"/>
      <c r="Y526" s="610"/>
      <c r="Z526" s="610"/>
      <c r="AA526" s="610"/>
      <c r="AB526" s="610"/>
      <c r="AC526" s="610"/>
      <c r="AD526" s="610"/>
      <c r="AE526" s="610"/>
      <c r="AF526" s="610"/>
      <c r="AG526" s="610"/>
      <c r="AH526" s="610"/>
      <c r="AI526" s="610"/>
      <c r="AJ526" s="610"/>
      <c r="AK526" s="610"/>
      <c r="AL526" s="610"/>
      <c r="AM526" s="610"/>
      <c r="AN526" s="610"/>
      <c r="AO526" s="610"/>
      <c r="AP526" s="610"/>
      <c r="AQ526" s="610"/>
      <c r="AR526" s="610"/>
    </row>
    <row r="527" spans="1:44" x14ac:dyDescent="0.25">
      <c r="A527" s="3"/>
      <c r="B527" s="3"/>
      <c r="C527" s="3"/>
      <c r="D527" s="3"/>
      <c r="E527" s="701"/>
      <c r="F527" s="701"/>
      <c r="G527" s="701"/>
      <c r="H527" s="701"/>
      <c r="I527" s="701"/>
      <c r="J527" s="701"/>
      <c r="K527" s="701"/>
      <c r="L527" s="701"/>
      <c r="M527" s="701"/>
      <c r="N527" s="701"/>
      <c r="O527" s="701"/>
      <c r="S527" s="610"/>
      <c r="T527" s="610"/>
      <c r="U527" s="610"/>
      <c r="V527" s="610"/>
      <c r="W527" s="610"/>
      <c r="X527" s="610"/>
      <c r="Y527" s="610"/>
      <c r="Z527" s="610"/>
      <c r="AA527" s="610"/>
      <c r="AB527" s="610"/>
      <c r="AC527" s="610"/>
      <c r="AD527" s="610"/>
      <c r="AE527" s="610"/>
      <c r="AF527" s="610"/>
      <c r="AG527" s="610"/>
      <c r="AH527" s="610"/>
      <c r="AI527" s="610"/>
      <c r="AJ527" s="610"/>
      <c r="AK527" s="610"/>
      <c r="AL527" s="610"/>
      <c r="AM527" s="610"/>
      <c r="AN527" s="610"/>
      <c r="AO527" s="610"/>
      <c r="AP527" s="610"/>
      <c r="AQ527" s="610"/>
      <c r="AR527" s="610"/>
    </row>
    <row r="528" spans="1:44" x14ac:dyDescent="0.25">
      <c r="A528" s="3"/>
      <c r="B528" s="3"/>
      <c r="C528" s="3"/>
      <c r="D528" s="3"/>
      <c r="E528" s="701"/>
      <c r="F528" s="701"/>
      <c r="G528" s="701"/>
      <c r="H528" s="701"/>
      <c r="I528" s="701"/>
      <c r="J528" s="701"/>
      <c r="K528" s="701"/>
      <c r="L528" s="701"/>
      <c r="M528" s="701"/>
      <c r="N528" s="701"/>
      <c r="O528" s="701"/>
      <c r="S528" s="610"/>
      <c r="T528" s="610"/>
      <c r="U528" s="610"/>
      <c r="V528" s="610"/>
      <c r="W528" s="610"/>
      <c r="X528" s="610"/>
      <c r="Y528" s="610"/>
      <c r="Z528" s="610"/>
      <c r="AA528" s="610"/>
      <c r="AB528" s="610"/>
      <c r="AC528" s="610"/>
      <c r="AD528" s="610"/>
      <c r="AE528" s="610"/>
      <c r="AF528" s="610"/>
      <c r="AG528" s="610"/>
      <c r="AH528" s="610"/>
      <c r="AI528" s="610"/>
      <c r="AJ528" s="610"/>
      <c r="AK528" s="610"/>
      <c r="AL528" s="610"/>
      <c r="AM528" s="610"/>
      <c r="AN528" s="610"/>
      <c r="AO528" s="610"/>
      <c r="AP528" s="610"/>
      <c r="AQ528" s="610"/>
      <c r="AR528" s="610"/>
    </row>
    <row r="529" spans="1:44" x14ac:dyDescent="0.25">
      <c r="A529" s="3"/>
      <c r="B529" s="3"/>
      <c r="C529" s="3"/>
      <c r="D529" s="3"/>
      <c r="E529" s="701"/>
      <c r="F529" s="701"/>
      <c r="G529" s="701"/>
      <c r="H529" s="701"/>
      <c r="I529" s="701"/>
      <c r="J529" s="701"/>
      <c r="K529" s="701"/>
      <c r="L529" s="701"/>
      <c r="M529" s="701"/>
      <c r="N529" s="701"/>
      <c r="O529" s="701"/>
      <c r="S529" s="610"/>
      <c r="T529" s="610"/>
      <c r="U529" s="610"/>
      <c r="V529" s="610"/>
      <c r="W529" s="610"/>
      <c r="X529" s="610"/>
      <c r="Y529" s="610"/>
      <c r="Z529" s="610"/>
      <c r="AA529" s="610"/>
      <c r="AB529" s="610"/>
      <c r="AC529" s="610"/>
      <c r="AD529" s="610"/>
      <c r="AE529" s="610"/>
      <c r="AF529" s="610"/>
      <c r="AG529" s="610"/>
      <c r="AH529" s="610"/>
      <c r="AI529" s="610"/>
      <c r="AJ529" s="610"/>
      <c r="AK529" s="610"/>
      <c r="AL529" s="610"/>
      <c r="AM529" s="610"/>
      <c r="AN529" s="610"/>
      <c r="AO529" s="610"/>
      <c r="AP529" s="610"/>
      <c r="AQ529" s="610"/>
      <c r="AR529" s="610"/>
    </row>
    <row r="530" spans="1:44" x14ac:dyDescent="0.25">
      <c r="A530" s="3"/>
      <c r="B530" s="3"/>
      <c r="C530" s="3"/>
      <c r="D530" s="3"/>
      <c r="E530" s="701"/>
      <c r="F530" s="701"/>
      <c r="G530" s="701"/>
      <c r="H530" s="701"/>
      <c r="I530" s="701"/>
      <c r="J530" s="701"/>
      <c r="K530" s="701"/>
      <c r="L530" s="701"/>
      <c r="M530" s="701"/>
      <c r="N530" s="701"/>
      <c r="O530" s="701"/>
      <c r="S530" s="610"/>
      <c r="T530" s="610"/>
      <c r="U530" s="610"/>
      <c r="V530" s="610"/>
      <c r="W530" s="610"/>
      <c r="X530" s="610"/>
      <c r="Y530" s="610"/>
      <c r="Z530" s="610"/>
      <c r="AA530" s="610"/>
      <c r="AB530" s="610"/>
      <c r="AC530" s="610"/>
      <c r="AD530" s="610"/>
      <c r="AE530" s="610"/>
      <c r="AF530" s="610"/>
      <c r="AG530" s="610"/>
      <c r="AH530" s="610"/>
      <c r="AI530" s="610"/>
      <c r="AJ530" s="610"/>
      <c r="AK530" s="610"/>
      <c r="AL530" s="610"/>
      <c r="AM530" s="610"/>
      <c r="AN530" s="610"/>
      <c r="AO530" s="610"/>
      <c r="AP530" s="610"/>
      <c r="AQ530" s="610"/>
      <c r="AR530" s="610"/>
    </row>
    <row r="531" spans="1:44" x14ac:dyDescent="0.25">
      <c r="A531" s="3"/>
      <c r="B531" s="3"/>
      <c r="C531" s="3"/>
      <c r="D531" s="3"/>
      <c r="E531" s="701"/>
      <c r="F531" s="701"/>
      <c r="G531" s="701"/>
      <c r="H531" s="701"/>
      <c r="I531" s="701"/>
      <c r="J531" s="701"/>
      <c r="K531" s="701"/>
      <c r="L531" s="701"/>
      <c r="M531" s="701"/>
      <c r="N531" s="701"/>
      <c r="O531" s="701"/>
      <c r="S531" s="610"/>
      <c r="T531" s="610"/>
      <c r="U531" s="610"/>
      <c r="V531" s="610"/>
      <c r="W531" s="610"/>
      <c r="X531" s="610"/>
      <c r="Y531" s="610"/>
      <c r="Z531" s="610"/>
      <c r="AA531" s="610"/>
      <c r="AB531" s="610"/>
      <c r="AC531" s="610"/>
      <c r="AD531" s="610"/>
      <c r="AE531" s="610"/>
      <c r="AF531" s="610"/>
      <c r="AG531" s="610"/>
      <c r="AH531" s="610"/>
      <c r="AI531" s="610"/>
      <c r="AJ531" s="610"/>
      <c r="AK531" s="610"/>
      <c r="AL531" s="610"/>
      <c r="AM531" s="610"/>
      <c r="AN531" s="610"/>
      <c r="AO531" s="610"/>
      <c r="AP531" s="610"/>
      <c r="AQ531" s="610"/>
      <c r="AR531" s="610"/>
    </row>
    <row r="532" spans="1:44" x14ac:dyDescent="0.25">
      <c r="A532" s="3"/>
      <c r="B532" s="3"/>
      <c r="C532" s="3"/>
      <c r="D532" s="3"/>
      <c r="E532" s="701"/>
      <c r="F532" s="701"/>
      <c r="G532" s="701"/>
      <c r="H532" s="701"/>
      <c r="I532" s="701"/>
      <c r="J532" s="701"/>
      <c r="K532" s="701"/>
      <c r="L532" s="701"/>
      <c r="M532" s="701"/>
      <c r="N532" s="701"/>
      <c r="O532" s="701"/>
      <c r="S532" s="610"/>
      <c r="T532" s="610"/>
      <c r="U532" s="610"/>
      <c r="V532" s="610"/>
      <c r="W532" s="610"/>
      <c r="X532" s="610"/>
      <c r="Y532" s="610"/>
      <c r="Z532" s="610"/>
      <c r="AA532" s="610"/>
      <c r="AB532" s="610"/>
      <c r="AC532" s="610"/>
      <c r="AD532" s="610"/>
      <c r="AE532" s="610"/>
      <c r="AF532" s="610"/>
      <c r="AG532" s="610"/>
      <c r="AH532" s="610"/>
      <c r="AI532" s="610"/>
      <c r="AJ532" s="610"/>
      <c r="AK532" s="610"/>
      <c r="AL532" s="610"/>
      <c r="AM532" s="610"/>
      <c r="AN532" s="610"/>
      <c r="AO532" s="610"/>
      <c r="AP532" s="610"/>
      <c r="AQ532" s="610"/>
      <c r="AR532" s="610"/>
    </row>
    <row r="533" spans="1:44" x14ac:dyDescent="0.25">
      <c r="A533" s="3"/>
      <c r="B533" s="3"/>
      <c r="C533" s="3"/>
      <c r="D533" s="3"/>
      <c r="E533" s="701"/>
      <c r="F533" s="701"/>
      <c r="G533" s="701"/>
      <c r="H533" s="701"/>
      <c r="I533" s="701"/>
      <c r="J533" s="701"/>
      <c r="K533" s="701"/>
      <c r="L533" s="701"/>
      <c r="M533" s="701"/>
      <c r="N533" s="701"/>
      <c r="O533" s="701"/>
      <c r="S533" s="610"/>
      <c r="T533" s="610"/>
      <c r="U533" s="610"/>
      <c r="V533" s="610"/>
      <c r="W533" s="610"/>
      <c r="X533" s="610"/>
      <c r="Y533" s="610"/>
      <c r="Z533" s="610"/>
      <c r="AA533" s="610"/>
      <c r="AB533" s="610"/>
      <c r="AC533" s="610"/>
      <c r="AD533" s="610"/>
      <c r="AE533" s="610"/>
      <c r="AF533" s="610"/>
      <c r="AG533" s="610"/>
      <c r="AH533" s="610"/>
      <c r="AI533" s="610"/>
      <c r="AJ533" s="610"/>
      <c r="AK533" s="610"/>
      <c r="AL533" s="610"/>
      <c r="AM533" s="610"/>
      <c r="AN533" s="610"/>
      <c r="AO533" s="610"/>
      <c r="AP533" s="610"/>
      <c r="AQ533" s="610"/>
      <c r="AR533" s="610"/>
    </row>
    <row r="534" spans="1:44" x14ac:dyDescent="0.25">
      <c r="A534" s="3"/>
      <c r="B534" s="3"/>
      <c r="C534" s="3"/>
      <c r="D534" s="3"/>
      <c r="E534" s="701"/>
      <c r="F534" s="701"/>
      <c r="G534" s="701"/>
      <c r="H534" s="701"/>
      <c r="I534" s="701"/>
      <c r="J534" s="701"/>
      <c r="K534" s="701"/>
      <c r="L534" s="701"/>
      <c r="M534" s="701"/>
      <c r="N534" s="701"/>
      <c r="O534" s="701"/>
      <c r="S534" s="610"/>
      <c r="T534" s="610"/>
      <c r="U534" s="610"/>
      <c r="V534" s="610"/>
      <c r="W534" s="610"/>
      <c r="X534" s="610"/>
      <c r="Y534" s="610"/>
      <c r="Z534" s="610"/>
      <c r="AA534" s="610"/>
      <c r="AB534" s="610"/>
      <c r="AC534" s="610"/>
      <c r="AD534" s="610"/>
      <c r="AE534" s="610"/>
      <c r="AF534" s="610"/>
      <c r="AG534" s="610"/>
      <c r="AH534" s="610"/>
      <c r="AI534" s="610"/>
      <c r="AJ534" s="610"/>
      <c r="AK534" s="610"/>
      <c r="AL534" s="610"/>
      <c r="AM534" s="610"/>
      <c r="AN534" s="610"/>
      <c r="AO534" s="610"/>
      <c r="AP534" s="610"/>
      <c r="AQ534" s="610"/>
      <c r="AR534" s="610"/>
    </row>
    <row r="535" spans="1:44" x14ac:dyDescent="0.25">
      <c r="A535" s="3"/>
      <c r="B535" s="3"/>
      <c r="C535" s="3"/>
      <c r="D535" s="3"/>
      <c r="E535" s="701"/>
      <c r="F535" s="701"/>
      <c r="G535" s="701"/>
      <c r="H535" s="701"/>
      <c r="I535" s="701"/>
      <c r="J535" s="701"/>
      <c r="K535" s="701"/>
      <c r="L535" s="701"/>
      <c r="M535" s="701"/>
      <c r="N535" s="701"/>
      <c r="O535" s="701"/>
      <c r="S535" s="610"/>
      <c r="T535" s="610"/>
      <c r="U535" s="610"/>
      <c r="V535" s="610"/>
      <c r="W535" s="610"/>
      <c r="X535" s="610"/>
      <c r="Y535" s="610"/>
      <c r="Z535" s="610"/>
      <c r="AA535" s="610"/>
      <c r="AB535" s="610"/>
      <c r="AC535" s="610"/>
      <c r="AD535" s="610"/>
      <c r="AE535" s="610"/>
      <c r="AF535" s="610"/>
      <c r="AG535" s="610"/>
      <c r="AH535" s="610"/>
      <c r="AI535" s="610"/>
      <c r="AJ535" s="610"/>
      <c r="AK535" s="610"/>
      <c r="AL535" s="610"/>
      <c r="AM535" s="610"/>
      <c r="AN535" s="610"/>
      <c r="AO535" s="610"/>
      <c r="AP535" s="610"/>
      <c r="AQ535" s="610"/>
      <c r="AR535" s="610"/>
    </row>
    <row r="536" spans="1:44" x14ac:dyDescent="0.25">
      <c r="A536" s="3"/>
      <c r="B536" s="3"/>
      <c r="C536" s="3"/>
      <c r="D536" s="3"/>
      <c r="E536" s="701"/>
      <c r="F536" s="701"/>
      <c r="G536" s="701"/>
      <c r="H536" s="701"/>
      <c r="I536" s="701"/>
      <c r="J536" s="701"/>
      <c r="K536" s="701"/>
      <c r="L536" s="701"/>
      <c r="M536" s="701"/>
      <c r="N536" s="701"/>
      <c r="O536" s="701"/>
      <c r="S536" s="610"/>
      <c r="T536" s="610"/>
      <c r="U536" s="610"/>
      <c r="V536" s="610"/>
      <c r="W536" s="610"/>
      <c r="X536" s="610"/>
      <c r="Y536" s="610"/>
      <c r="Z536" s="610"/>
      <c r="AA536" s="610"/>
      <c r="AB536" s="610"/>
      <c r="AC536" s="610"/>
      <c r="AD536" s="610"/>
      <c r="AE536" s="610"/>
      <c r="AF536" s="610"/>
      <c r="AG536" s="610"/>
      <c r="AH536" s="610"/>
      <c r="AI536" s="610"/>
      <c r="AJ536" s="610"/>
      <c r="AK536" s="610"/>
      <c r="AL536" s="610"/>
      <c r="AM536" s="610"/>
      <c r="AN536" s="610"/>
      <c r="AO536" s="610"/>
      <c r="AP536" s="610"/>
      <c r="AQ536" s="610"/>
      <c r="AR536" s="610"/>
    </row>
    <row r="537" spans="1:44" x14ac:dyDescent="0.25">
      <c r="A537" s="3"/>
      <c r="B537" s="3"/>
      <c r="C537" s="3"/>
      <c r="D537" s="3"/>
      <c r="E537" s="701"/>
      <c r="F537" s="701"/>
      <c r="G537" s="701"/>
      <c r="H537" s="701"/>
      <c r="I537" s="701"/>
      <c r="J537" s="701"/>
      <c r="K537" s="701"/>
      <c r="L537" s="701"/>
      <c r="M537" s="701"/>
      <c r="N537" s="701"/>
      <c r="O537" s="701"/>
      <c r="S537" s="610"/>
      <c r="T537" s="610"/>
      <c r="U537" s="610"/>
      <c r="V537" s="610"/>
      <c r="W537" s="610"/>
      <c r="X537" s="610"/>
      <c r="Y537" s="610"/>
      <c r="Z537" s="610"/>
      <c r="AA537" s="610"/>
      <c r="AB537" s="610"/>
      <c r="AC537" s="610"/>
      <c r="AD537" s="610"/>
      <c r="AE537" s="610"/>
      <c r="AF537" s="610"/>
      <c r="AG537" s="610"/>
      <c r="AH537" s="610"/>
      <c r="AI537" s="610"/>
      <c r="AJ537" s="610"/>
      <c r="AK537" s="610"/>
      <c r="AL537" s="610"/>
      <c r="AM537" s="610"/>
      <c r="AN537" s="610"/>
      <c r="AO537" s="610"/>
      <c r="AP537" s="610"/>
      <c r="AQ537" s="610"/>
      <c r="AR537" s="610"/>
    </row>
    <row r="538" spans="1:44" x14ac:dyDescent="0.25">
      <c r="A538" s="3"/>
      <c r="B538" s="3"/>
      <c r="C538" s="3"/>
      <c r="D538" s="3"/>
      <c r="E538" s="701"/>
      <c r="F538" s="701"/>
      <c r="G538" s="701"/>
      <c r="H538" s="701"/>
      <c r="I538" s="701"/>
      <c r="J538" s="701"/>
      <c r="K538" s="701"/>
      <c r="L538" s="701"/>
      <c r="M538" s="701"/>
      <c r="N538" s="701"/>
      <c r="O538" s="701"/>
      <c r="S538" s="610"/>
      <c r="T538" s="610"/>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row>
    <row r="539" spans="1:44" x14ac:dyDescent="0.25">
      <c r="A539" s="3"/>
      <c r="B539" s="3"/>
      <c r="C539" s="3"/>
      <c r="D539" s="3"/>
      <c r="E539" s="701"/>
      <c r="F539" s="701"/>
      <c r="G539" s="701"/>
      <c r="H539" s="701"/>
      <c r="I539" s="701"/>
      <c r="J539" s="701"/>
      <c r="K539" s="701"/>
      <c r="L539" s="701"/>
      <c r="M539" s="701"/>
      <c r="N539" s="701"/>
      <c r="O539" s="701"/>
      <c r="S539" s="610"/>
      <c r="T539" s="610"/>
      <c r="U539" s="610"/>
      <c r="V539" s="610"/>
      <c r="W539" s="610"/>
      <c r="X539" s="610"/>
      <c r="Y539" s="610"/>
      <c r="Z539" s="610"/>
      <c r="AA539" s="610"/>
      <c r="AB539" s="610"/>
      <c r="AC539" s="610"/>
      <c r="AD539" s="610"/>
      <c r="AE539" s="610"/>
      <c r="AF539" s="610"/>
      <c r="AG539" s="610"/>
      <c r="AH539" s="610"/>
      <c r="AI539" s="610"/>
      <c r="AJ539" s="610"/>
      <c r="AK539" s="610"/>
      <c r="AL539" s="610"/>
      <c r="AM539" s="610"/>
      <c r="AN539" s="610"/>
      <c r="AO539" s="610"/>
      <c r="AP539" s="610"/>
      <c r="AQ539" s="610"/>
      <c r="AR539" s="610"/>
    </row>
    <row r="540" spans="1:44" x14ac:dyDescent="0.25">
      <c r="A540" s="3"/>
      <c r="B540" s="3"/>
      <c r="C540" s="3"/>
      <c r="D540" s="3"/>
      <c r="E540" s="701"/>
      <c r="F540" s="701"/>
      <c r="G540" s="701"/>
      <c r="H540" s="701"/>
      <c r="I540" s="701"/>
      <c r="J540" s="701"/>
      <c r="K540" s="701"/>
      <c r="L540" s="701"/>
      <c r="M540" s="701"/>
      <c r="N540" s="701"/>
      <c r="O540" s="701"/>
      <c r="S540" s="610"/>
      <c r="T540" s="610"/>
      <c r="U540" s="610"/>
      <c r="V540" s="610"/>
      <c r="W540" s="610"/>
      <c r="X540" s="610"/>
      <c r="Y540" s="610"/>
      <c r="Z540" s="610"/>
      <c r="AA540" s="610"/>
      <c r="AB540" s="610"/>
      <c r="AC540" s="610"/>
      <c r="AD540" s="610"/>
      <c r="AE540" s="610"/>
      <c r="AF540" s="610"/>
      <c r="AG540" s="610"/>
      <c r="AH540" s="610"/>
      <c r="AI540" s="610"/>
      <c r="AJ540" s="610"/>
      <c r="AK540" s="610"/>
      <c r="AL540" s="610"/>
      <c r="AM540" s="610"/>
      <c r="AN540" s="610"/>
      <c r="AO540" s="610"/>
      <c r="AP540" s="610"/>
      <c r="AQ540" s="610"/>
      <c r="AR540" s="610"/>
    </row>
    <row r="541" spans="1:44" x14ac:dyDescent="0.25">
      <c r="A541" s="3"/>
      <c r="B541" s="3"/>
      <c r="C541" s="3"/>
      <c r="D541" s="3"/>
      <c r="E541" s="701"/>
      <c r="F541" s="701"/>
      <c r="G541" s="701"/>
      <c r="H541" s="701"/>
      <c r="I541" s="701"/>
      <c r="J541" s="701"/>
      <c r="K541" s="701"/>
      <c r="L541" s="701"/>
      <c r="M541" s="701"/>
      <c r="N541" s="701"/>
      <c r="O541" s="701"/>
      <c r="S541" s="610"/>
      <c r="T541" s="610"/>
      <c r="U541" s="610"/>
      <c r="V541" s="610"/>
      <c r="W541" s="610"/>
      <c r="X541" s="610"/>
      <c r="Y541" s="610"/>
      <c r="Z541" s="610"/>
      <c r="AA541" s="610"/>
      <c r="AB541" s="610"/>
      <c r="AC541" s="610"/>
      <c r="AD541" s="610"/>
      <c r="AE541" s="610"/>
      <c r="AF541" s="610"/>
      <c r="AG541" s="610"/>
      <c r="AH541" s="610"/>
      <c r="AI541" s="610"/>
      <c r="AJ541" s="610"/>
      <c r="AK541" s="610"/>
      <c r="AL541" s="610"/>
      <c r="AM541" s="610"/>
      <c r="AN541" s="610"/>
      <c r="AO541" s="610"/>
      <c r="AP541" s="610"/>
      <c r="AQ541" s="610"/>
      <c r="AR541" s="610"/>
    </row>
    <row r="542" spans="1:44" x14ac:dyDescent="0.25">
      <c r="A542" s="3"/>
      <c r="B542" s="3"/>
      <c r="C542" s="3"/>
      <c r="D542" s="3"/>
      <c r="E542" s="701"/>
      <c r="F542" s="701"/>
      <c r="G542" s="701"/>
      <c r="H542" s="701"/>
      <c r="I542" s="701"/>
      <c r="J542" s="701"/>
      <c r="K542" s="701"/>
      <c r="L542" s="701"/>
      <c r="M542" s="701"/>
      <c r="N542" s="701"/>
      <c r="O542" s="701"/>
      <c r="S542" s="610"/>
      <c r="T542" s="610"/>
      <c r="U542" s="610"/>
      <c r="V542" s="610"/>
      <c r="W542" s="610"/>
      <c r="X542" s="610"/>
      <c r="Y542" s="610"/>
      <c r="Z542" s="610"/>
      <c r="AA542" s="610"/>
      <c r="AB542" s="610"/>
      <c r="AC542" s="610"/>
      <c r="AD542" s="610"/>
      <c r="AE542" s="610"/>
      <c r="AF542" s="610"/>
      <c r="AG542" s="610"/>
      <c r="AH542" s="610"/>
      <c r="AI542" s="610"/>
      <c r="AJ542" s="610"/>
      <c r="AK542" s="610"/>
      <c r="AL542" s="610"/>
      <c r="AM542" s="610"/>
      <c r="AN542" s="610"/>
      <c r="AO542" s="610"/>
      <c r="AP542" s="610"/>
      <c r="AQ542" s="610"/>
      <c r="AR542" s="610"/>
    </row>
    <row r="543" spans="1:44" x14ac:dyDescent="0.25">
      <c r="A543" s="3"/>
      <c r="B543" s="3"/>
      <c r="C543" s="3"/>
      <c r="D543" s="3"/>
      <c r="E543" s="701"/>
      <c r="F543" s="701"/>
      <c r="G543" s="701"/>
      <c r="H543" s="701"/>
      <c r="I543" s="701"/>
      <c r="J543" s="701"/>
      <c r="K543" s="701"/>
      <c r="L543" s="701"/>
      <c r="M543" s="701"/>
      <c r="N543" s="701"/>
      <c r="O543" s="701"/>
      <c r="S543" s="610"/>
      <c r="T543" s="610"/>
      <c r="U543" s="610"/>
      <c r="V543" s="610"/>
      <c r="W543" s="610"/>
      <c r="X543" s="610"/>
      <c r="Y543" s="610"/>
      <c r="Z543" s="610"/>
      <c r="AA543" s="610"/>
      <c r="AB543" s="610"/>
      <c r="AC543" s="610"/>
      <c r="AD543" s="610"/>
      <c r="AE543" s="610"/>
      <c r="AF543" s="610"/>
      <c r="AG543" s="610"/>
      <c r="AH543" s="610"/>
      <c r="AI543" s="610"/>
      <c r="AJ543" s="610"/>
      <c r="AK543" s="610"/>
      <c r="AL543" s="610"/>
      <c r="AM543" s="610"/>
      <c r="AN543" s="610"/>
      <c r="AO543" s="610"/>
      <c r="AP543" s="610"/>
      <c r="AQ543" s="610"/>
      <c r="AR543" s="610"/>
    </row>
    <row r="544" spans="1:44" x14ac:dyDescent="0.25">
      <c r="A544" s="3"/>
      <c r="B544" s="3"/>
      <c r="C544" s="3"/>
      <c r="D544" s="3"/>
      <c r="E544" s="701"/>
      <c r="F544" s="701"/>
      <c r="G544" s="701"/>
      <c r="H544" s="701"/>
      <c r="I544" s="701"/>
      <c r="J544" s="701"/>
      <c r="K544" s="701"/>
      <c r="L544" s="701"/>
      <c r="M544" s="701"/>
      <c r="N544" s="701"/>
      <c r="O544" s="701"/>
      <c r="S544" s="610"/>
      <c r="T544" s="610"/>
      <c r="U544" s="610"/>
      <c r="V544" s="610"/>
      <c r="W544" s="610"/>
      <c r="X544" s="610"/>
      <c r="Y544" s="610"/>
      <c r="Z544" s="610"/>
      <c r="AA544" s="610"/>
      <c r="AB544" s="610"/>
      <c r="AC544" s="610"/>
      <c r="AD544" s="610"/>
      <c r="AE544" s="610"/>
      <c r="AF544" s="610"/>
      <c r="AG544" s="610"/>
      <c r="AH544" s="610"/>
      <c r="AI544" s="610"/>
      <c r="AJ544" s="610"/>
      <c r="AK544" s="610"/>
      <c r="AL544" s="610"/>
      <c r="AM544" s="610"/>
      <c r="AN544" s="610"/>
      <c r="AO544" s="610"/>
      <c r="AP544" s="610"/>
      <c r="AQ544" s="610"/>
      <c r="AR544" s="610"/>
    </row>
    <row r="545" spans="1:44" x14ac:dyDescent="0.25">
      <c r="A545" s="3"/>
      <c r="B545" s="3"/>
      <c r="C545" s="3"/>
      <c r="D545" s="3"/>
      <c r="E545" s="701"/>
      <c r="F545" s="701"/>
      <c r="G545" s="701"/>
      <c r="H545" s="701"/>
      <c r="I545" s="701"/>
      <c r="J545" s="701"/>
      <c r="K545" s="701"/>
      <c r="L545" s="701"/>
      <c r="M545" s="701"/>
      <c r="N545" s="701"/>
      <c r="O545" s="701"/>
      <c r="S545" s="610"/>
      <c r="T545" s="610"/>
      <c r="U545" s="610"/>
      <c r="V545" s="610"/>
      <c r="W545" s="610"/>
      <c r="X545" s="610"/>
      <c r="Y545" s="610"/>
      <c r="Z545" s="610"/>
      <c r="AA545" s="610"/>
      <c r="AB545" s="610"/>
      <c r="AC545" s="610"/>
      <c r="AD545" s="610"/>
      <c r="AE545" s="610"/>
      <c r="AF545" s="610"/>
      <c r="AG545" s="610"/>
      <c r="AH545" s="610"/>
      <c r="AI545" s="610"/>
      <c r="AJ545" s="610"/>
      <c r="AK545" s="610"/>
      <c r="AL545" s="610"/>
      <c r="AM545" s="610"/>
      <c r="AN545" s="610"/>
      <c r="AO545" s="610"/>
      <c r="AP545" s="610"/>
      <c r="AQ545" s="610"/>
      <c r="AR545" s="610"/>
    </row>
    <row r="546" spans="1:44" x14ac:dyDescent="0.25">
      <c r="A546" s="3"/>
      <c r="B546" s="3"/>
      <c r="C546" s="3"/>
      <c r="D546" s="3"/>
      <c r="E546" s="701"/>
      <c r="F546" s="701"/>
      <c r="G546" s="701"/>
      <c r="H546" s="701"/>
      <c r="I546" s="701"/>
      <c r="J546" s="701"/>
      <c r="K546" s="701"/>
      <c r="L546" s="701"/>
      <c r="M546" s="701"/>
      <c r="N546" s="701"/>
      <c r="O546" s="701"/>
      <c r="S546" s="610"/>
      <c r="T546" s="610"/>
      <c r="U546" s="610"/>
      <c r="V546" s="610"/>
      <c r="W546" s="610"/>
      <c r="X546" s="610"/>
      <c r="Y546" s="610"/>
      <c r="Z546" s="610"/>
      <c r="AA546" s="610"/>
      <c r="AB546" s="610"/>
      <c r="AC546" s="610"/>
      <c r="AD546" s="610"/>
      <c r="AE546" s="610"/>
      <c r="AF546" s="610"/>
      <c r="AG546" s="610"/>
      <c r="AH546" s="610"/>
      <c r="AI546" s="610"/>
      <c r="AJ546" s="610"/>
      <c r="AK546" s="610"/>
      <c r="AL546" s="610"/>
      <c r="AM546" s="610"/>
      <c r="AN546" s="610"/>
      <c r="AO546" s="610"/>
      <c r="AP546" s="610"/>
      <c r="AQ546" s="610"/>
      <c r="AR546" s="610"/>
    </row>
    <row r="547" spans="1:44" x14ac:dyDescent="0.25">
      <c r="A547" s="3"/>
      <c r="B547" s="3"/>
      <c r="C547" s="3"/>
      <c r="D547" s="3"/>
      <c r="E547" s="701"/>
      <c r="F547" s="701"/>
      <c r="G547" s="701"/>
      <c r="H547" s="701"/>
      <c r="I547" s="701"/>
      <c r="J547" s="701"/>
      <c r="K547" s="701"/>
      <c r="L547" s="701"/>
      <c r="M547" s="701"/>
      <c r="N547" s="701"/>
      <c r="O547" s="701"/>
      <c r="S547" s="610"/>
      <c r="T547" s="610"/>
      <c r="U547" s="610"/>
      <c r="V547" s="610"/>
      <c r="W547" s="610"/>
      <c r="X547" s="610"/>
      <c r="Y547" s="610"/>
      <c r="Z547" s="610"/>
      <c r="AA547" s="610"/>
      <c r="AB547" s="610"/>
      <c r="AC547" s="610"/>
      <c r="AD547" s="610"/>
      <c r="AE547" s="610"/>
      <c r="AF547" s="610"/>
      <c r="AG547" s="610"/>
      <c r="AH547" s="610"/>
      <c r="AI547" s="610"/>
      <c r="AJ547" s="610"/>
      <c r="AK547" s="610"/>
      <c r="AL547" s="610"/>
      <c r="AM547" s="610"/>
      <c r="AN547" s="610"/>
      <c r="AO547" s="610"/>
      <c r="AP547" s="610"/>
      <c r="AQ547" s="610"/>
      <c r="AR547" s="610"/>
    </row>
    <row r="548" spans="1:44" x14ac:dyDescent="0.25">
      <c r="A548" s="3"/>
      <c r="B548" s="3"/>
      <c r="C548" s="3"/>
      <c r="D548" s="3"/>
      <c r="E548" s="701"/>
      <c r="F548" s="701"/>
      <c r="G548" s="701"/>
      <c r="H548" s="701"/>
      <c r="I548" s="701"/>
      <c r="J548" s="701"/>
      <c r="K548" s="701"/>
      <c r="L548" s="701"/>
      <c r="M548" s="701"/>
      <c r="N548" s="701"/>
      <c r="O548" s="701"/>
      <c r="S548" s="610"/>
      <c r="T548" s="610"/>
      <c r="U548" s="610"/>
      <c r="V548" s="610"/>
      <c r="W548" s="610"/>
      <c r="X548" s="610"/>
      <c r="Y548" s="610"/>
      <c r="Z548" s="610"/>
      <c r="AA548" s="610"/>
      <c r="AB548" s="610"/>
      <c r="AC548" s="610"/>
      <c r="AD548" s="610"/>
      <c r="AE548" s="610"/>
      <c r="AF548" s="610"/>
      <c r="AG548" s="610"/>
      <c r="AH548" s="610"/>
      <c r="AI548" s="610"/>
      <c r="AJ548" s="610"/>
      <c r="AK548" s="610"/>
      <c r="AL548" s="610"/>
      <c r="AM548" s="610"/>
      <c r="AN548" s="610"/>
      <c r="AO548" s="610"/>
      <c r="AP548" s="610"/>
      <c r="AQ548" s="610"/>
      <c r="AR548" s="610"/>
    </row>
    <row r="549" spans="1:44" x14ac:dyDescent="0.25">
      <c r="A549" s="3"/>
      <c r="B549" s="3"/>
      <c r="C549" s="3"/>
      <c r="D549" s="3"/>
      <c r="E549" s="701"/>
      <c r="F549" s="701"/>
      <c r="G549" s="701"/>
      <c r="H549" s="701"/>
      <c r="I549" s="701"/>
      <c r="J549" s="701"/>
      <c r="K549" s="701"/>
      <c r="L549" s="701"/>
      <c r="M549" s="701"/>
      <c r="N549" s="701"/>
      <c r="O549" s="701"/>
      <c r="S549" s="610"/>
      <c r="T549" s="610"/>
      <c r="U549" s="610"/>
      <c r="V549" s="610"/>
      <c r="W549" s="610"/>
      <c r="X549" s="610"/>
      <c r="Y549" s="610"/>
      <c r="Z549" s="610"/>
      <c r="AA549" s="610"/>
      <c r="AB549" s="610"/>
      <c r="AC549" s="610"/>
      <c r="AD549" s="610"/>
      <c r="AE549" s="610"/>
      <c r="AF549" s="610"/>
      <c r="AG549" s="610"/>
      <c r="AH549" s="610"/>
      <c r="AI549" s="610"/>
      <c r="AJ549" s="610"/>
      <c r="AK549" s="610"/>
      <c r="AL549" s="610"/>
      <c r="AM549" s="610"/>
      <c r="AN549" s="610"/>
      <c r="AO549" s="610"/>
      <c r="AP549" s="610"/>
      <c r="AQ549" s="610"/>
      <c r="AR549" s="610"/>
    </row>
    <row r="550" spans="1:44" x14ac:dyDescent="0.25">
      <c r="A550" s="3"/>
      <c r="B550" s="3"/>
      <c r="C550" s="3"/>
      <c r="D550" s="3"/>
      <c r="E550" s="701"/>
      <c r="F550" s="701"/>
      <c r="G550" s="701"/>
      <c r="H550" s="701"/>
      <c r="I550" s="701"/>
      <c r="J550" s="701"/>
      <c r="K550" s="701"/>
      <c r="L550" s="701"/>
      <c r="M550" s="701"/>
      <c r="N550" s="701"/>
      <c r="O550" s="701"/>
      <c r="S550" s="610"/>
      <c r="T550" s="610"/>
      <c r="U550" s="610"/>
      <c r="V550" s="610"/>
      <c r="W550" s="610"/>
      <c r="X550" s="610"/>
      <c r="Y550" s="610"/>
      <c r="Z550" s="610"/>
      <c r="AA550" s="610"/>
      <c r="AB550" s="610"/>
      <c r="AC550" s="610"/>
      <c r="AD550" s="610"/>
      <c r="AE550" s="610"/>
      <c r="AF550" s="610"/>
      <c r="AG550" s="610"/>
      <c r="AH550" s="610"/>
      <c r="AI550" s="610"/>
      <c r="AJ550" s="610"/>
      <c r="AK550" s="610"/>
      <c r="AL550" s="610"/>
      <c r="AM550" s="610"/>
      <c r="AN550" s="610"/>
      <c r="AO550" s="610"/>
      <c r="AP550" s="610"/>
      <c r="AQ550" s="610"/>
      <c r="AR550" s="610"/>
    </row>
    <row r="551" spans="1:44" x14ac:dyDescent="0.25">
      <c r="A551" s="3"/>
      <c r="B551" s="3"/>
      <c r="C551" s="3"/>
      <c r="D551" s="3"/>
      <c r="E551" s="701"/>
      <c r="F551" s="701"/>
      <c r="G551" s="701"/>
      <c r="H551" s="701"/>
      <c r="I551" s="701"/>
      <c r="J551" s="701"/>
      <c r="K551" s="701"/>
      <c r="L551" s="701"/>
      <c r="M551" s="701"/>
      <c r="N551" s="701"/>
      <c r="O551" s="701"/>
      <c r="S551" s="610"/>
      <c r="T551" s="610"/>
      <c r="U551" s="610"/>
      <c r="V551" s="610"/>
      <c r="W551" s="610"/>
      <c r="X551" s="610"/>
      <c r="Y551" s="610"/>
      <c r="Z551" s="610"/>
      <c r="AA551" s="610"/>
      <c r="AB551" s="610"/>
      <c r="AC551" s="610"/>
      <c r="AD551" s="610"/>
      <c r="AE551" s="610"/>
      <c r="AF551" s="610"/>
      <c r="AG551" s="610"/>
      <c r="AH551" s="610"/>
      <c r="AI551" s="610"/>
      <c r="AJ551" s="610"/>
      <c r="AK551" s="610"/>
      <c r="AL551" s="610"/>
      <c r="AM551" s="610"/>
      <c r="AN551" s="610"/>
      <c r="AO551" s="610"/>
      <c r="AP551" s="610"/>
      <c r="AQ551" s="610"/>
      <c r="AR551" s="610"/>
    </row>
    <row r="552" spans="1:44" x14ac:dyDescent="0.25">
      <c r="A552" s="3"/>
      <c r="B552" s="3"/>
      <c r="C552" s="3"/>
      <c r="D552" s="3"/>
      <c r="E552" s="701"/>
      <c r="F552" s="701"/>
      <c r="G552" s="701"/>
      <c r="H552" s="701"/>
      <c r="I552" s="701"/>
      <c r="J552" s="701"/>
      <c r="K552" s="701"/>
      <c r="L552" s="701"/>
      <c r="M552" s="701"/>
      <c r="N552" s="701"/>
      <c r="O552" s="701"/>
      <c r="S552" s="610"/>
      <c r="T552" s="610"/>
      <c r="U552" s="610"/>
      <c r="V552" s="610"/>
      <c r="W552" s="610"/>
      <c r="X552" s="610"/>
      <c r="Y552" s="610"/>
      <c r="Z552" s="610"/>
      <c r="AA552" s="610"/>
      <c r="AB552" s="610"/>
      <c r="AC552" s="610"/>
      <c r="AD552" s="610"/>
      <c r="AE552" s="610"/>
      <c r="AF552" s="610"/>
      <c r="AG552" s="610"/>
      <c r="AH552" s="610"/>
      <c r="AI552" s="610"/>
      <c r="AJ552" s="610"/>
      <c r="AK552" s="610"/>
      <c r="AL552" s="610"/>
      <c r="AM552" s="610"/>
      <c r="AN552" s="610"/>
      <c r="AO552" s="610"/>
      <c r="AP552" s="610"/>
      <c r="AQ552" s="610"/>
      <c r="AR552" s="610"/>
    </row>
    <row r="553" spans="1:44" x14ac:dyDescent="0.25">
      <c r="A553" s="3"/>
      <c r="B553" s="3"/>
      <c r="C553" s="3"/>
      <c r="D553" s="3"/>
      <c r="E553" s="701"/>
      <c r="F553" s="701"/>
      <c r="G553" s="701"/>
      <c r="H553" s="701"/>
      <c r="I553" s="701"/>
      <c r="J553" s="701"/>
      <c r="K553" s="701"/>
      <c r="L553" s="701"/>
      <c r="M553" s="701"/>
      <c r="N553" s="701"/>
      <c r="O553" s="701"/>
      <c r="S553" s="610"/>
      <c r="T553" s="610"/>
      <c r="U553" s="610"/>
      <c r="V553" s="610"/>
      <c r="W553" s="610"/>
      <c r="X553" s="610"/>
      <c r="Y553" s="610"/>
      <c r="Z553" s="610"/>
      <c r="AA553" s="610"/>
      <c r="AB553" s="610"/>
      <c r="AC553" s="610"/>
      <c r="AD553" s="610"/>
      <c r="AE553" s="610"/>
      <c r="AF553" s="610"/>
      <c r="AG553" s="610"/>
      <c r="AH553" s="610"/>
      <c r="AI553" s="610"/>
      <c r="AJ553" s="610"/>
      <c r="AK553" s="610"/>
      <c r="AL553" s="610"/>
      <c r="AM553" s="610"/>
      <c r="AN553" s="610"/>
      <c r="AO553" s="610"/>
      <c r="AP553" s="610"/>
      <c r="AQ553" s="610"/>
      <c r="AR553" s="610"/>
    </row>
    <row r="554" spans="1:44" x14ac:dyDescent="0.25">
      <c r="A554" s="3"/>
      <c r="B554" s="3"/>
      <c r="C554" s="3"/>
      <c r="D554" s="3"/>
      <c r="E554" s="701"/>
      <c r="F554" s="701"/>
      <c r="G554" s="701"/>
      <c r="H554" s="701"/>
      <c r="I554" s="701"/>
      <c r="J554" s="701"/>
      <c r="K554" s="701"/>
      <c r="L554" s="701"/>
      <c r="M554" s="701"/>
      <c r="N554" s="701"/>
      <c r="O554" s="701"/>
      <c r="S554" s="610"/>
      <c r="T554" s="610"/>
      <c r="U554" s="610"/>
      <c r="V554" s="610"/>
      <c r="W554" s="610"/>
      <c r="X554" s="610"/>
      <c r="Y554" s="610"/>
      <c r="Z554" s="610"/>
      <c r="AA554" s="610"/>
      <c r="AB554" s="610"/>
      <c r="AC554" s="610"/>
      <c r="AD554" s="610"/>
      <c r="AE554" s="610"/>
      <c r="AF554" s="610"/>
      <c r="AG554" s="610"/>
      <c r="AH554" s="610"/>
      <c r="AI554" s="610"/>
      <c r="AJ554" s="610"/>
      <c r="AK554" s="610"/>
      <c r="AL554" s="610"/>
      <c r="AM554" s="610"/>
      <c r="AN554" s="610"/>
      <c r="AO554" s="610"/>
      <c r="AP554" s="610"/>
      <c r="AQ554" s="610"/>
      <c r="AR554" s="610"/>
    </row>
    <row r="555" spans="1:44" x14ac:dyDescent="0.25">
      <c r="A555" s="3"/>
      <c r="B555" s="3"/>
      <c r="C555" s="3"/>
      <c r="D555" s="3"/>
      <c r="E555" s="701"/>
      <c r="F555" s="701"/>
      <c r="G555" s="701"/>
      <c r="H555" s="701"/>
      <c r="I555" s="701"/>
      <c r="J555" s="701"/>
      <c r="K555" s="701"/>
      <c r="L555" s="701"/>
      <c r="M555" s="701"/>
      <c r="N555" s="701"/>
      <c r="O555" s="701"/>
      <c r="S555" s="610"/>
      <c r="T555" s="610"/>
      <c r="U555" s="610"/>
      <c r="V555" s="610"/>
      <c r="W555" s="610"/>
      <c r="X555" s="610"/>
      <c r="Y555" s="610"/>
      <c r="Z555" s="610"/>
      <c r="AA555" s="610"/>
      <c r="AB555" s="610"/>
      <c r="AC555" s="610"/>
      <c r="AD555" s="610"/>
      <c r="AE555" s="610"/>
      <c r="AF555" s="610"/>
      <c r="AG555" s="610"/>
      <c r="AH555" s="610"/>
      <c r="AI555" s="610"/>
      <c r="AJ555" s="610"/>
      <c r="AK555" s="610"/>
      <c r="AL555" s="610"/>
      <c r="AM555" s="610"/>
      <c r="AN555" s="610"/>
      <c r="AO555" s="610"/>
      <c r="AP555" s="610"/>
      <c r="AQ555" s="610"/>
      <c r="AR555" s="610"/>
    </row>
    <row r="556" spans="1:44" x14ac:dyDescent="0.25">
      <c r="A556" s="3"/>
      <c r="B556" s="3"/>
      <c r="C556" s="3"/>
      <c r="D556" s="3"/>
      <c r="E556" s="701"/>
      <c r="F556" s="701"/>
      <c r="G556" s="701"/>
      <c r="H556" s="701"/>
      <c r="I556" s="701"/>
      <c r="J556" s="701"/>
      <c r="K556" s="701"/>
      <c r="L556" s="701"/>
      <c r="M556" s="701"/>
      <c r="N556" s="701"/>
      <c r="O556" s="701"/>
      <c r="S556" s="610"/>
      <c r="T556" s="610"/>
      <c r="U556" s="610"/>
      <c r="V556" s="610"/>
      <c r="W556" s="610"/>
      <c r="X556" s="610"/>
      <c r="Y556" s="610"/>
      <c r="Z556" s="610"/>
      <c r="AA556" s="610"/>
      <c r="AB556" s="610"/>
      <c r="AC556" s="610"/>
      <c r="AD556" s="610"/>
      <c r="AE556" s="610"/>
      <c r="AF556" s="610"/>
      <c r="AG556" s="610"/>
      <c r="AH556" s="610"/>
      <c r="AI556" s="610"/>
      <c r="AJ556" s="610"/>
      <c r="AK556" s="610"/>
      <c r="AL556" s="610"/>
      <c r="AM556" s="610"/>
      <c r="AN556" s="610"/>
      <c r="AO556" s="610"/>
      <c r="AP556" s="610"/>
      <c r="AQ556" s="610"/>
      <c r="AR556" s="610"/>
    </row>
    <row r="557" spans="1:44" x14ac:dyDescent="0.25">
      <c r="A557" s="3"/>
      <c r="B557" s="3"/>
      <c r="C557" s="3"/>
      <c r="D557" s="3"/>
      <c r="E557" s="701"/>
      <c r="F557" s="701"/>
      <c r="G557" s="701"/>
      <c r="H557" s="701"/>
      <c r="I557" s="701"/>
      <c r="J557" s="701"/>
      <c r="K557" s="701"/>
      <c r="L557" s="701"/>
      <c r="M557" s="701"/>
      <c r="N557" s="701"/>
      <c r="O557" s="701"/>
      <c r="S557" s="610"/>
      <c r="T557" s="610"/>
      <c r="U557" s="610"/>
      <c r="V557" s="610"/>
      <c r="W557" s="610"/>
      <c r="X557" s="610"/>
      <c r="Y557" s="610"/>
      <c r="Z557" s="610"/>
      <c r="AA557" s="610"/>
      <c r="AB557" s="610"/>
      <c r="AC557" s="610"/>
      <c r="AD557" s="610"/>
      <c r="AE557" s="610"/>
      <c r="AF557" s="610"/>
      <c r="AG557" s="610"/>
      <c r="AH557" s="610"/>
      <c r="AI557" s="610"/>
      <c r="AJ557" s="610"/>
      <c r="AK557" s="610"/>
      <c r="AL557" s="610"/>
      <c r="AM557" s="610"/>
      <c r="AN557" s="610"/>
      <c r="AO557" s="610"/>
      <c r="AP557" s="610"/>
      <c r="AQ557" s="610"/>
      <c r="AR557" s="610"/>
    </row>
    <row r="558" spans="1:44" x14ac:dyDescent="0.25">
      <c r="A558" s="3"/>
      <c r="B558" s="3"/>
      <c r="C558" s="3"/>
      <c r="D558" s="3"/>
      <c r="E558" s="701"/>
      <c r="F558" s="701"/>
      <c r="G558" s="701"/>
      <c r="H558" s="701"/>
      <c r="I558" s="701"/>
      <c r="J558" s="701"/>
      <c r="K558" s="701"/>
      <c r="L558" s="701"/>
      <c r="M558" s="701"/>
      <c r="N558" s="701"/>
      <c r="O558" s="701"/>
      <c r="S558" s="610"/>
      <c r="T558" s="610"/>
      <c r="U558" s="610"/>
      <c r="V558" s="610"/>
      <c r="W558" s="610"/>
      <c r="X558" s="610"/>
      <c r="Y558" s="610"/>
      <c r="Z558" s="610"/>
      <c r="AA558" s="610"/>
      <c r="AB558" s="610"/>
      <c r="AC558" s="610"/>
      <c r="AD558" s="610"/>
      <c r="AE558" s="610"/>
      <c r="AF558" s="610"/>
      <c r="AG558" s="610"/>
      <c r="AH558" s="610"/>
      <c r="AI558" s="610"/>
      <c r="AJ558" s="610"/>
      <c r="AK558" s="610"/>
      <c r="AL558" s="610"/>
      <c r="AM558" s="610"/>
      <c r="AN558" s="610"/>
      <c r="AO558" s="610"/>
      <c r="AP558" s="610"/>
      <c r="AQ558" s="610"/>
      <c r="AR558" s="610"/>
    </row>
    <row r="559" spans="1:44" x14ac:dyDescent="0.25">
      <c r="A559" s="3"/>
      <c r="B559" s="3"/>
      <c r="C559" s="3"/>
      <c r="D559" s="3"/>
      <c r="E559" s="701"/>
      <c r="F559" s="701"/>
      <c r="G559" s="701"/>
      <c r="H559" s="701"/>
      <c r="I559" s="701"/>
      <c r="J559" s="701"/>
      <c r="K559" s="701"/>
      <c r="L559" s="701"/>
      <c r="M559" s="701"/>
      <c r="N559" s="701"/>
      <c r="O559" s="701"/>
      <c r="S559" s="610"/>
      <c r="T559" s="610"/>
      <c r="U559" s="610"/>
      <c r="V559" s="610"/>
      <c r="W559" s="610"/>
      <c r="X559" s="610"/>
      <c r="Y559" s="610"/>
      <c r="Z559" s="610"/>
      <c r="AA559" s="610"/>
      <c r="AB559" s="610"/>
      <c r="AC559" s="610"/>
      <c r="AD559" s="610"/>
      <c r="AE559" s="610"/>
      <c r="AF559" s="610"/>
      <c r="AG559" s="610"/>
      <c r="AH559" s="610"/>
      <c r="AI559" s="610"/>
      <c r="AJ559" s="610"/>
      <c r="AK559" s="610"/>
      <c r="AL559" s="610"/>
      <c r="AM559" s="610"/>
      <c r="AN559" s="610"/>
      <c r="AO559" s="610"/>
      <c r="AP559" s="610"/>
      <c r="AQ559" s="610"/>
      <c r="AR559" s="610"/>
    </row>
    <row r="560" spans="1:44" x14ac:dyDescent="0.25">
      <c r="A560" s="3"/>
      <c r="B560" s="3"/>
      <c r="C560" s="3"/>
      <c r="D560" s="3"/>
      <c r="E560" s="701"/>
      <c r="F560" s="701"/>
      <c r="G560" s="701"/>
      <c r="H560" s="701"/>
      <c r="I560" s="701"/>
      <c r="J560" s="701"/>
      <c r="K560" s="701"/>
      <c r="L560" s="701"/>
      <c r="M560" s="701"/>
      <c r="N560" s="701"/>
      <c r="O560" s="701"/>
      <c r="S560" s="610"/>
      <c r="T560" s="610"/>
      <c r="U560" s="610"/>
      <c r="V560" s="610"/>
      <c r="W560" s="610"/>
      <c r="X560" s="610"/>
      <c r="Y560" s="610"/>
      <c r="Z560" s="610"/>
      <c r="AA560" s="610"/>
      <c r="AB560" s="610"/>
      <c r="AC560" s="610"/>
      <c r="AD560" s="610"/>
      <c r="AE560" s="610"/>
      <c r="AF560" s="610"/>
      <c r="AG560" s="610"/>
      <c r="AH560" s="610"/>
      <c r="AI560" s="610"/>
      <c r="AJ560" s="610"/>
      <c r="AK560" s="610"/>
      <c r="AL560" s="610"/>
      <c r="AM560" s="610"/>
      <c r="AN560" s="610"/>
      <c r="AO560" s="610"/>
      <c r="AP560" s="610"/>
      <c r="AQ560" s="610"/>
      <c r="AR560" s="610"/>
    </row>
    <row r="561" spans="1:44" x14ac:dyDescent="0.25">
      <c r="A561" s="3"/>
      <c r="B561" s="3"/>
      <c r="C561" s="3"/>
      <c r="D561" s="3"/>
      <c r="E561" s="701"/>
      <c r="F561" s="701"/>
      <c r="G561" s="701"/>
      <c r="H561" s="701"/>
      <c r="I561" s="701"/>
      <c r="J561" s="701"/>
      <c r="K561" s="701"/>
      <c r="L561" s="701"/>
      <c r="M561" s="701"/>
      <c r="N561" s="701"/>
      <c r="O561" s="701"/>
      <c r="S561" s="610"/>
      <c r="T561" s="610"/>
      <c r="U561" s="610"/>
      <c r="V561" s="610"/>
      <c r="W561" s="610"/>
      <c r="X561" s="610"/>
      <c r="Y561" s="610"/>
      <c r="Z561" s="610"/>
      <c r="AA561" s="610"/>
      <c r="AB561" s="610"/>
      <c r="AC561" s="610"/>
      <c r="AD561" s="610"/>
      <c r="AE561" s="610"/>
      <c r="AF561" s="610"/>
      <c r="AG561" s="610"/>
      <c r="AH561" s="610"/>
      <c r="AI561" s="610"/>
      <c r="AJ561" s="610"/>
      <c r="AK561" s="610"/>
      <c r="AL561" s="610"/>
      <c r="AM561" s="610"/>
      <c r="AN561" s="610"/>
      <c r="AO561" s="610"/>
      <c r="AP561" s="610"/>
      <c r="AQ561" s="610"/>
      <c r="AR561" s="610"/>
    </row>
    <row r="562" spans="1:44" x14ac:dyDescent="0.25">
      <c r="A562" s="3"/>
      <c r="B562" s="3"/>
      <c r="C562" s="3"/>
      <c r="D562" s="3"/>
      <c r="E562" s="701"/>
      <c r="F562" s="701"/>
      <c r="G562" s="701"/>
      <c r="H562" s="701"/>
      <c r="I562" s="701"/>
      <c r="J562" s="701"/>
      <c r="K562" s="701"/>
      <c r="L562" s="701"/>
      <c r="M562" s="701"/>
      <c r="N562" s="701"/>
      <c r="O562" s="701"/>
      <c r="S562" s="610"/>
      <c r="T562" s="610"/>
      <c r="U562" s="610"/>
      <c r="V562" s="610"/>
      <c r="W562" s="610"/>
      <c r="X562" s="610"/>
      <c r="Y562" s="610"/>
      <c r="Z562" s="610"/>
      <c r="AA562" s="610"/>
      <c r="AB562" s="610"/>
      <c r="AC562" s="610"/>
      <c r="AD562" s="610"/>
      <c r="AE562" s="610"/>
      <c r="AF562" s="610"/>
      <c r="AG562" s="610"/>
      <c r="AH562" s="610"/>
      <c r="AI562" s="610"/>
      <c r="AJ562" s="610"/>
      <c r="AK562" s="610"/>
      <c r="AL562" s="610"/>
      <c r="AM562" s="610"/>
      <c r="AN562" s="610"/>
      <c r="AO562" s="610"/>
      <c r="AP562" s="610"/>
      <c r="AQ562" s="610"/>
      <c r="AR562" s="610"/>
    </row>
    <row r="563" spans="1:44" x14ac:dyDescent="0.25">
      <c r="A563" s="3"/>
      <c r="B563" s="3"/>
      <c r="C563" s="3"/>
      <c r="D563" s="3"/>
      <c r="E563" s="701"/>
      <c r="F563" s="701"/>
      <c r="G563" s="701"/>
      <c r="H563" s="701"/>
      <c r="I563" s="701"/>
      <c r="J563" s="701"/>
      <c r="K563" s="701"/>
      <c r="L563" s="701"/>
      <c r="M563" s="701"/>
      <c r="N563" s="701"/>
      <c r="O563" s="701"/>
      <c r="S563" s="610"/>
      <c r="T563" s="610"/>
      <c r="U563" s="610"/>
      <c r="V563" s="610"/>
      <c r="W563" s="610"/>
      <c r="X563" s="610"/>
      <c r="Y563" s="610"/>
      <c r="Z563" s="610"/>
      <c r="AA563" s="610"/>
      <c r="AB563" s="610"/>
      <c r="AC563" s="610"/>
      <c r="AD563" s="610"/>
      <c r="AE563" s="610"/>
      <c r="AF563" s="610"/>
      <c r="AG563" s="610"/>
      <c r="AH563" s="610"/>
      <c r="AI563" s="610"/>
      <c r="AJ563" s="610"/>
      <c r="AK563" s="610"/>
      <c r="AL563" s="610"/>
      <c r="AM563" s="610"/>
      <c r="AN563" s="610"/>
      <c r="AO563" s="610"/>
      <c r="AP563" s="610"/>
      <c r="AQ563" s="610"/>
      <c r="AR563" s="610"/>
    </row>
    <row r="564" spans="1:44" x14ac:dyDescent="0.25">
      <c r="A564" s="3"/>
      <c r="B564" s="3"/>
      <c r="C564" s="3"/>
      <c r="D564" s="3"/>
      <c r="E564" s="701"/>
      <c r="F564" s="701"/>
      <c r="G564" s="701"/>
      <c r="H564" s="701"/>
      <c r="I564" s="701"/>
      <c r="J564" s="701"/>
      <c r="K564" s="701"/>
      <c r="L564" s="701"/>
      <c r="M564" s="701"/>
      <c r="N564" s="701"/>
      <c r="O564" s="701"/>
      <c r="S564" s="610"/>
      <c r="T564" s="610"/>
      <c r="U564" s="610"/>
      <c r="V564" s="610"/>
      <c r="W564" s="610"/>
      <c r="X564" s="610"/>
      <c r="Y564" s="610"/>
      <c r="Z564" s="610"/>
      <c r="AA564" s="610"/>
      <c r="AB564" s="610"/>
      <c r="AC564" s="610"/>
      <c r="AD564" s="610"/>
      <c r="AE564" s="610"/>
      <c r="AF564" s="610"/>
      <c r="AG564" s="610"/>
      <c r="AH564" s="610"/>
      <c r="AI564" s="610"/>
      <c r="AJ564" s="610"/>
      <c r="AK564" s="610"/>
      <c r="AL564" s="610"/>
      <c r="AM564" s="610"/>
      <c r="AN564" s="610"/>
      <c r="AO564" s="610"/>
      <c r="AP564" s="610"/>
      <c r="AQ564" s="610"/>
      <c r="AR564" s="610"/>
    </row>
    <row r="565" spans="1:44" x14ac:dyDescent="0.25">
      <c r="A565" s="3"/>
      <c r="B565" s="3"/>
      <c r="C565" s="3"/>
      <c r="D565" s="3"/>
      <c r="E565" s="701"/>
      <c r="F565" s="701"/>
      <c r="G565" s="701"/>
      <c r="H565" s="701"/>
      <c r="I565" s="701"/>
      <c r="J565" s="701"/>
      <c r="K565" s="701"/>
      <c r="L565" s="701"/>
      <c r="M565" s="701"/>
      <c r="N565" s="701"/>
      <c r="O565" s="701"/>
      <c r="S565" s="610"/>
      <c r="T565" s="610"/>
      <c r="U565" s="610"/>
      <c r="V565" s="610"/>
      <c r="W565" s="610"/>
      <c r="X565" s="610"/>
      <c r="Y565" s="610"/>
      <c r="Z565" s="610"/>
      <c r="AA565" s="610"/>
      <c r="AB565" s="610"/>
      <c r="AC565" s="610"/>
      <c r="AD565" s="610"/>
      <c r="AE565" s="610"/>
      <c r="AF565" s="610"/>
      <c r="AG565" s="610"/>
      <c r="AH565" s="610"/>
      <c r="AI565" s="610"/>
      <c r="AJ565" s="610"/>
      <c r="AK565" s="610"/>
      <c r="AL565" s="610"/>
      <c r="AM565" s="610"/>
      <c r="AN565" s="610"/>
      <c r="AO565" s="610"/>
      <c r="AP565" s="610"/>
      <c r="AQ565" s="610"/>
      <c r="AR565" s="610"/>
    </row>
    <row r="566" spans="1:44" x14ac:dyDescent="0.25">
      <c r="A566" s="3"/>
      <c r="B566" s="3"/>
      <c r="C566" s="3"/>
      <c r="D566" s="3"/>
      <c r="E566" s="701"/>
      <c r="F566" s="701"/>
      <c r="G566" s="701"/>
      <c r="H566" s="701"/>
      <c r="I566" s="701"/>
      <c r="J566" s="701"/>
      <c r="K566" s="701"/>
      <c r="L566" s="701"/>
      <c r="M566" s="701"/>
      <c r="N566" s="701"/>
      <c r="O566" s="701"/>
      <c r="S566" s="610"/>
      <c r="T566" s="610"/>
      <c r="U566" s="610"/>
      <c r="V566" s="610"/>
      <c r="W566" s="610"/>
      <c r="X566" s="610"/>
      <c r="Y566" s="610"/>
      <c r="Z566" s="610"/>
      <c r="AA566" s="610"/>
      <c r="AB566" s="610"/>
      <c r="AC566" s="610"/>
      <c r="AD566" s="610"/>
      <c r="AE566" s="610"/>
      <c r="AF566" s="610"/>
      <c r="AG566" s="610"/>
      <c r="AH566" s="610"/>
      <c r="AI566" s="610"/>
      <c r="AJ566" s="610"/>
      <c r="AK566" s="610"/>
      <c r="AL566" s="610"/>
      <c r="AM566" s="610"/>
      <c r="AN566" s="610"/>
      <c r="AO566" s="610"/>
      <c r="AP566" s="610"/>
      <c r="AQ566" s="610"/>
      <c r="AR566" s="610"/>
    </row>
    <row r="567" spans="1:44" x14ac:dyDescent="0.25">
      <c r="A567" s="3"/>
      <c r="B567" s="3"/>
      <c r="C567" s="3"/>
      <c r="D567" s="3"/>
      <c r="E567" s="701"/>
      <c r="F567" s="701"/>
      <c r="G567" s="701"/>
      <c r="H567" s="701"/>
      <c r="I567" s="701"/>
      <c r="J567" s="701"/>
      <c r="K567" s="701"/>
      <c r="L567" s="701"/>
      <c r="M567" s="701"/>
      <c r="N567" s="701"/>
      <c r="O567" s="701"/>
      <c r="S567" s="610"/>
      <c r="T567" s="610"/>
      <c r="U567" s="610"/>
      <c r="V567" s="610"/>
      <c r="W567" s="610"/>
      <c r="X567" s="610"/>
      <c r="Y567" s="610"/>
      <c r="Z567" s="610"/>
      <c r="AA567" s="610"/>
      <c r="AB567" s="610"/>
      <c r="AC567" s="610"/>
      <c r="AD567" s="610"/>
      <c r="AE567" s="610"/>
      <c r="AF567" s="610"/>
      <c r="AG567" s="610"/>
      <c r="AH567" s="610"/>
      <c r="AI567" s="610"/>
      <c r="AJ567" s="610"/>
      <c r="AK567" s="610"/>
      <c r="AL567" s="610"/>
      <c r="AM567" s="610"/>
      <c r="AN567" s="610"/>
      <c r="AO567" s="610"/>
      <c r="AP567" s="610"/>
      <c r="AQ567" s="610"/>
      <c r="AR567" s="610"/>
    </row>
    <row r="568" spans="1:44" x14ac:dyDescent="0.25">
      <c r="A568" s="3"/>
      <c r="B568" s="3"/>
      <c r="C568" s="3"/>
      <c r="D568" s="3"/>
      <c r="E568" s="701"/>
      <c r="F568" s="701"/>
      <c r="G568" s="701"/>
      <c r="H568" s="701"/>
      <c r="I568" s="701"/>
      <c r="J568" s="701"/>
      <c r="K568" s="701"/>
      <c r="L568" s="701"/>
      <c r="M568" s="701"/>
      <c r="N568" s="701"/>
      <c r="O568" s="701"/>
      <c r="S568" s="610"/>
      <c r="T568" s="610"/>
      <c r="U568" s="610"/>
      <c r="V568" s="610"/>
      <c r="W568" s="610"/>
      <c r="X568" s="610"/>
      <c r="Y568" s="610"/>
      <c r="Z568" s="610"/>
      <c r="AA568" s="610"/>
      <c r="AB568" s="610"/>
      <c r="AC568" s="610"/>
      <c r="AD568" s="610"/>
      <c r="AE568" s="610"/>
      <c r="AF568" s="610"/>
      <c r="AG568" s="610"/>
      <c r="AH568" s="610"/>
      <c r="AI568" s="610"/>
      <c r="AJ568" s="610"/>
      <c r="AK568" s="610"/>
      <c r="AL568" s="610"/>
      <c r="AM568" s="610"/>
      <c r="AN568" s="610"/>
      <c r="AO568" s="610"/>
      <c r="AP568" s="610"/>
      <c r="AQ568" s="610"/>
      <c r="AR568" s="610"/>
    </row>
    <row r="569" spans="1:44" x14ac:dyDescent="0.25">
      <c r="A569" s="3"/>
      <c r="B569" s="3"/>
      <c r="C569" s="3"/>
      <c r="D569" s="3"/>
      <c r="E569" s="701"/>
      <c r="F569" s="701"/>
      <c r="G569" s="701"/>
      <c r="H569" s="701"/>
      <c r="I569" s="701"/>
      <c r="J569" s="701"/>
      <c r="K569" s="701"/>
      <c r="L569" s="701"/>
      <c r="M569" s="701"/>
      <c r="N569" s="701"/>
      <c r="O569" s="701"/>
      <c r="S569" s="610"/>
      <c r="T569" s="610"/>
      <c r="U569" s="610"/>
      <c r="V569" s="610"/>
      <c r="W569" s="610"/>
      <c r="X569" s="610"/>
      <c r="Y569" s="610"/>
      <c r="Z569" s="610"/>
      <c r="AA569" s="610"/>
      <c r="AB569" s="610"/>
      <c r="AC569" s="610"/>
      <c r="AD569" s="610"/>
      <c r="AE569" s="610"/>
      <c r="AF569" s="610"/>
      <c r="AG569" s="610"/>
      <c r="AH569" s="610"/>
      <c r="AI569" s="610"/>
      <c r="AJ569" s="610"/>
      <c r="AK569" s="610"/>
      <c r="AL569" s="610"/>
      <c r="AM569" s="610"/>
      <c r="AN569" s="610"/>
      <c r="AO569" s="610"/>
      <c r="AP569" s="610"/>
      <c r="AQ569" s="610"/>
      <c r="AR569" s="610"/>
    </row>
    <row r="570" spans="1:44" x14ac:dyDescent="0.25">
      <c r="A570" s="3"/>
      <c r="B570" s="3"/>
      <c r="C570" s="3"/>
      <c r="D570" s="3"/>
      <c r="E570" s="701"/>
      <c r="F570" s="701"/>
      <c r="G570" s="701"/>
      <c r="H570" s="701"/>
      <c r="I570" s="701"/>
      <c r="J570" s="701"/>
      <c r="K570" s="701"/>
      <c r="L570" s="701"/>
      <c r="M570" s="701"/>
      <c r="N570" s="701"/>
      <c r="O570" s="701"/>
      <c r="S570" s="610"/>
      <c r="T570" s="610"/>
      <c r="U570" s="610"/>
      <c r="V570" s="610"/>
      <c r="W570" s="610"/>
      <c r="X570" s="610"/>
      <c r="Y570" s="610"/>
      <c r="Z570" s="610"/>
      <c r="AA570" s="610"/>
      <c r="AB570" s="610"/>
      <c r="AC570" s="610"/>
      <c r="AD570" s="610"/>
      <c r="AE570" s="610"/>
      <c r="AF570" s="610"/>
      <c r="AG570" s="610"/>
      <c r="AH570" s="610"/>
      <c r="AI570" s="610"/>
      <c r="AJ570" s="610"/>
      <c r="AK570" s="610"/>
      <c r="AL570" s="610"/>
      <c r="AM570" s="610"/>
      <c r="AN570" s="610"/>
      <c r="AO570" s="610"/>
      <c r="AP570" s="610"/>
      <c r="AQ570" s="610"/>
      <c r="AR570" s="610"/>
    </row>
    <row r="571" spans="1:44" x14ac:dyDescent="0.25">
      <c r="A571" s="3"/>
      <c r="B571" s="3"/>
      <c r="C571" s="3"/>
      <c r="D571" s="3"/>
      <c r="E571" s="701"/>
      <c r="F571" s="701"/>
      <c r="G571" s="701"/>
      <c r="H571" s="701"/>
      <c r="I571" s="701"/>
      <c r="J571" s="701"/>
      <c r="K571" s="701"/>
      <c r="L571" s="701"/>
      <c r="M571" s="701"/>
      <c r="N571" s="701"/>
      <c r="O571" s="701"/>
      <c r="S571" s="610"/>
      <c r="T571" s="610"/>
      <c r="U571" s="610"/>
      <c r="V571" s="610"/>
      <c r="W571" s="610"/>
      <c r="X571" s="610"/>
      <c r="Y571" s="610"/>
      <c r="Z571" s="610"/>
      <c r="AA571" s="610"/>
      <c r="AB571" s="610"/>
      <c r="AC571" s="610"/>
      <c r="AD571" s="610"/>
      <c r="AE571" s="610"/>
      <c r="AF571" s="610"/>
      <c r="AG571" s="610"/>
      <c r="AH571" s="610"/>
      <c r="AI571" s="610"/>
      <c r="AJ571" s="610"/>
      <c r="AK571" s="610"/>
      <c r="AL571" s="610"/>
      <c r="AM571" s="610"/>
      <c r="AN571" s="610"/>
      <c r="AO571" s="610"/>
      <c r="AP571" s="610"/>
      <c r="AQ571" s="610"/>
      <c r="AR571" s="610"/>
    </row>
    <row r="572" spans="1:44" x14ac:dyDescent="0.25">
      <c r="A572" s="3"/>
      <c r="B572" s="3"/>
      <c r="C572" s="3"/>
      <c r="D572" s="3"/>
      <c r="E572" s="701"/>
      <c r="F572" s="701"/>
      <c r="G572" s="701"/>
      <c r="H572" s="701"/>
      <c r="I572" s="701"/>
      <c r="J572" s="701"/>
      <c r="K572" s="701"/>
      <c r="L572" s="701"/>
      <c r="M572" s="701"/>
      <c r="N572" s="701"/>
      <c r="O572" s="701"/>
      <c r="S572" s="610"/>
      <c r="T572" s="610"/>
      <c r="U572" s="610"/>
      <c r="V572" s="610"/>
      <c r="W572" s="610"/>
      <c r="X572" s="610"/>
      <c r="Y572" s="610"/>
      <c r="Z572" s="610"/>
      <c r="AA572" s="610"/>
      <c r="AB572" s="610"/>
      <c r="AC572" s="610"/>
      <c r="AD572" s="610"/>
      <c r="AE572" s="610"/>
      <c r="AF572" s="610"/>
      <c r="AG572" s="610"/>
      <c r="AH572" s="610"/>
      <c r="AI572" s="610"/>
      <c r="AJ572" s="610"/>
      <c r="AK572" s="610"/>
      <c r="AL572" s="610"/>
      <c r="AM572" s="610"/>
      <c r="AN572" s="610"/>
      <c r="AO572" s="610"/>
      <c r="AP572" s="610"/>
      <c r="AQ572" s="610"/>
      <c r="AR572" s="610"/>
    </row>
    <row r="573" spans="1:44" x14ac:dyDescent="0.25">
      <c r="A573" s="3"/>
      <c r="B573" s="3"/>
      <c r="C573" s="3"/>
      <c r="D573" s="3"/>
      <c r="E573" s="701"/>
      <c r="F573" s="701"/>
      <c r="G573" s="701"/>
      <c r="H573" s="701"/>
      <c r="I573" s="701"/>
      <c r="J573" s="701"/>
      <c r="K573" s="701"/>
      <c r="L573" s="701"/>
      <c r="M573" s="701"/>
      <c r="N573" s="701"/>
      <c r="O573" s="701"/>
      <c r="S573" s="610"/>
      <c r="T573" s="610"/>
      <c r="U573" s="610"/>
      <c r="V573" s="610"/>
      <c r="W573" s="610"/>
      <c r="X573" s="610"/>
      <c r="Y573" s="610"/>
      <c r="Z573" s="610"/>
      <c r="AA573" s="610"/>
      <c r="AB573" s="610"/>
      <c r="AC573" s="610"/>
      <c r="AD573" s="610"/>
      <c r="AE573" s="610"/>
      <c r="AF573" s="610"/>
      <c r="AG573" s="610"/>
      <c r="AH573" s="610"/>
      <c r="AI573" s="610"/>
      <c r="AJ573" s="610"/>
      <c r="AK573" s="610"/>
      <c r="AL573" s="610"/>
      <c r="AM573" s="610"/>
      <c r="AN573" s="610"/>
      <c r="AO573" s="610"/>
      <c r="AP573" s="610"/>
      <c r="AQ573" s="610"/>
      <c r="AR573" s="610"/>
    </row>
    <row r="574" spans="1:44" x14ac:dyDescent="0.25">
      <c r="A574" s="3"/>
      <c r="B574" s="3"/>
      <c r="C574" s="3"/>
      <c r="D574" s="3"/>
      <c r="E574" s="701"/>
      <c r="F574" s="701"/>
      <c r="G574" s="701"/>
      <c r="H574" s="701"/>
      <c r="I574" s="701"/>
      <c r="J574" s="701"/>
      <c r="K574" s="701"/>
      <c r="L574" s="701"/>
      <c r="M574" s="701"/>
      <c r="N574" s="701"/>
      <c r="O574" s="701"/>
      <c r="S574" s="610"/>
      <c r="T574" s="610"/>
      <c r="U574" s="610"/>
      <c r="V574" s="610"/>
      <c r="W574" s="610"/>
      <c r="X574" s="610"/>
      <c r="Y574" s="610"/>
      <c r="Z574" s="610"/>
      <c r="AA574" s="610"/>
      <c r="AB574" s="610"/>
      <c r="AC574" s="610"/>
      <c r="AD574" s="610"/>
      <c r="AE574" s="610"/>
      <c r="AF574" s="610"/>
      <c r="AG574" s="610"/>
      <c r="AH574" s="610"/>
      <c r="AI574" s="610"/>
      <c r="AJ574" s="610"/>
      <c r="AK574" s="610"/>
      <c r="AL574" s="610"/>
      <c r="AM574" s="610"/>
      <c r="AN574" s="610"/>
      <c r="AO574" s="610"/>
      <c r="AP574" s="610"/>
      <c r="AQ574" s="610"/>
      <c r="AR574" s="610"/>
    </row>
    <row r="575" spans="1:44" x14ac:dyDescent="0.25">
      <c r="A575" s="3"/>
      <c r="B575" s="3"/>
      <c r="C575" s="3"/>
      <c r="D575" s="3"/>
      <c r="E575" s="701"/>
      <c r="F575" s="701"/>
      <c r="G575" s="701"/>
      <c r="H575" s="701"/>
      <c r="I575" s="701"/>
      <c r="J575" s="701"/>
      <c r="K575" s="701"/>
      <c r="L575" s="701"/>
      <c r="M575" s="701"/>
      <c r="N575" s="701"/>
      <c r="O575" s="701"/>
      <c r="S575" s="610"/>
      <c r="T575" s="610"/>
      <c r="U575" s="610"/>
      <c r="V575" s="610"/>
      <c r="W575" s="610"/>
      <c r="X575" s="610"/>
      <c r="Y575" s="610"/>
      <c r="Z575" s="610"/>
      <c r="AA575" s="610"/>
      <c r="AB575" s="610"/>
      <c r="AC575" s="610"/>
      <c r="AD575" s="610"/>
      <c r="AE575" s="610"/>
      <c r="AF575" s="610"/>
      <c r="AG575" s="610"/>
      <c r="AH575" s="610"/>
      <c r="AI575" s="610"/>
      <c r="AJ575" s="610"/>
      <c r="AK575" s="610"/>
      <c r="AL575" s="610"/>
      <c r="AM575" s="610"/>
      <c r="AN575" s="610"/>
      <c r="AO575" s="610"/>
      <c r="AP575" s="610"/>
      <c r="AQ575" s="610"/>
      <c r="AR575" s="610"/>
    </row>
    <row r="576" spans="1:44" x14ac:dyDescent="0.25">
      <c r="A576" s="3"/>
      <c r="B576" s="3"/>
      <c r="C576" s="3"/>
      <c r="D576" s="3"/>
      <c r="E576" s="701"/>
      <c r="F576" s="701"/>
      <c r="G576" s="701"/>
      <c r="H576" s="701"/>
      <c r="I576" s="701"/>
      <c r="J576" s="701"/>
      <c r="K576" s="701"/>
      <c r="L576" s="701"/>
      <c r="M576" s="701"/>
      <c r="N576" s="701"/>
      <c r="O576" s="701"/>
      <c r="S576" s="610"/>
      <c r="T576" s="610"/>
      <c r="U576" s="610"/>
      <c r="V576" s="610"/>
      <c r="W576" s="610"/>
      <c r="X576" s="610"/>
      <c r="Y576" s="610"/>
      <c r="Z576" s="610"/>
      <c r="AA576" s="610"/>
      <c r="AB576" s="610"/>
      <c r="AC576" s="610"/>
      <c r="AD576" s="610"/>
      <c r="AE576" s="610"/>
      <c r="AF576" s="610"/>
      <c r="AG576" s="610"/>
      <c r="AH576" s="610"/>
      <c r="AI576" s="610"/>
      <c r="AJ576" s="610"/>
      <c r="AK576" s="610"/>
      <c r="AL576" s="610"/>
      <c r="AM576" s="610"/>
      <c r="AN576" s="610"/>
      <c r="AO576" s="610"/>
      <c r="AP576" s="610"/>
      <c r="AQ576" s="610"/>
      <c r="AR576" s="610"/>
    </row>
    <row r="577" spans="1:44" x14ac:dyDescent="0.25">
      <c r="A577" s="3"/>
      <c r="B577" s="3"/>
      <c r="C577" s="3"/>
      <c r="D577" s="3"/>
      <c r="E577" s="701"/>
      <c r="F577" s="701"/>
      <c r="G577" s="701"/>
      <c r="H577" s="701"/>
      <c r="I577" s="701"/>
      <c r="J577" s="701"/>
      <c r="K577" s="701"/>
      <c r="L577" s="701"/>
      <c r="M577" s="701"/>
      <c r="N577" s="701"/>
      <c r="O577" s="701"/>
      <c r="S577" s="610"/>
      <c r="T577" s="610"/>
      <c r="U577" s="610"/>
      <c r="V577" s="610"/>
      <c r="W577" s="610"/>
      <c r="X577" s="610"/>
      <c r="Y577" s="610"/>
      <c r="Z577" s="610"/>
      <c r="AA577" s="610"/>
      <c r="AB577" s="610"/>
      <c r="AC577" s="610"/>
      <c r="AD577" s="610"/>
      <c r="AE577" s="610"/>
      <c r="AF577" s="610"/>
      <c r="AG577" s="610"/>
      <c r="AH577" s="610"/>
      <c r="AI577" s="610"/>
      <c r="AJ577" s="610"/>
      <c r="AK577" s="610"/>
      <c r="AL577" s="610"/>
      <c r="AM577" s="610"/>
      <c r="AN577" s="610"/>
      <c r="AO577" s="610"/>
      <c r="AP577" s="610"/>
      <c r="AQ577" s="610"/>
      <c r="AR577" s="610"/>
    </row>
    <row r="578" spans="1:44" x14ac:dyDescent="0.25">
      <c r="A578" s="3"/>
      <c r="B578" s="3"/>
      <c r="C578" s="3"/>
      <c r="D578" s="3"/>
      <c r="E578" s="701"/>
      <c r="F578" s="701"/>
      <c r="G578" s="701"/>
      <c r="H578" s="701"/>
      <c r="I578" s="701"/>
      <c r="J578" s="701"/>
      <c r="K578" s="701"/>
      <c r="L578" s="701"/>
      <c r="M578" s="701"/>
      <c r="N578" s="701"/>
      <c r="O578" s="701"/>
      <c r="S578" s="610"/>
      <c r="T578" s="610"/>
      <c r="U578" s="610"/>
      <c r="V578" s="610"/>
      <c r="W578" s="610"/>
      <c r="X578" s="610"/>
      <c r="Y578" s="610"/>
      <c r="Z578" s="610"/>
      <c r="AA578" s="610"/>
      <c r="AB578" s="610"/>
      <c r="AC578" s="610"/>
      <c r="AD578" s="610"/>
      <c r="AE578" s="610"/>
      <c r="AF578" s="610"/>
      <c r="AG578" s="610"/>
      <c r="AH578" s="610"/>
      <c r="AI578" s="610"/>
      <c r="AJ578" s="610"/>
      <c r="AK578" s="610"/>
      <c r="AL578" s="610"/>
      <c r="AM578" s="610"/>
      <c r="AN578" s="610"/>
      <c r="AO578" s="610"/>
      <c r="AP578" s="610"/>
      <c r="AQ578" s="610"/>
      <c r="AR578" s="610"/>
    </row>
    <row r="579" spans="1:44" x14ac:dyDescent="0.25">
      <c r="A579" s="3"/>
      <c r="B579" s="3"/>
      <c r="C579" s="3"/>
      <c r="D579" s="3"/>
      <c r="E579" s="701"/>
      <c r="F579" s="701"/>
      <c r="G579" s="701"/>
      <c r="H579" s="701"/>
      <c r="I579" s="701"/>
      <c r="J579" s="701"/>
      <c r="K579" s="701"/>
      <c r="L579" s="701"/>
      <c r="M579" s="701"/>
      <c r="N579" s="701"/>
      <c r="O579" s="701"/>
      <c r="S579" s="610"/>
      <c r="T579" s="610"/>
      <c r="U579" s="610"/>
      <c r="V579" s="610"/>
      <c r="W579" s="610"/>
      <c r="X579" s="610"/>
      <c r="Y579" s="610"/>
      <c r="Z579" s="610"/>
      <c r="AA579" s="610"/>
      <c r="AB579" s="610"/>
      <c r="AC579" s="610"/>
      <c r="AD579" s="610"/>
      <c r="AE579" s="610"/>
      <c r="AF579" s="610"/>
      <c r="AG579" s="610"/>
      <c r="AH579" s="610"/>
      <c r="AI579" s="610"/>
      <c r="AJ579" s="610"/>
      <c r="AK579" s="610"/>
      <c r="AL579" s="610"/>
      <c r="AM579" s="610"/>
      <c r="AN579" s="610"/>
      <c r="AO579" s="610"/>
      <c r="AP579" s="610"/>
      <c r="AQ579" s="610"/>
      <c r="AR579" s="610"/>
    </row>
    <row r="580" spans="1:44" x14ac:dyDescent="0.25">
      <c r="A580" s="3"/>
      <c r="B580" s="3"/>
      <c r="C580" s="3"/>
      <c r="D580" s="3"/>
      <c r="E580" s="701"/>
      <c r="F580" s="701"/>
      <c r="G580" s="701"/>
      <c r="H580" s="701"/>
      <c r="I580" s="701"/>
      <c r="J580" s="701"/>
      <c r="K580" s="701"/>
      <c r="L580" s="701"/>
      <c r="M580" s="701"/>
      <c r="N580" s="701"/>
      <c r="O580" s="701"/>
      <c r="S580" s="610"/>
      <c r="T580" s="610"/>
      <c r="U580" s="610"/>
      <c r="V580" s="610"/>
      <c r="W580" s="610"/>
      <c r="X580" s="610"/>
      <c r="Y580" s="610"/>
      <c r="Z580" s="610"/>
      <c r="AA580" s="610"/>
      <c r="AB580" s="610"/>
      <c r="AC580" s="610"/>
      <c r="AD580" s="610"/>
      <c r="AE580" s="610"/>
      <c r="AF580" s="610"/>
      <c r="AG580" s="610"/>
      <c r="AH580" s="610"/>
      <c r="AI580" s="610"/>
      <c r="AJ580" s="610"/>
      <c r="AK580" s="610"/>
      <c r="AL580" s="610"/>
      <c r="AM580" s="610"/>
      <c r="AN580" s="610"/>
      <c r="AO580" s="610"/>
      <c r="AP580" s="610"/>
      <c r="AQ580" s="610"/>
      <c r="AR580" s="610"/>
    </row>
    <row r="581" spans="1:44" x14ac:dyDescent="0.25">
      <c r="A581" s="3"/>
      <c r="B581" s="3"/>
      <c r="C581" s="3"/>
      <c r="D581" s="3"/>
      <c r="E581" s="701"/>
      <c r="F581" s="701"/>
      <c r="G581" s="701"/>
      <c r="H581" s="701"/>
      <c r="I581" s="701"/>
      <c r="J581" s="701"/>
      <c r="K581" s="701"/>
      <c r="L581" s="701"/>
      <c r="M581" s="701"/>
      <c r="N581" s="701"/>
      <c r="O581" s="701"/>
      <c r="S581" s="610"/>
      <c r="T581" s="610"/>
      <c r="U581" s="610"/>
      <c r="V581" s="610"/>
      <c r="W581" s="610"/>
      <c r="X581" s="610"/>
      <c r="Y581" s="610"/>
      <c r="Z581" s="610"/>
      <c r="AA581" s="610"/>
      <c r="AB581" s="610"/>
      <c r="AC581" s="610"/>
      <c r="AD581" s="610"/>
      <c r="AE581" s="610"/>
      <c r="AF581" s="610"/>
      <c r="AG581" s="610"/>
      <c r="AH581" s="610"/>
      <c r="AI581" s="610"/>
      <c r="AJ581" s="610"/>
      <c r="AK581" s="610"/>
      <c r="AL581" s="610"/>
      <c r="AM581" s="610"/>
      <c r="AN581" s="610"/>
      <c r="AO581" s="610"/>
      <c r="AP581" s="610"/>
      <c r="AQ581" s="610"/>
      <c r="AR581" s="610"/>
    </row>
    <row r="582" spans="1:44" x14ac:dyDescent="0.25">
      <c r="A582" s="3"/>
      <c r="B582" s="3"/>
      <c r="C582" s="3"/>
      <c r="D582" s="3"/>
      <c r="E582" s="701"/>
      <c r="F582" s="701"/>
      <c r="G582" s="701"/>
      <c r="H582" s="701"/>
      <c r="I582" s="701"/>
      <c r="J582" s="701"/>
      <c r="K582" s="701"/>
      <c r="L582" s="701"/>
      <c r="M582" s="701"/>
      <c r="N582" s="701"/>
      <c r="O582" s="701"/>
      <c r="S582" s="610"/>
      <c r="T582" s="610"/>
      <c r="U582" s="610"/>
      <c r="V582" s="610"/>
      <c r="W582" s="610"/>
      <c r="X582" s="610"/>
      <c r="Y582" s="610"/>
      <c r="Z582" s="610"/>
      <c r="AA582" s="610"/>
      <c r="AB582" s="610"/>
      <c r="AC582" s="610"/>
      <c r="AD582" s="610"/>
      <c r="AE582" s="610"/>
      <c r="AF582" s="610"/>
      <c r="AG582" s="610"/>
      <c r="AH582" s="610"/>
      <c r="AI582" s="610"/>
      <c r="AJ582" s="610"/>
      <c r="AK582" s="610"/>
      <c r="AL582" s="610"/>
      <c r="AM582" s="610"/>
      <c r="AN582" s="610"/>
      <c r="AO582" s="610"/>
      <c r="AP582" s="610"/>
      <c r="AQ582" s="610"/>
      <c r="AR582" s="610"/>
    </row>
    <row r="583" spans="1:44" x14ac:dyDescent="0.25">
      <c r="A583" s="3"/>
      <c r="B583" s="3"/>
      <c r="C583" s="3"/>
      <c r="D583" s="3"/>
      <c r="E583" s="701"/>
      <c r="F583" s="701"/>
      <c r="G583" s="701"/>
      <c r="H583" s="701"/>
      <c r="I583" s="701"/>
      <c r="J583" s="701"/>
      <c r="K583" s="701"/>
      <c r="L583" s="701"/>
      <c r="M583" s="701"/>
      <c r="N583" s="701"/>
      <c r="O583" s="701"/>
      <c r="S583" s="610"/>
      <c r="T583" s="610"/>
      <c r="U583" s="610"/>
      <c r="V583" s="610"/>
      <c r="W583" s="610"/>
      <c r="X583" s="610"/>
      <c r="Y583" s="610"/>
      <c r="Z583" s="610"/>
      <c r="AA583" s="610"/>
      <c r="AB583" s="610"/>
      <c r="AC583" s="610"/>
      <c r="AD583" s="610"/>
      <c r="AE583" s="610"/>
      <c r="AF583" s="610"/>
      <c r="AG583" s="610"/>
      <c r="AH583" s="610"/>
      <c r="AI583" s="610"/>
      <c r="AJ583" s="610"/>
      <c r="AK583" s="610"/>
      <c r="AL583" s="610"/>
      <c r="AM583" s="610"/>
      <c r="AN583" s="610"/>
      <c r="AO583" s="610"/>
      <c r="AP583" s="610"/>
      <c r="AQ583" s="610"/>
      <c r="AR583" s="610"/>
    </row>
    <row r="584" spans="1:44" x14ac:dyDescent="0.25">
      <c r="A584" s="3"/>
      <c r="B584" s="3"/>
      <c r="C584" s="3"/>
      <c r="D584" s="3"/>
      <c r="E584" s="701"/>
      <c r="F584" s="701"/>
      <c r="G584" s="701"/>
      <c r="H584" s="701"/>
      <c r="I584" s="701"/>
      <c r="J584" s="701"/>
      <c r="K584" s="701"/>
      <c r="L584" s="701"/>
      <c r="M584" s="701"/>
      <c r="N584" s="701"/>
      <c r="O584" s="701"/>
      <c r="S584" s="610"/>
      <c r="T584" s="610"/>
      <c r="U584" s="610"/>
      <c r="V584" s="610"/>
      <c r="W584" s="610"/>
      <c r="X584" s="610"/>
      <c r="Y584" s="610"/>
      <c r="Z584" s="610"/>
      <c r="AA584" s="610"/>
      <c r="AB584" s="610"/>
      <c r="AC584" s="610"/>
      <c r="AD584" s="610"/>
      <c r="AE584" s="610"/>
      <c r="AF584" s="610"/>
      <c r="AG584" s="610"/>
      <c r="AH584" s="610"/>
      <c r="AI584" s="610"/>
      <c r="AJ584" s="610"/>
      <c r="AK584" s="610"/>
      <c r="AL584" s="610"/>
      <c r="AM584" s="610"/>
      <c r="AN584" s="610"/>
      <c r="AO584" s="610"/>
      <c r="AP584" s="610"/>
      <c r="AQ584" s="610"/>
      <c r="AR584" s="610"/>
    </row>
    <row r="585" spans="1:44" x14ac:dyDescent="0.25">
      <c r="A585" s="3"/>
      <c r="B585" s="3"/>
      <c r="C585" s="3"/>
      <c r="D585" s="3"/>
      <c r="E585" s="701"/>
      <c r="F585" s="701"/>
      <c r="G585" s="701"/>
      <c r="H585" s="701"/>
      <c r="I585" s="701"/>
      <c r="J585" s="701"/>
      <c r="K585" s="701"/>
      <c r="L585" s="701"/>
      <c r="M585" s="701"/>
      <c r="N585" s="701"/>
      <c r="O585" s="701"/>
      <c r="S585" s="610"/>
      <c r="T585" s="610"/>
      <c r="U585" s="610"/>
      <c r="V585" s="610"/>
      <c r="W585" s="610"/>
      <c r="X585" s="610"/>
      <c r="Y585" s="610"/>
      <c r="Z585" s="610"/>
      <c r="AA585" s="610"/>
      <c r="AB585" s="610"/>
      <c r="AC585" s="610"/>
      <c r="AD585" s="610"/>
      <c r="AE585" s="610"/>
      <c r="AF585" s="610"/>
      <c r="AG585" s="610"/>
      <c r="AH585" s="610"/>
      <c r="AI585" s="610"/>
      <c r="AJ585" s="610"/>
      <c r="AK585" s="610"/>
      <c r="AL585" s="610"/>
      <c r="AM585" s="610"/>
      <c r="AN585" s="610"/>
      <c r="AO585" s="610"/>
      <c r="AP585" s="610"/>
      <c r="AQ585" s="610"/>
      <c r="AR585" s="610"/>
    </row>
    <row r="586" spans="1:44" x14ac:dyDescent="0.25">
      <c r="A586" s="3"/>
      <c r="B586" s="3"/>
      <c r="C586" s="3"/>
      <c r="D586" s="3"/>
      <c r="E586" s="701"/>
      <c r="F586" s="701"/>
      <c r="G586" s="701"/>
      <c r="H586" s="701"/>
      <c r="I586" s="701"/>
      <c r="J586" s="701"/>
      <c r="K586" s="701"/>
      <c r="L586" s="701"/>
      <c r="M586" s="701"/>
      <c r="N586" s="701"/>
      <c r="O586" s="701"/>
      <c r="S586" s="610"/>
      <c r="T586" s="610"/>
      <c r="U586" s="610"/>
      <c r="V586" s="610"/>
      <c r="W586" s="610"/>
      <c r="X586" s="610"/>
      <c r="Y586" s="610"/>
      <c r="Z586" s="610"/>
      <c r="AA586" s="610"/>
      <c r="AB586" s="610"/>
      <c r="AC586" s="610"/>
      <c r="AD586" s="610"/>
      <c r="AE586" s="610"/>
      <c r="AF586" s="610"/>
      <c r="AG586" s="610"/>
      <c r="AH586" s="610"/>
      <c r="AI586" s="610"/>
      <c r="AJ586" s="610"/>
      <c r="AK586" s="610"/>
      <c r="AL586" s="610"/>
      <c r="AM586" s="610"/>
      <c r="AN586" s="610"/>
      <c r="AO586" s="610"/>
      <c r="AP586" s="610"/>
      <c r="AQ586" s="610"/>
      <c r="AR586" s="610"/>
    </row>
    <row r="587" spans="1:44" x14ac:dyDescent="0.25">
      <c r="A587" s="3"/>
      <c r="B587" s="3"/>
      <c r="C587" s="3"/>
      <c r="D587" s="3"/>
      <c r="E587" s="701"/>
      <c r="F587" s="701"/>
      <c r="G587" s="701"/>
      <c r="H587" s="701"/>
      <c r="I587" s="701"/>
      <c r="J587" s="701"/>
      <c r="K587" s="701"/>
      <c r="L587" s="701"/>
      <c r="M587" s="701"/>
      <c r="N587" s="701"/>
      <c r="O587" s="701"/>
      <c r="S587" s="610"/>
      <c r="T587" s="610"/>
      <c r="U587" s="610"/>
      <c r="V587" s="610"/>
      <c r="W587" s="610"/>
      <c r="X587" s="610"/>
      <c r="Y587" s="610"/>
      <c r="Z587" s="610"/>
      <c r="AA587" s="610"/>
      <c r="AB587" s="610"/>
      <c r="AC587" s="610"/>
      <c r="AD587" s="610"/>
      <c r="AE587" s="610"/>
      <c r="AF587" s="610"/>
      <c r="AG587" s="610"/>
      <c r="AH587" s="610"/>
      <c r="AI587" s="610"/>
      <c r="AJ587" s="610"/>
      <c r="AK587" s="610"/>
      <c r="AL587" s="610"/>
      <c r="AM587" s="610"/>
      <c r="AN587" s="610"/>
      <c r="AO587" s="610"/>
      <c r="AP587" s="610"/>
      <c r="AQ587" s="610"/>
      <c r="AR587" s="610"/>
    </row>
    <row r="588" spans="1:44" x14ac:dyDescent="0.25">
      <c r="A588" s="3"/>
      <c r="B588" s="3"/>
      <c r="C588" s="3"/>
      <c r="D588" s="3"/>
      <c r="E588" s="701"/>
      <c r="F588" s="701"/>
      <c r="G588" s="701"/>
      <c r="H588" s="701"/>
      <c r="I588" s="701"/>
      <c r="J588" s="701"/>
      <c r="K588" s="701"/>
      <c r="L588" s="701"/>
      <c r="M588" s="701"/>
      <c r="N588" s="701"/>
      <c r="O588" s="701"/>
      <c r="S588" s="610"/>
      <c r="T588" s="610"/>
      <c r="U588" s="610"/>
      <c r="V588" s="610"/>
      <c r="W588" s="610"/>
      <c r="X588" s="610"/>
      <c r="Y588" s="610"/>
      <c r="Z588" s="610"/>
      <c r="AA588" s="610"/>
      <c r="AB588" s="610"/>
      <c r="AC588" s="610"/>
      <c r="AD588" s="610"/>
      <c r="AE588" s="610"/>
      <c r="AF588" s="610"/>
      <c r="AG588" s="610"/>
      <c r="AH588" s="610"/>
      <c r="AI588" s="610"/>
      <c r="AJ588" s="610"/>
      <c r="AK588" s="610"/>
      <c r="AL588" s="610"/>
      <c r="AM588" s="610"/>
      <c r="AN588" s="610"/>
      <c r="AO588" s="610"/>
      <c r="AP588" s="610"/>
      <c r="AQ588" s="610"/>
      <c r="AR588" s="610"/>
    </row>
    <row r="589" spans="1:44" x14ac:dyDescent="0.25">
      <c r="A589" s="3"/>
      <c r="B589" s="3"/>
      <c r="C589" s="3"/>
      <c r="D589" s="3"/>
      <c r="E589" s="701"/>
      <c r="F589" s="701"/>
      <c r="G589" s="701"/>
      <c r="H589" s="701"/>
      <c r="I589" s="701"/>
      <c r="J589" s="701"/>
      <c r="K589" s="701"/>
      <c r="L589" s="701"/>
      <c r="M589" s="701"/>
      <c r="N589" s="701"/>
      <c r="O589" s="701"/>
      <c r="S589" s="610"/>
      <c r="T589" s="610"/>
      <c r="U589" s="610"/>
      <c r="V589" s="610"/>
      <c r="W589" s="610"/>
      <c r="X589" s="610"/>
      <c r="Y589" s="610"/>
      <c r="Z589" s="610"/>
      <c r="AA589" s="610"/>
      <c r="AB589" s="610"/>
      <c r="AC589" s="610"/>
      <c r="AD589" s="610"/>
      <c r="AE589" s="610"/>
      <c r="AF589" s="610"/>
      <c r="AG589" s="610"/>
      <c r="AH589" s="610"/>
      <c r="AI589" s="610"/>
      <c r="AJ589" s="610"/>
      <c r="AK589" s="610"/>
      <c r="AL589" s="610"/>
      <c r="AM589" s="610"/>
      <c r="AN589" s="610"/>
      <c r="AO589" s="610"/>
      <c r="AP589" s="610"/>
      <c r="AQ589" s="610"/>
      <c r="AR589" s="610"/>
    </row>
    <row r="590" spans="1:44" x14ac:dyDescent="0.25">
      <c r="A590" s="3"/>
      <c r="B590" s="3"/>
      <c r="C590" s="3"/>
      <c r="D590" s="3"/>
      <c r="E590" s="701"/>
      <c r="F590" s="701"/>
      <c r="G590" s="701"/>
      <c r="H590" s="701"/>
      <c r="I590" s="701"/>
      <c r="J590" s="701"/>
      <c r="K590" s="701"/>
      <c r="L590" s="701"/>
      <c r="M590" s="701"/>
      <c r="N590" s="701"/>
      <c r="O590" s="701"/>
      <c r="S590" s="610"/>
      <c r="T590" s="610"/>
      <c r="U590" s="610"/>
      <c r="V590" s="610"/>
      <c r="W590" s="610"/>
      <c r="X590" s="610"/>
      <c r="Y590" s="610"/>
      <c r="Z590" s="610"/>
      <c r="AA590" s="610"/>
      <c r="AB590" s="610"/>
      <c r="AC590" s="610"/>
      <c r="AD590" s="610"/>
      <c r="AE590" s="610"/>
      <c r="AF590" s="610"/>
      <c r="AG590" s="610"/>
      <c r="AH590" s="610"/>
      <c r="AI590" s="610"/>
      <c r="AJ590" s="610"/>
      <c r="AK590" s="610"/>
      <c r="AL590" s="610"/>
      <c r="AM590" s="610"/>
      <c r="AN590" s="610"/>
      <c r="AO590" s="610"/>
      <c r="AP590" s="610"/>
      <c r="AQ590" s="610"/>
      <c r="AR590" s="610"/>
    </row>
    <row r="591" spans="1:44" x14ac:dyDescent="0.25">
      <c r="A591" s="3"/>
      <c r="B591" s="3"/>
      <c r="C591" s="3"/>
      <c r="D591" s="3"/>
      <c r="E591" s="701"/>
      <c r="F591" s="701"/>
      <c r="G591" s="701"/>
      <c r="H591" s="701"/>
      <c r="I591" s="701"/>
      <c r="J591" s="701"/>
      <c r="K591" s="701"/>
      <c r="L591" s="701"/>
      <c r="M591" s="701"/>
      <c r="N591" s="701"/>
      <c r="O591" s="701"/>
      <c r="S591" s="610"/>
      <c r="T591" s="610"/>
      <c r="U591" s="610"/>
      <c r="V591" s="610"/>
      <c r="W591" s="610"/>
      <c r="X591" s="610"/>
      <c r="Y591" s="610"/>
      <c r="Z591" s="610"/>
      <c r="AA591" s="610"/>
      <c r="AB591" s="610"/>
      <c r="AC591" s="610"/>
      <c r="AD591" s="610"/>
      <c r="AE591" s="610"/>
      <c r="AF591" s="610"/>
      <c r="AG591" s="610"/>
      <c r="AH591" s="610"/>
      <c r="AI591" s="610"/>
      <c r="AJ591" s="610"/>
      <c r="AK591" s="610"/>
      <c r="AL591" s="610"/>
      <c r="AM591" s="610"/>
      <c r="AN591" s="610"/>
      <c r="AO591" s="610"/>
      <c r="AP591" s="610"/>
      <c r="AQ591" s="610"/>
      <c r="AR591" s="610"/>
    </row>
    <row r="592" spans="1:44" x14ac:dyDescent="0.25">
      <c r="A592" s="3"/>
      <c r="B592" s="3"/>
      <c r="C592" s="3"/>
      <c r="D592" s="3"/>
      <c r="E592" s="701"/>
      <c r="F592" s="701"/>
      <c r="G592" s="701"/>
      <c r="H592" s="701"/>
      <c r="I592" s="701"/>
      <c r="J592" s="701"/>
      <c r="K592" s="701"/>
      <c r="L592" s="701"/>
      <c r="M592" s="701"/>
      <c r="N592" s="701"/>
      <c r="O592" s="701"/>
      <c r="S592" s="610"/>
      <c r="T592" s="610"/>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row>
    <row r="593" spans="1:44" x14ac:dyDescent="0.25">
      <c r="A593" s="3"/>
      <c r="B593" s="3"/>
      <c r="C593" s="3"/>
      <c r="D593" s="3"/>
      <c r="E593" s="701"/>
      <c r="F593" s="701"/>
      <c r="G593" s="701"/>
      <c r="H593" s="701"/>
      <c r="I593" s="701"/>
      <c r="J593" s="701"/>
      <c r="K593" s="701"/>
      <c r="L593" s="701"/>
      <c r="M593" s="701"/>
      <c r="N593" s="701"/>
      <c r="O593" s="701"/>
      <c r="S593" s="610"/>
      <c r="T593" s="610"/>
      <c r="U593" s="610"/>
      <c r="V593" s="610"/>
      <c r="W593" s="610"/>
      <c r="X593" s="610"/>
      <c r="Y593" s="610"/>
      <c r="Z593" s="610"/>
      <c r="AA593" s="610"/>
      <c r="AB593" s="610"/>
      <c r="AC593" s="610"/>
      <c r="AD593" s="610"/>
      <c r="AE593" s="610"/>
      <c r="AF593" s="610"/>
      <c r="AG593" s="610"/>
      <c r="AH593" s="610"/>
      <c r="AI593" s="610"/>
      <c r="AJ593" s="610"/>
      <c r="AK593" s="610"/>
      <c r="AL593" s="610"/>
      <c r="AM593" s="610"/>
      <c r="AN593" s="610"/>
      <c r="AO593" s="610"/>
      <c r="AP593" s="610"/>
      <c r="AQ593" s="610"/>
      <c r="AR593" s="610"/>
    </row>
    <row r="594" spans="1:44" x14ac:dyDescent="0.25">
      <c r="A594" s="3"/>
      <c r="B594" s="3"/>
      <c r="C594" s="3"/>
      <c r="D594" s="3"/>
      <c r="E594" s="701"/>
      <c r="F594" s="701"/>
      <c r="G594" s="701"/>
      <c r="H594" s="701"/>
      <c r="I594" s="701"/>
      <c r="J594" s="701"/>
      <c r="K594" s="701"/>
      <c r="L594" s="701"/>
      <c r="M594" s="701"/>
      <c r="N594" s="701"/>
      <c r="O594" s="701"/>
      <c r="S594" s="610"/>
      <c r="T594" s="610"/>
      <c r="U594" s="610"/>
      <c r="V594" s="610"/>
      <c r="W594" s="610"/>
      <c r="X594" s="610"/>
      <c r="Y594" s="610"/>
      <c r="Z594" s="610"/>
      <c r="AA594" s="610"/>
      <c r="AB594" s="610"/>
      <c r="AC594" s="610"/>
      <c r="AD594" s="610"/>
      <c r="AE594" s="610"/>
      <c r="AF594" s="610"/>
      <c r="AG594" s="610"/>
      <c r="AH594" s="610"/>
      <c r="AI594" s="610"/>
      <c r="AJ594" s="610"/>
      <c r="AK594" s="610"/>
      <c r="AL594" s="610"/>
      <c r="AM594" s="610"/>
      <c r="AN594" s="610"/>
      <c r="AO594" s="610"/>
      <c r="AP594" s="610"/>
      <c r="AQ594" s="610"/>
      <c r="AR594" s="610"/>
    </row>
    <row r="595" spans="1:44" x14ac:dyDescent="0.25">
      <c r="A595" s="3"/>
      <c r="B595" s="3"/>
      <c r="C595" s="3"/>
      <c r="D595" s="3"/>
      <c r="E595" s="701"/>
      <c r="F595" s="701"/>
      <c r="G595" s="701"/>
      <c r="H595" s="701"/>
      <c r="I595" s="701"/>
      <c r="J595" s="701"/>
      <c r="K595" s="701"/>
      <c r="L595" s="701"/>
      <c r="M595" s="701"/>
      <c r="N595" s="701"/>
      <c r="O595" s="701"/>
      <c r="S595" s="610"/>
      <c r="T595" s="610"/>
      <c r="U595" s="610"/>
      <c r="V595" s="610"/>
      <c r="W595" s="610"/>
      <c r="X595" s="610"/>
      <c r="Y595" s="610"/>
      <c r="Z595" s="610"/>
      <c r="AA595" s="610"/>
      <c r="AB595" s="610"/>
      <c r="AC595" s="610"/>
      <c r="AD595" s="610"/>
      <c r="AE595" s="610"/>
      <c r="AF595" s="610"/>
      <c r="AG595" s="610"/>
      <c r="AH595" s="610"/>
      <c r="AI595" s="610"/>
      <c r="AJ595" s="610"/>
      <c r="AK595" s="610"/>
      <c r="AL595" s="610"/>
      <c r="AM595" s="610"/>
      <c r="AN595" s="610"/>
      <c r="AO595" s="610"/>
      <c r="AP595" s="610"/>
      <c r="AQ595" s="610"/>
      <c r="AR595" s="610"/>
    </row>
    <row r="596" spans="1:44" x14ac:dyDescent="0.25">
      <c r="A596" s="3"/>
      <c r="B596" s="3"/>
      <c r="C596" s="3"/>
      <c r="D596" s="3"/>
      <c r="E596" s="701"/>
      <c r="F596" s="701"/>
      <c r="G596" s="701"/>
      <c r="H596" s="701"/>
      <c r="I596" s="701"/>
      <c r="J596" s="701"/>
      <c r="K596" s="701"/>
      <c r="L596" s="701"/>
      <c r="M596" s="701"/>
      <c r="N596" s="701"/>
      <c r="O596" s="701"/>
      <c r="S596" s="610"/>
      <c r="T596" s="610"/>
      <c r="U596" s="610"/>
      <c r="V596" s="610"/>
      <c r="W596" s="610"/>
      <c r="X596" s="610"/>
      <c r="Y596" s="610"/>
      <c r="Z596" s="610"/>
      <c r="AA596" s="610"/>
      <c r="AB596" s="610"/>
      <c r="AC596" s="610"/>
      <c r="AD596" s="610"/>
      <c r="AE596" s="610"/>
      <c r="AF596" s="610"/>
      <c r="AG596" s="610"/>
      <c r="AH596" s="610"/>
      <c r="AI596" s="610"/>
      <c r="AJ596" s="610"/>
      <c r="AK596" s="610"/>
      <c r="AL596" s="610"/>
      <c r="AM596" s="610"/>
      <c r="AN596" s="610"/>
      <c r="AO596" s="610"/>
      <c r="AP596" s="610"/>
      <c r="AQ596" s="610"/>
      <c r="AR596" s="610"/>
    </row>
    <row r="597" spans="1:44" x14ac:dyDescent="0.25">
      <c r="A597" s="3"/>
      <c r="B597" s="3"/>
      <c r="C597" s="3"/>
      <c r="D597" s="3"/>
      <c r="E597" s="701"/>
      <c r="F597" s="701"/>
      <c r="G597" s="701"/>
      <c r="H597" s="701"/>
      <c r="I597" s="701"/>
      <c r="J597" s="701"/>
      <c r="K597" s="701"/>
      <c r="L597" s="701"/>
      <c r="M597" s="701"/>
      <c r="N597" s="701"/>
      <c r="O597" s="701"/>
      <c r="S597" s="610"/>
      <c r="T597" s="610"/>
      <c r="U597" s="610"/>
      <c r="V597" s="610"/>
      <c r="W597" s="610"/>
      <c r="X597" s="610"/>
      <c r="Y597" s="610"/>
      <c r="Z597" s="610"/>
      <c r="AA597" s="610"/>
      <c r="AB597" s="610"/>
      <c r="AC597" s="610"/>
      <c r="AD597" s="610"/>
      <c r="AE597" s="610"/>
      <c r="AF597" s="610"/>
      <c r="AG597" s="610"/>
      <c r="AH597" s="610"/>
      <c r="AI597" s="610"/>
      <c r="AJ597" s="610"/>
      <c r="AK597" s="610"/>
      <c r="AL597" s="610"/>
      <c r="AM597" s="610"/>
      <c r="AN597" s="610"/>
      <c r="AO597" s="610"/>
      <c r="AP597" s="610"/>
      <c r="AQ597" s="610"/>
      <c r="AR597" s="610"/>
    </row>
    <row r="598" spans="1:44" x14ac:dyDescent="0.25">
      <c r="A598" s="3"/>
      <c r="B598" s="3"/>
      <c r="C598" s="3"/>
      <c r="D598" s="3"/>
      <c r="E598" s="701"/>
      <c r="F598" s="701"/>
      <c r="G598" s="701"/>
      <c r="H598" s="701"/>
      <c r="I598" s="701"/>
      <c r="J598" s="701"/>
      <c r="K598" s="701"/>
      <c r="L598" s="701"/>
      <c r="M598" s="701"/>
      <c r="N598" s="701"/>
      <c r="O598" s="701"/>
      <c r="S598" s="610"/>
      <c r="T598" s="610"/>
      <c r="U598" s="610"/>
      <c r="V598" s="610"/>
      <c r="W598" s="610"/>
      <c r="X598" s="610"/>
      <c r="Y598" s="610"/>
      <c r="Z598" s="610"/>
      <c r="AA598" s="610"/>
      <c r="AB598" s="610"/>
      <c r="AC598" s="610"/>
      <c r="AD598" s="610"/>
      <c r="AE598" s="610"/>
      <c r="AF598" s="610"/>
      <c r="AG598" s="610"/>
      <c r="AH598" s="610"/>
      <c r="AI598" s="610"/>
      <c r="AJ598" s="610"/>
      <c r="AK598" s="610"/>
      <c r="AL598" s="610"/>
      <c r="AM598" s="610"/>
      <c r="AN598" s="610"/>
      <c r="AO598" s="610"/>
      <c r="AP598" s="610"/>
      <c r="AQ598" s="610"/>
      <c r="AR598" s="610"/>
    </row>
    <row r="599" spans="1:44" x14ac:dyDescent="0.25">
      <c r="A599" s="3"/>
      <c r="B599" s="3"/>
      <c r="C599" s="3"/>
      <c r="D599" s="3"/>
      <c r="E599" s="701"/>
      <c r="F599" s="701"/>
      <c r="G599" s="701"/>
      <c r="H599" s="701"/>
      <c r="I599" s="701"/>
      <c r="J599" s="701"/>
      <c r="K599" s="701"/>
      <c r="L599" s="701"/>
      <c r="M599" s="701"/>
      <c r="N599" s="701"/>
      <c r="O599" s="701"/>
      <c r="S599" s="610"/>
      <c r="T599" s="610"/>
      <c r="U599" s="610"/>
      <c r="V599" s="610"/>
      <c r="W599" s="610"/>
      <c r="X599" s="610"/>
      <c r="Y599" s="610"/>
      <c r="Z599" s="610"/>
      <c r="AA599" s="610"/>
      <c r="AB599" s="610"/>
      <c r="AC599" s="610"/>
      <c r="AD599" s="610"/>
      <c r="AE599" s="610"/>
      <c r="AF599" s="610"/>
      <c r="AG599" s="610"/>
      <c r="AH599" s="610"/>
      <c r="AI599" s="610"/>
      <c r="AJ599" s="610"/>
      <c r="AK599" s="610"/>
      <c r="AL599" s="610"/>
      <c r="AM599" s="610"/>
      <c r="AN599" s="610"/>
      <c r="AO599" s="610"/>
      <c r="AP599" s="610"/>
      <c r="AQ599" s="610"/>
      <c r="AR599" s="610"/>
    </row>
    <row r="600" spans="1:44" x14ac:dyDescent="0.25">
      <c r="A600" s="3"/>
      <c r="B600" s="3"/>
      <c r="C600" s="3"/>
      <c r="D600" s="3"/>
      <c r="E600" s="701"/>
      <c r="F600" s="701"/>
      <c r="G600" s="701"/>
      <c r="H600" s="701"/>
      <c r="I600" s="701"/>
      <c r="J600" s="701"/>
      <c r="K600" s="701"/>
      <c r="L600" s="701"/>
      <c r="M600" s="701"/>
      <c r="N600" s="701"/>
      <c r="O600" s="701"/>
      <c r="S600" s="610"/>
      <c r="T600" s="610"/>
      <c r="U600" s="610"/>
      <c r="V600" s="610"/>
      <c r="W600" s="610"/>
      <c r="X600" s="610"/>
      <c r="Y600" s="610"/>
      <c r="Z600" s="610"/>
      <c r="AA600" s="610"/>
      <c r="AB600" s="610"/>
      <c r="AC600" s="610"/>
      <c r="AD600" s="610"/>
      <c r="AE600" s="610"/>
      <c r="AF600" s="610"/>
      <c r="AG600" s="610"/>
      <c r="AH600" s="610"/>
      <c r="AI600" s="610"/>
      <c r="AJ600" s="610"/>
      <c r="AK600" s="610"/>
      <c r="AL600" s="610"/>
      <c r="AM600" s="610"/>
      <c r="AN600" s="610"/>
      <c r="AO600" s="610"/>
      <c r="AP600" s="610"/>
      <c r="AQ600" s="610"/>
      <c r="AR600" s="610"/>
    </row>
    <row r="601" spans="1:44" x14ac:dyDescent="0.25">
      <c r="A601" s="3"/>
      <c r="B601" s="3"/>
      <c r="C601" s="3"/>
      <c r="D601" s="3"/>
      <c r="E601" s="701"/>
      <c r="F601" s="701"/>
      <c r="G601" s="701"/>
      <c r="H601" s="701"/>
      <c r="I601" s="701"/>
      <c r="J601" s="701"/>
      <c r="K601" s="701"/>
      <c r="L601" s="701"/>
      <c r="M601" s="701"/>
      <c r="N601" s="701"/>
      <c r="O601" s="701"/>
      <c r="S601" s="610"/>
      <c r="T601" s="610"/>
      <c r="U601" s="610"/>
      <c r="V601" s="610"/>
      <c r="W601" s="610"/>
      <c r="X601" s="610"/>
      <c r="Y601" s="610"/>
      <c r="Z601" s="610"/>
      <c r="AA601" s="610"/>
      <c r="AB601" s="610"/>
      <c r="AC601" s="610"/>
      <c r="AD601" s="610"/>
      <c r="AE601" s="610"/>
      <c r="AF601" s="610"/>
      <c r="AG601" s="610"/>
      <c r="AH601" s="610"/>
      <c r="AI601" s="610"/>
      <c r="AJ601" s="610"/>
      <c r="AK601" s="610"/>
      <c r="AL601" s="610"/>
      <c r="AM601" s="610"/>
      <c r="AN601" s="610"/>
      <c r="AO601" s="610"/>
      <c r="AP601" s="610"/>
      <c r="AQ601" s="610"/>
      <c r="AR601" s="610"/>
    </row>
    <row r="602" spans="1:44" x14ac:dyDescent="0.25">
      <c r="A602" s="3"/>
      <c r="B602" s="3"/>
      <c r="C602" s="3"/>
      <c r="D602" s="3"/>
      <c r="E602" s="701"/>
      <c r="F602" s="701"/>
      <c r="G602" s="701"/>
      <c r="H602" s="701"/>
      <c r="I602" s="701"/>
      <c r="J602" s="701"/>
      <c r="K602" s="701"/>
      <c r="L602" s="701"/>
      <c r="M602" s="701"/>
      <c r="N602" s="701"/>
      <c r="O602" s="701"/>
      <c r="S602" s="610"/>
      <c r="T602" s="610"/>
      <c r="U602" s="610"/>
      <c r="V602" s="610"/>
      <c r="W602" s="610"/>
      <c r="X602" s="610"/>
      <c r="Y602" s="610"/>
      <c r="Z602" s="610"/>
      <c r="AA602" s="610"/>
      <c r="AB602" s="610"/>
      <c r="AC602" s="610"/>
      <c r="AD602" s="610"/>
      <c r="AE602" s="610"/>
      <c r="AF602" s="610"/>
      <c r="AG602" s="610"/>
      <c r="AH602" s="610"/>
      <c r="AI602" s="610"/>
      <c r="AJ602" s="610"/>
      <c r="AK602" s="610"/>
      <c r="AL602" s="610"/>
      <c r="AM602" s="610"/>
      <c r="AN602" s="610"/>
      <c r="AO602" s="610"/>
      <c r="AP602" s="610"/>
      <c r="AQ602" s="610"/>
      <c r="AR602" s="610"/>
    </row>
    <row r="603" spans="1:44" x14ac:dyDescent="0.25">
      <c r="A603" s="3"/>
      <c r="B603" s="3"/>
      <c r="C603" s="3"/>
      <c r="D603" s="3"/>
      <c r="E603" s="701"/>
      <c r="F603" s="701"/>
      <c r="G603" s="701"/>
      <c r="H603" s="701"/>
      <c r="I603" s="701"/>
      <c r="J603" s="701"/>
      <c r="K603" s="701"/>
      <c r="L603" s="701"/>
      <c r="M603" s="701"/>
      <c r="N603" s="701"/>
      <c r="O603" s="701"/>
      <c r="S603" s="610"/>
      <c r="T603" s="610"/>
      <c r="U603" s="610"/>
      <c r="V603" s="610"/>
      <c r="W603" s="610"/>
      <c r="X603" s="610"/>
      <c r="Y603" s="610"/>
      <c r="Z603" s="610"/>
      <c r="AA603" s="610"/>
      <c r="AB603" s="610"/>
      <c r="AC603" s="610"/>
      <c r="AD603" s="610"/>
      <c r="AE603" s="610"/>
      <c r="AF603" s="610"/>
      <c r="AG603" s="610"/>
      <c r="AH603" s="610"/>
      <c r="AI603" s="610"/>
      <c r="AJ603" s="610"/>
      <c r="AK603" s="610"/>
      <c r="AL603" s="610"/>
      <c r="AM603" s="610"/>
      <c r="AN603" s="610"/>
      <c r="AO603" s="610"/>
      <c r="AP603" s="610"/>
      <c r="AQ603" s="610"/>
      <c r="AR603" s="610"/>
    </row>
    <row r="604" spans="1:44" x14ac:dyDescent="0.25">
      <c r="A604" s="3"/>
      <c r="B604" s="3"/>
      <c r="C604" s="3"/>
      <c r="D604" s="3"/>
      <c r="E604" s="701"/>
      <c r="F604" s="701"/>
      <c r="G604" s="701"/>
      <c r="H604" s="701"/>
      <c r="I604" s="701"/>
      <c r="J604" s="701"/>
      <c r="K604" s="701"/>
      <c r="L604" s="701"/>
      <c r="M604" s="701"/>
      <c r="N604" s="701"/>
      <c r="O604" s="701"/>
      <c r="S604" s="610"/>
      <c r="T604" s="610"/>
      <c r="U604" s="610"/>
      <c r="V604" s="610"/>
      <c r="W604" s="610"/>
      <c r="X604" s="610"/>
      <c r="Y604" s="610"/>
      <c r="Z604" s="610"/>
      <c r="AA604" s="610"/>
      <c r="AB604" s="610"/>
      <c r="AC604" s="610"/>
      <c r="AD604" s="610"/>
      <c r="AE604" s="610"/>
      <c r="AF604" s="610"/>
      <c r="AG604" s="610"/>
      <c r="AH604" s="610"/>
      <c r="AI604" s="610"/>
      <c r="AJ604" s="610"/>
      <c r="AK604" s="610"/>
      <c r="AL604" s="610"/>
      <c r="AM604" s="610"/>
      <c r="AN604" s="610"/>
      <c r="AO604" s="610"/>
      <c r="AP604" s="610"/>
      <c r="AQ604" s="610"/>
      <c r="AR604" s="610"/>
    </row>
    <row r="605" spans="1:44" x14ac:dyDescent="0.25">
      <c r="A605" s="3"/>
      <c r="B605" s="3"/>
      <c r="C605" s="3"/>
      <c r="D605" s="3"/>
      <c r="E605" s="701"/>
      <c r="F605" s="701"/>
      <c r="G605" s="701"/>
      <c r="H605" s="701"/>
      <c r="I605" s="701"/>
      <c r="J605" s="701"/>
      <c r="K605" s="701"/>
      <c r="L605" s="701"/>
      <c r="M605" s="701"/>
      <c r="N605" s="701"/>
      <c r="O605" s="701"/>
      <c r="S605" s="610"/>
      <c r="T605" s="610"/>
      <c r="U605" s="610"/>
      <c r="V605" s="610"/>
      <c r="W605" s="610"/>
      <c r="X605" s="610"/>
      <c r="Y605" s="610"/>
      <c r="Z605" s="610"/>
      <c r="AA605" s="610"/>
      <c r="AB605" s="610"/>
      <c r="AC605" s="610"/>
      <c r="AD605" s="610"/>
      <c r="AE605" s="610"/>
      <c r="AF605" s="610"/>
      <c r="AG605" s="610"/>
      <c r="AH605" s="610"/>
      <c r="AI605" s="610"/>
      <c r="AJ605" s="610"/>
      <c r="AK605" s="610"/>
      <c r="AL605" s="610"/>
      <c r="AM605" s="610"/>
      <c r="AN605" s="610"/>
      <c r="AO605" s="610"/>
      <c r="AP605" s="610"/>
      <c r="AQ605" s="610"/>
      <c r="AR605" s="610"/>
    </row>
    <row r="606" spans="1:44" x14ac:dyDescent="0.25">
      <c r="A606" s="3"/>
      <c r="B606" s="3"/>
      <c r="C606" s="3"/>
      <c r="D606" s="3"/>
      <c r="E606" s="701"/>
      <c r="F606" s="701"/>
      <c r="G606" s="701"/>
      <c r="H606" s="701"/>
      <c r="I606" s="701"/>
      <c r="J606" s="701"/>
      <c r="K606" s="701"/>
      <c r="L606" s="701"/>
      <c r="M606" s="701"/>
      <c r="N606" s="701"/>
      <c r="O606" s="701"/>
      <c r="S606" s="610"/>
      <c r="T606" s="610"/>
      <c r="U606" s="610"/>
      <c r="V606" s="610"/>
      <c r="W606" s="610"/>
      <c r="X606" s="610"/>
      <c r="Y606" s="610"/>
      <c r="Z606" s="610"/>
      <c r="AA606" s="610"/>
      <c r="AB606" s="610"/>
      <c r="AC606" s="610"/>
      <c r="AD606" s="610"/>
      <c r="AE606" s="610"/>
      <c r="AF606" s="610"/>
      <c r="AG606" s="610"/>
      <c r="AH606" s="610"/>
      <c r="AI606" s="610"/>
      <c r="AJ606" s="610"/>
      <c r="AK606" s="610"/>
      <c r="AL606" s="610"/>
      <c r="AM606" s="610"/>
      <c r="AN606" s="610"/>
      <c r="AO606" s="610"/>
      <c r="AP606" s="610"/>
      <c r="AQ606" s="610"/>
      <c r="AR606" s="610"/>
    </row>
    <row r="607" spans="1:44" x14ac:dyDescent="0.25">
      <c r="A607" s="3"/>
      <c r="B607" s="3"/>
      <c r="C607" s="3"/>
      <c r="D607" s="3"/>
      <c r="E607" s="701"/>
      <c r="F607" s="701"/>
      <c r="G607" s="701"/>
      <c r="H607" s="701"/>
      <c r="I607" s="701"/>
      <c r="J607" s="701"/>
      <c r="K607" s="701"/>
      <c r="L607" s="701"/>
      <c r="M607" s="701"/>
      <c r="N607" s="701"/>
      <c r="O607" s="701"/>
      <c r="S607" s="610"/>
      <c r="T607" s="610"/>
      <c r="U607" s="610"/>
      <c r="V607" s="610"/>
      <c r="W607" s="610"/>
      <c r="X607" s="610"/>
      <c r="Y607" s="610"/>
      <c r="Z607" s="610"/>
      <c r="AA607" s="610"/>
      <c r="AB607" s="610"/>
      <c r="AC607" s="610"/>
      <c r="AD607" s="610"/>
      <c r="AE607" s="610"/>
      <c r="AF607" s="610"/>
      <c r="AG607" s="610"/>
      <c r="AH607" s="610"/>
      <c r="AI607" s="610"/>
      <c r="AJ607" s="610"/>
      <c r="AK607" s="610"/>
      <c r="AL607" s="610"/>
      <c r="AM607" s="610"/>
      <c r="AN607" s="610"/>
      <c r="AO607" s="610"/>
      <c r="AP607" s="610"/>
      <c r="AQ607" s="610"/>
      <c r="AR607" s="610"/>
    </row>
    <row r="608" spans="1:44" x14ac:dyDescent="0.25">
      <c r="A608" s="3"/>
      <c r="B608" s="3"/>
      <c r="C608" s="3"/>
      <c r="D608" s="3"/>
      <c r="E608" s="701"/>
      <c r="F608" s="701"/>
      <c r="G608" s="701"/>
      <c r="H608" s="701"/>
      <c r="I608" s="701"/>
      <c r="J608" s="701"/>
      <c r="K608" s="701"/>
      <c r="L608" s="701"/>
      <c r="M608" s="701"/>
      <c r="N608" s="701"/>
      <c r="O608" s="701"/>
      <c r="S608" s="610"/>
      <c r="T608" s="610"/>
      <c r="U608" s="610"/>
      <c r="V608" s="610"/>
      <c r="W608" s="610"/>
      <c r="X608" s="610"/>
      <c r="Y608" s="610"/>
      <c r="Z608" s="610"/>
      <c r="AA608" s="610"/>
      <c r="AB608" s="610"/>
      <c r="AC608" s="610"/>
      <c r="AD608" s="610"/>
      <c r="AE608" s="610"/>
      <c r="AF608" s="610"/>
      <c r="AG608" s="610"/>
      <c r="AH608" s="610"/>
      <c r="AI608" s="610"/>
      <c r="AJ608" s="610"/>
      <c r="AK608" s="610"/>
      <c r="AL608" s="610"/>
      <c r="AM608" s="610"/>
      <c r="AN608" s="610"/>
      <c r="AO608" s="610"/>
      <c r="AP608" s="610"/>
      <c r="AQ608" s="610"/>
      <c r="AR608" s="610"/>
    </row>
    <row r="609" spans="1:44" x14ac:dyDescent="0.25">
      <c r="A609" s="3"/>
      <c r="B609" s="3"/>
      <c r="C609" s="3"/>
      <c r="D609" s="3"/>
      <c r="E609" s="701"/>
      <c r="F609" s="701"/>
      <c r="G609" s="701"/>
      <c r="H609" s="701"/>
      <c r="I609" s="701"/>
      <c r="J609" s="701"/>
      <c r="K609" s="701"/>
      <c r="L609" s="701"/>
      <c r="M609" s="701"/>
      <c r="N609" s="701"/>
      <c r="O609" s="701"/>
      <c r="S609" s="610"/>
      <c r="T609" s="610"/>
      <c r="U609" s="610"/>
      <c r="V609" s="610"/>
      <c r="W609" s="610"/>
      <c r="X609" s="610"/>
      <c r="Y609" s="610"/>
      <c r="Z609" s="610"/>
      <c r="AA609" s="610"/>
      <c r="AB609" s="610"/>
      <c r="AC609" s="610"/>
      <c r="AD609" s="610"/>
      <c r="AE609" s="610"/>
      <c r="AF609" s="610"/>
      <c r="AG609" s="610"/>
      <c r="AH609" s="610"/>
      <c r="AI609" s="610"/>
      <c r="AJ609" s="610"/>
      <c r="AK609" s="610"/>
      <c r="AL609" s="610"/>
      <c r="AM609" s="610"/>
      <c r="AN609" s="610"/>
      <c r="AO609" s="610"/>
      <c r="AP609" s="610"/>
      <c r="AQ609" s="610"/>
      <c r="AR609" s="610"/>
    </row>
    <row r="610" spans="1:44" x14ac:dyDescent="0.25">
      <c r="A610" s="3"/>
      <c r="B610" s="3"/>
      <c r="C610" s="3"/>
      <c r="D610" s="3"/>
      <c r="E610" s="701"/>
      <c r="F610" s="701"/>
      <c r="G610" s="701"/>
      <c r="H610" s="701"/>
      <c r="I610" s="701"/>
      <c r="J610" s="701"/>
      <c r="K610" s="701"/>
      <c r="L610" s="701"/>
      <c r="M610" s="701"/>
      <c r="N610" s="701"/>
      <c r="O610" s="701"/>
      <c r="S610" s="610"/>
      <c r="T610" s="610"/>
      <c r="U610" s="610"/>
      <c r="V610" s="610"/>
      <c r="W610" s="610"/>
      <c r="X610" s="610"/>
      <c r="Y610" s="610"/>
      <c r="Z610" s="610"/>
      <c r="AA610" s="610"/>
      <c r="AB610" s="610"/>
      <c r="AC610" s="610"/>
      <c r="AD610" s="610"/>
      <c r="AE610" s="610"/>
      <c r="AF610" s="610"/>
      <c r="AG610" s="610"/>
      <c r="AH610" s="610"/>
      <c r="AI610" s="610"/>
      <c r="AJ610" s="610"/>
      <c r="AK610" s="610"/>
      <c r="AL610" s="610"/>
      <c r="AM610" s="610"/>
      <c r="AN610" s="610"/>
      <c r="AO610" s="610"/>
      <c r="AP610" s="610"/>
      <c r="AQ610" s="610"/>
      <c r="AR610" s="610"/>
    </row>
    <row r="611" spans="1:44" x14ac:dyDescent="0.25">
      <c r="A611" s="3"/>
      <c r="B611" s="3"/>
      <c r="C611" s="3"/>
      <c r="D611" s="3"/>
      <c r="E611" s="701"/>
      <c r="F611" s="701"/>
      <c r="G611" s="701"/>
      <c r="H611" s="701"/>
      <c r="I611" s="701"/>
      <c r="J611" s="701"/>
      <c r="K611" s="701"/>
      <c r="L611" s="701"/>
      <c r="M611" s="701"/>
      <c r="N611" s="701"/>
      <c r="O611" s="701"/>
      <c r="S611" s="610"/>
      <c r="T611" s="610"/>
      <c r="U611" s="610"/>
      <c r="V611" s="610"/>
      <c r="W611" s="610"/>
      <c r="X611" s="610"/>
      <c r="Y611" s="610"/>
      <c r="Z611" s="610"/>
      <c r="AA611" s="610"/>
      <c r="AB611" s="610"/>
      <c r="AC611" s="610"/>
      <c r="AD611" s="610"/>
      <c r="AE611" s="610"/>
      <c r="AF611" s="610"/>
      <c r="AG611" s="610"/>
      <c r="AH611" s="610"/>
      <c r="AI611" s="610"/>
      <c r="AJ611" s="610"/>
      <c r="AK611" s="610"/>
      <c r="AL611" s="610"/>
      <c r="AM611" s="610"/>
      <c r="AN611" s="610"/>
      <c r="AO611" s="610"/>
      <c r="AP611" s="610"/>
      <c r="AQ611" s="610"/>
      <c r="AR611" s="610"/>
    </row>
    <row r="612" spans="1:44" x14ac:dyDescent="0.25">
      <c r="A612" s="3"/>
      <c r="B612" s="3"/>
      <c r="C612" s="3"/>
      <c r="D612" s="3"/>
      <c r="E612" s="701"/>
      <c r="F612" s="701"/>
      <c r="G612" s="701"/>
      <c r="H612" s="701"/>
      <c r="I612" s="701"/>
      <c r="J612" s="701"/>
      <c r="K612" s="701"/>
      <c r="L612" s="701"/>
      <c r="M612" s="701"/>
      <c r="N612" s="701"/>
      <c r="O612" s="701"/>
      <c r="S612" s="610"/>
      <c r="T612" s="610"/>
      <c r="U612" s="610"/>
      <c r="V612" s="610"/>
      <c r="W612" s="610"/>
      <c r="X612" s="610"/>
      <c r="Y612" s="610"/>
      <c r="Z612" s="610"/>
      <c r="AA612" s="610"/>
      <c r="AB612" s="610"/>
      <c r="AC612" s="610"/>
      <c r="AD612" s="610"/>
      <c r="AE612" s="610"/>
      <c r="AF612" s="610"/>
      <c r="AG612" s="610"/>
      <c r="AH612" s="610"/>
      <c r="AI612" s="610"/>
      <c r="AJ612" s="610"/>
      <c r="AK612" s="610"/>
      <c r="AL612" s="610"/>
      <c r="AM612" s="610"/>
      <c r="AN612" s="610"/>
      <c r="AO612" s="610"/>
      <c r="AP612" s="610"/>
      <c r="AQ612" s="610"/>
      <c r="AR612" s="610"/>
    </row>
    <row r="613" spans="1:44" x14ac:dyDescent="0.25">
      <c r="A613" s="3"/>
      <c r="B613" s="3"/>
      <c r="C613" s="3"/>
      <c r="D613" s="3"/>
      <c r="E613" s="701"/>
      <c r="F613" s="701"/>
      <c r="G613" s="701"/>
      <c r="H613" s="701"/>
      <c r="I613" s="701"/>
      <c r="J613" s="701"/>
      <c r="K613" s="701"/>
      <c r="L613" s="701"/>
      <c r="M613" s="701"/>
      <c r="N613" s="701"/>
      <c r="O613" s="701"/>
      <c r="S613" s="610"/>
      <c r="T613" s="610"/>
      <c r="U613" s="610"/>
      <c r="V613" s="610"/>
      <c r="W613" s="610"/>
      <c r="X613" s="610"/>
      <c r="Y613" s="610"/>
      <c r="Z613" s="610"/>
      <c r="AA613" s="610"/>
      <c r="AB613" s="610"/>
      <c r="AC613" s="610"/>
      <c r="AD613" s="610"/>
      <c r="AE613" s="610"/>
      <c r="AF613" s="610"/>
      <c r="AG613" s="610"/>
      <c r="AH613" s="610"/>
      <c r="AI613" s="610"/>
      <c r="AJ613" s="610"/>
      <c r="AK613" s="610"/>
      <c r="AL613" s="610"/>
      <c r="AM613" s="610"/>
      <c r="AN613" s="610"/>
      <c r="AO613" s="610"/>
      <c r="AP613" s="610"/>
      <c r="AQ613" s="610"/>
      <c r="AR613" s="610"/>
    </row>
    <row r="614" spans="1:44" x14ac:dyDescent="0.25">
      <c r="A614" s="3"/>
      <c r="B614" s="3"/>
      <c r="C614" s="3"/>
      <c r="D614" s="3"/>
      <c r="E614" s="701"/>
      <c r="F614" s="701"/>
      <c r="G614" s="701"/>
      <c r="H614" s="701"/>
      <c r="I614" s="701"/>
      <c r="J614" s="701"/>
      <c r="K614" s="701"/>
      <c r="L614" s="701"/>
      <c r="M614" s="701"/>
      <c r="N614" s="701"/>
      <c r="O614" s="701"/>
      <c r="S614" s="610"/>
      <c r="T614" s="610"/>
      <c r="U614" s="610"/>
      <c r="V614" s="610"/>
      <c r="W614" s="610"/>
      <c r="X614" s="610"/>
      <c r="Y614" s="610"/>
      <c r="Z614" s="610"/>
      <c r="AA614" s="610"/>
      <c r="AB614" s="610"/>
      <c r="AC614" s="610"/>
      <c r="AD614" s="610"/>
      <c r="AE614" s="610"/>
      <c r="AF614" s="610"/>
      <c r="AG614" s="610"/>
      <c r="AH614" s="610"/>
      <c r="AI614" s="610"/>
      <c r="AJ614" s="610"/>
      <c r="AK614" s="610"/>
      <c r="AL614" s="610"/>
      <c r="AM614" s="610"/>
      <c r="AN614" s="610"/>
      <c r="AO614" s="610"/>
      <c r="AP614" s="610"/>
      <c r="AQ614" s="610"/>
      <c r="AR614" s="610"/>
    </row>
    <row r="615" spans="1:44" x14ac:dyDescent="0.25">
      <c r="A615" s="3"/>
      <c r="B615" s="3"/>
      <c r="C615" s="3"/>
      <c r="D615" s="3"/>
      <c r="E615" s="701"/>
      <c r="F615" s="701"/>
      <c r="G615" s="701"/>
      <c r="H615" s="701"/>
      <c r="I615" s="701"/>
      <c r="J615" s="701"/>
      <c r="K615" s="701"/>
      <c r="L615" s="701"/>
      <c r="M615" s="701"/>
      <c r="N615" s="701"/>
      <c r="O615" s="701"/>
      <c r="S615" s="610"/>
      <c r="T615" s="610"/>
      <c r="U615" s="610"/>
      <c r="V615" s="610"/>
      <c r="W615" s="610"/>
      <c r="X615" s="610"/>
      <c r="Y615" s="610"/>
      <c r="Z615" s="610"/>
      <c r="AA615" s="610"/>
      <c r="AB615" s="610"/>
      <c r="AC615" s="610"/>
      <c r="AD615" s="610"/>
      <c r="AE615" s="610"/>
      <c r="AF615" s="610"/>
      <c r="AG615" s="610"/>
      <c r="AH615" s="610"/>
      <c r="AI615" s="610"/>
      <c r="AJ615" s="610"/>
      <c r="AK615" s="610"/>
      <c r="AL615" s="610"/>
      <c r="AM615" s="610"/>
      <c r="AN615" s="610"/>
      <c r="AO615" s="610"/>
      <c r="AP615" s="610"/>
      <c r="AQ615" s="610"/>
      <c r="AR615" s="610"/>
    </row>
    <row r="616" spans="1:44" x14ac:dyDescent="0.25">
      <c r="A616" s="3"/>
      <c r="B616" s="3"/>
      <c r="C616" s="3"/>
      <c r="D616" s="3"/>
      <c r="E616" s="701"/>
      <c r="F616" s="701"/>
      <c r="G616" s="701"/>
      <c r="H616" s="701"/>
      <c r="I616" s="701"/>
      <c r="J616" s="701"/>
      <c r="K616" s="701"/>
      <c r="L616" s="701"/>
      <c r="M616" s="701"/>
      <c r="N616" s="701"/>
      <c r="O616" s="701"/>
      <c r="S616" s="610"/>
      <c r="T616" s="610"/>
      <c r="U616" s="610"/>
      <c r="V616" s="610"/>
      <c r="W616" s="610"/>
      <c r="X616" s="610"/>
      <c r="Y616" s="610"/>
      <c r="Z616" s="610"/>
      <c r="AA616" s="610"/>
      <c r="AB616" s="610"/>
      <c r="AC616" s="610"/>
      <c r="AD616" s="610"/>
      <c r="AE616" s="610"/>
      <c r="AF616" s="610"/>
      <c r="AG616" s="610"/>
      <c r="AH616" s="610"/>
      <c r="AI616" s="610"/>
      <c r="AJ616" s="610"/>
      <c r="AK616" s="610"/>
      <c r="AL616" s="610"/>
      <c r="AM616" s="610"/>
      <c r="AN616" s="610"/>
      <c r="AO616" s="610"/>
      <c r="AP616" s="610"/>
      <c r="AQ616" s="610"/>
      <c r="AR616" s="610"/>
    </row>
    <row r="617" spans="1:44" x14ac:dyDescent="0.25">
      <c r="A617" s="3"/>
      <c r="B617" s="3"/>
      <c r="C617" s="3"/>
      <c r="D617" s="3"/>
      <c r="E617" s="701"/>
      <c r="F617" s="701"/>
      <c r="G617" s="701"/>
      <c r="H617" s="701"/>
      <c r="I617" s="701"/>
      <c r="J617" s="701"/>
      <c r="K617" s="701"/>
      <c r="L617" s="701"/>
      <c r="M617" s="701"/>
      <c r="N617" s="701"/>
      <c r="O617" s="701"/>
      <c r="S617" s="610"/>
      <c r="T617" s="610"/>
      <c r="U617" s="610"/>
      <c r="V617" s="610"/>
      <c r="W617" s="610"/>
      <c r="X617" s="610"/>
      <c r="Y617" s="610"/>
      <c r="Z617" s="610"/>
      <c r="AA617" s="610"/>
      <c r="AB617" s="610"/>
      <c r="AC617" s="610"/>
      <c r="AD617" s="610"/>
      <c r="AE617" s="610"/>
      <c r="AF617" s="610"/>
      <c r="AG617" s="610"/>
      <c r="AH617" s="610"/>
      <c r="AI617" s="610"/>
      <c r="AJ617" s="610"/>
      <c r="AK617" s="610"/>
      <c r="AL617" s="610"/>
      <c r="AM617" s="610"/>
      <c r="AN617" s="610"/>
      <c r="AO617" s="610"/>
      <c r="AP617" s="610"/>
      <c r="AQ617" s="610"/>
      <c r="AR617" s="610"/>
    </row>
    <row r="618" spans="1:44" x14ac:dyDescent="0.25">
      <c r="A618" s="3"/>
      <c r="B618" s="3"/>
      <c r="C618" s="3"/>
      <c r="D618" s="3"/>
      <c r="E618" s="701"/>
      <c r="F618" s="701"/>
      <c r="G618" s="701"/>
      <c r="H618" s="701"/>
      <c r="I618" s="701"/>
      <c r="J618" s="701"/>
      <c r="K618" s="701"/>
      <c r="L618" s="701"/>
      <c r="M618" s="701"/>
      <c r="N618" s="701"/>
      <c r="O618" s="701"/>
      <c r="S618" s="610"/>
      <c r="T618" s="610"/>
      <c r="U618" s="610"/>
      <c r="V618" s="610"/>
      <c r="W618" s="610"/>
      <c r="X618" s="610"/>
      <c r="Y618" s="610"/>
      <c r="Z618" s="610"/>
      <c r="AA618" s="610"/>
      <c r="AB618" s="610"/>
      <c r="AC618" s="610"/>
      <c r="AD618" s="610"/>
      <c r="AE618" s="610"/>
      <c r="AF618" s="610"/>
      <c r="AG618" s="610"/>
      <c r="AH618" s="610"/>
      <c r="AI618" s="610"/>
      <c r="AJ618" s="610"/>
      <c r="AK618" s="610"/>
      <c r="AL618" s="610"/>
      <c r="AM618" s="610"/>
      <c r="AN618" s="610"/>
      <c r="AO618" s="610"/>
      <c r="AP618" s="610"/>
      <c r="AQ618" s="610"/>
      <c r="AR618" s="610"/>
    </row>
    <row r="619" spans="1:44" x14ac:dyDescent="0.25">
      <c r="A619" s="3"/>
    </row>
    <row r="620" spans="1:44" x14ac:dyDescent="0.25">
      <c r="A620" s="3"/>
    </row>
  </sheetData>
  <mergeCells count="27">
    <mergeCell ref="AC1:AC2"/>
    <mergeCell ref="C3:D3"/>
    <mergeCell ref="E3:F3"/>
    <mergeCell ref="G3:H3"/>
    <mergeCell ref="I3:J3"/>
    <mergeCell ref="K3:M3"/>
    <mergeCell ref="N3:O3"/>
    <mergeCell ref="S3:V3"/>
    <mergeCell ref="W3:Y3"/>
    <mergeCell ref="M1:M2"/>
    <mergeCell ref="N1:N2"/>
    <mergeCell ref="O1:O2"/>
    <mergeCell ref="P1:R2"/>
    <mergeCell ref="S1:Y1"/>
    <mergeCell ref="Z1:AB2"/>
    <mergeCell ref="G1:G2"/>
    <mergeCell ref="H1:H2"/>
    <mergeCell ref="I1:I2"/>
    <mergeCell ref="J1:J2"/>
    <mergeCell ref="K1:K2"/>
    <mergeCell ref="L1:L2"/>
    <mergeCell ref="F1:F2"/>
    <mergeCell ref="A1:A3"/>
    <mergeCell ref="B1:B3"/>
    <mergeCell ref="C1:C2"/>
    <mergeCell ref="D1:D2"/>
    <mergeCell ref="E1:E2"/>
  </mergeCells>
  <printOptions horizontalCentered="1"/>
  <pageMargins left="0.70866141732283472" right="0.70866141732283472" top="0.94488188976377963" bottom="0.74803149606299213" header="0.31496062992125984" footer="0.31496062992125984"/>
  <pageSetup paperSize="9" scale="45" fitToWidth="0" fitToHeight="0" orientation="landscape" r:id="rId1"/>
  <headerFooter>
    <oddHeader xml:space="preserve">&amp;C&amp;"Times New Roman,Félkövér"&amp;12Józsefvárosi Önkormányzat
költségvetési szervek
2020.évi 
engedélyezett álláshelyek&amp;R&amp;"Times New Roman,Félkövér dőlt"13. melléklet a /2020. ()
önkormányzati rendelethez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N381"/>
  <sheetViews>
    <sheetView zoomScaleNormal="100" workbookViewId="0">
      <pane xSplit="1" ySplit="2" topLeftCell="D3" activePane="bottomRight" state="frozen"/>
      <selection pane="topRight" activeCell="B1" sqref="B1"/>
      <selection pane="bottomLeft" activeCell="A3" sqref="A3"/>
      <selection pane="bottomRight" activeCell="R9" sqref="R9"/>
    </sheetView>
  </sheetViews>
  <sheetFormatPr defaultColWidth="19.85546875" defaultRowHeight="12.75" x14ac:dyDescent="0.2"/>
  <cols>
    <col min="1" max="1" width="39.85546875" style="730" customWidth="1"/>
    <col min="2" max="16" width="15.7109375" style="177" customWidth="1"/>
    <col min="17" max="17" width="15.7109375" style="174" customWidth="1"/>
    <col min="18" max="18" width="15.7109375" style="177" customWidth="1"/>
    <col min="19" max="19" width="15.7109375" style="129" customWidth="1"/>
    <col min="20" max="25" width="9.7109375" style="86" customWidth="1"/>
    <col min="26" max="214" width="19.85546875" style="86"/>
    <col min="215" max="215" width="39.85546875" style="86" customWidth="1"/>
    <col min="216" max="272" width="9.7109375" style="86" customWidth="1"/>
    <col min="273" max="275" width="10.7109375" style="86" customWidth="1"/>
    <col min="276" max="281" width="9.7109375" style="86" customWidth="1"/>
    <col min="282" max="470" width="19.85546875" style="86"/>
    <col min="471" max="471" width="39.85546875" style="86" customWidth="1"/>
    <col min="472" max="528" width="9.7109375" style="86" customWidth="1"/>
    <col min="529" max="531" width="10.7109375" style="86" customWidth="1"/>
    <col min="532" max="537" width="9.7109375" style="86" customWidth="1"/>
    <col min="538" max="726" width="19.85546875" style="86"/>
    <col min="727" max="727" width="39.85546875" style="86" customWidth="1"/>
    <col min="728" max="784" width="9.7109375" style="86" customWidth="1"/>
    <col min="785" max="787" width="10.7109375" style="86" customWidth="1"/>
    <col min="788" max="793" width="9.7109375" style="86" customWidth="1"/>
    <col min="794" max="982" width="19.85546875" style="86"/>
    <col min="983" max="983" width="39.85546875" style="86" customWidth="1"/>
    <col min="984" max="1040" width="9.7109375" style="86" customWidth="1"/>
    <col min="1041" max="1043" width="10.7109375" style="86" customWidth="1"/>
    <col min="1044" max="1049" width="9.7109375" style="86" customWidth="1"/>
    <col min="1050" max="1238" width="19.85546875" style="86"/>
    <col min="1239" max="1239" width="39.85546875" style="86" customWidth="1"/>
    <col min="1240" max="1296" width="9.7109375" style="86" customWidth="1"/>
    <col min="1297" max="1299" width="10.7109375" style="86" customWidth="1"/>
    <col min="1300" max="1305" width="9.7109375" style="86" customWidth="1"/>
    <col min="1306" max="1494" width="19.85546875" style="86"/>
    <col min="1495" max="1495" width="39.85546875" style="86" customWidth="1"/>
    <col min="1496" max="1552" width="9.7109375" style="86" customWidth="1"/>
    <col min="1553" max="1555" width="10.7109375" style="86" customWidth="1"/>
    <col min="1556" max="1561" width="9.7109375" style="86" customWidth="1"/>
    <col min="1562" max="1750" width="19.85546875" style="86"/>
    <col min="1751" max="1751" width="39.85546875" style="86" customWidth="1"/>
    <col min="1752" max="1808" width="9.7109375" style="86" customWidth="1"/>
    <col min="1809" max="1811" width="10.7109375" style="86" customWidth="1"/>
    <col min="1812" max="1817" width="9.7109375" style="86" customWidth="1"/>
    <col min="1818" max="2006" width="19.85546875" style="86"/>
    <col min="2007" max="2007" width="39.85546875" style="86" customWidth="1"/>
    <col min="2008" max="2064" width="9.7109375" style="86" customWidth="1"/>
    <col min="2065" max="2067" width="10.7109375" style="86" customWidth="1"/>
    <col min="2068" max="2073" width="9.7109375" style="86" customWidth="1"/>
    <col min="2074" max="2262" width="19.85546875" style="86"/>
    <col min="2263" max="2263" width="39.85546875" style="86" customWidth="1"/>
    <col min="2264" max="2320" width="9.7109375" style="86" customWidth="1"/>
    <col min="2321" max="2323" width="10.7109375" style="86" customWidth="1"/>
    <col min="2324" max="2329" width="9.7109375" style="86" customWidth="1"/>
    <col min="2330" max="2518" width="19.85546875" style="86"/>
    <col min="2519" max="2519" width="39.85546875" style="86" customWidth="1"/>
    <col min="2520" max="2576" width="9.7109375" style="86" customWidth="1"/>
    <col min="2577" max="2579" width="10.7109375" style="86" customWidth="1"/>
    <col min="2580" max="2585" width="9.7109375" style="86" customWidth="1"/>
    <col min="2586" max="2774" width="19.85546875" style="86"/>
    <col min="2775" max="2775" width="39.85546875" style="86" customWidth="1"/>
    <col min="2776" max="2832" width="9.7109375" style="86" customWidth="1"/>
    <col min="2833" max="2835" width="10.7109375" style="86" customWidth="1"/>
    <col min="2836" max="2841" width="9.7109375" style="86" customWidth="1"/>
    <col min="2842" max="3030" width="19.85546875" style="86"/>
    <col min="3031" max="3031" width="39.85546875" style="86" customWidth="1"/>
    <col min="3032" max="3088" width="9.7109375" style="86" customWidth="1"/>
    <col min="3089" max="3091" width="10.7109375" style="86" customWidth="1"/>
    <col min="3092" max="3097" width="9.7109375" style="86" customWidth="1"/>
    <col min="3098" max="3286" width="19.85546875" style="86"/>
    <col min="3287" max="3287" width="39.85546875" style="86" customWidth="1"/>
    <col min="3288" max="3344" width="9.7109375" style="86" customWidth="1"/>
    <col min="3345" max="3347" width="10.7109375" style="86" customWidth="1"/>
    <col min="3348" max="3353" width="9.7109375" style="86" customWidth="1"/>
    <col min="3354" max="3542" width="19.85546875" style="86"/>
    <col min="3543" max="3543" width="39.85546875" style="86" customWidth="1"/>
    <col min="3544" max="3600" width="9.7109375" style="86" customWidth="1"/>
    <col min="3601" max="3603" width="10.7109375" style="86" customWidth="1"/>
    <col min="3604" max="3609" width="9.7109375" style="86" customWidth="1"/>
    <col min="3610" max="3798" width="19.85546875" style="86"/>
    <col min="3799" max="3799" width="39.85546875" style="86" customWidth="1"/>
    <col min="3800" max="3856" width="9.7109375" style="86" customWidth="1"/>
    <col min="3857" max="3859" width="10.7109375" style="86" customWidth="1"/>
    <col min="3860" max="3865" width="9.7109375" style="86" customWidth="1"/>
    <col min="3866" max="4054" width="19.85546875" style="86"/>
    <col min="4055" max="4055" width="39.85546875" style="86" customWidth="1"/>
    <col min="4056" max="4112" width="9.7109375" style="86" customWidth="1"/>
    <col min="4113" max="4115" width="10.7109375" style="86" customWidth="1"/>
    <col min="4116" max="4121" width="9.7109375" style="86" customWidth="1"/>
    <col min="4122" max="4310" width="19.85546875" style="86"/>
    <col min="4311" max="4311" width="39.85546875" style="86" customWidth="1"/>
    <col min="4312" max="4368" width="9.7109375" style="86" customWidth="1"/>
    <col min="4369" max="4371" width="10.7109375" style="86" customWidth="1"/>
    <col min="4372" max="4377" width="9.7109375" style="86" customWidth="1"/>
    <col min="4378" max="4566" width="19.85546875" style="86"/>
    <col min="4567" max="4567" width="39.85546875" style="86" customWidth="1"/>
    <col min="4568" max="4624" width="9.7109375" style="86" customWidth="1"/>
    <col min="4625" max="4627" width="10.7109375" style="86" customWidth="1"/>
    <col min="4628" max="4633" width="9.7109375" style="86" customWidth="1"/>
    <col min="4634" max="4822" width="19.85546875" style="86"/>
    <col min="4823" max="4823" width="39.85546875" style="86" customWidth="1"/>
    <col min="4824" max="4880" width="9.7109375" style="86" customWidth="1"/>
    <col min="4881" max="4883" width="10.7109375" style="86" customWidth="1"/>
    <col min="4884" max="4889" width="9.7109375" style="86" customWidth="1"/>
    <col min="4890" max="5078" width="19.85546875" style="86"/>
    <col min="5079" max="5079" width="39.85546875" style="86" customWidth="1"/>
    <col min="5080" max="5136" width="9.7109375" style="86" customWidth="1"/>
    <col min="5137" max="5139" width="10.7109375" style="86" customWidth="1"/>
    <col min="5140" max="5145" width="9.7109375" style="86" customWidth="1"/>
    <col min="5146" max="5334" width="19.85546875" style="86"/>
    <col min="5335" max="5335" width="39.85546875" style="86" customWidth="1"/>
    <col min="5336" max="5392" width="9.7109375" style="86" customWidth="1"/>
    <col min="5393" max="5395" width="10.7109375" style="86" customWidth="1"/>
    <col min="5396" max="5401" width="9.7109375" style="86" customWidth="1"/>
    <col min="5402" max="5590" width="19.85546875" style="86"/>
    <col min="5591" max="5591" width="39.85546875" style="86" customWidth="1"/>
    <col min="5592" max="5648" width="9.7109375" style="86" customWidth="1"/>
    <col min="5649" max="5651" width="10.7109375" style="86" customWidth="1"/>
    <col min="5652" max="5657" width="9.7109375" style="86" customWidth="1"/>
    <col min="5658" max="5846" width="19.85546875" style="86"/>
    <col min="5847" max="5847" width="39.85546875" style="86" customWidth="1"/>
    <col min="5848" max="5904" width="9.7109375" style="86" customWidth="1"/>
    <col min="5905" max="5907" width="10.7109375" style="86" customWidth="1"/>
    <col min="5908" max="5913" width="9.7109375" style="86" customWidth="1"/>
    <col min="5914" max="6102" width="19.85546875" style="86"/>
    <col min="6103" max="6103" width="39.85546875" style="86" customWidth="1"/>
    <col min="6104" max="6160" width="9.7109375" style="86" customWidth="1"/>
    <col min="6161" max="6163" width="10.7109375" style="86" customWidth="1"/>
    <col min="6164" max="6169" width="9.7109375" style="86" customWidth="1"/>
    <col min="6170" max="6358" width="19.85546875" style="86"/>
    <col min="6359" max="6359" width="39.85546875" style="86" customWidth="1"/>
    <col min="6360" max="6416" width="9.7109375" style="86" customWidth="1"/>
    <col min="6417" max="6419" width="10.7109375" style="86" customWidth="1"/>
    <col min="6420" max="6425" width="9.7109375" style="86" customWidth="1"/>
    <col min="6426" max="6614" width="19.85546875" style="86"/>
    <col min="6615" max="6615" width="39.85546875" style="86" customWidth="1"/>
    <col min="6616" max="6672" width="9.7109375" style="86" customWidth="1"/>
    <col min="6673" max="6675" width="10.7109375" style="86" customWidth="1"/>
    <col min="6676" max="6681" width="9.7109375" style="86" customWidth="1"/>
    <col min="6682" max="6870" width="19.85546875" style="86"/>
    <col min="6871" max="6871" width="39.85546875" style="86" customWidth="1"/>
    <col min="6872" max="6928" width="9.7109375" style="86" customWidth="1"/>
    <col min="6929" max="6931" width="10.7109375" style="86" customWidth="1"/>
    <col min="6932" max="6937" width="9.7109375" style="86" customWidth="1"/>
    <col min="6938" max="7126" width="19.85546875" style="86"/>
    <col min="7127" max="7127" width="39.85546875" style="86" customWidth="1"/>
    <col min="7128" max="7184" width="9.7109375" style="86" customWidth="1"/>
    <col min="7185" max="7187" width="10.7109375" style="86" customWidth="1"/>
    <col min="7188" max="7193" width="9.7109375" style="86" customWidth="1"/>
    <col min="7194" max="7382" width="19.85546875" style="86"/>
    <col min="7383" max="7383" width="39.85546875" style="86" customWidth="1"/>
    <col min="7384" max="7440" width="9.7109375" style="86" customWidth="1"/>
    <col min="7441" max="7443" width="10.7109375" style="86" customWidth="1"/>
    <col min="7444" max="7449" width="9.7109375" style="86" customWidth="1"/>
    <col min="7450" max="7638" width="19.85546875" style="86"/>
    <col min="7639" max="7639" width="39.85546875" style="86" customWidth="1"/>
    <col min="7640" max="7696" width="9.7109375" style="86" customWidth="1"/>
    <col min="7697" max="7699" width="10.7109375" style="86" customWidth="1"/>
    <col min="7700" max="7705" width="9.7109375" style="86" customWidth="1"/>
    <col min="7706" max="7894" width="19.85546875" style="86"/>
    <col min="7895" max="7895" width="39.85546875" style="86" customWidth="1"/>
    <col min="7896" max="7952" width="9.7109375" style="86" customWidth="1"/>
    <col min="7953" max="7955" width="10.7109375" style="86" customWidth="1"/>
    <col min="7956" max="7961" width="9.7109375" style="86" customWidth="1"/>
    <col min="7962" max="8150" width="19.85546875" style="86"/>
    <col min="8151" max="8151" width="39.85546875" style="86" customWidth="1"/>
    <col min="8152" max="8208" width="9.7109375" style="86" customWidth="1"/>
    <col min="8209" max="8211" width="10.7109375" style="86" customWidth="1"/>
    <col min="8212" max="8217" width="9.7109375" style="86" customWidth="1"/>
    <col min="8218" max="8406" width="19.85546875" style="86"/>
    <col min="8407" max="8407" width="39.85546875" style="86" customWidth="1"/>
    <col min="8408" max="8464" width="9.7109375" style="86" customWidth="1"/>
    <col min="8465" max="8467" width="10.7109375" style="86" customWidth="1"/>
    <col min="8468" max="8473" width="9.7109375" style="86" customWidth="1"/>
    <col min="8474" max="8662" width="19.85546875" style="86"/>
    <col min="8663" max="8663" width="39.85546875" style="86" customWidth="1"/>
    <col min="8664" max="8720" width="9.7109375" style="86" customWidth="1"/>
    <col min="8721" max="8723" width="10.7109375" style="86" customWidth="1"/>
    <col min="8724" max="8729" width="9.7109375" style="86" customWidth="1"/>
    <col min="8730" max="8918" width="19.85546875" style="86"/>
    <col min="8919" max="8919" width="39.85546875" style="86" customWidth="1"/>
    <col min="8920" max="8976" width="9.7109375" style="86" customWidth="1"/>
    <col min="8977" max="8979" width="10.7109375" style="86" customWidth="1"/>
    <col min="8980" max="8985" width="9.7109375" style="86" customWidth="1"/>
    <col min="8986" max="9174" width="19.85546875" style="86"/>
    <col min="9175" max="9175" width="39.85546875" style="86" customWidth="1"/>
    <col min="9176" max="9232" width="9.7109375" style="86" customWidth="1"/>
    <col min="9233" max="9235" width="10.7109375" style="86" customWidth="1"/>
    <col min="9236" max="9241" width="9.7109375" style="86" customWidth="1"/>
    <col min="9242" max="9430" width="19.85546875" style="86"/>
    <col min="9431" max="9431" width="39.85546875" style="86" customWidth="1"/>
    <col min="9432" max="9488" width="9.7109375" style="86" customWidth="1"/>
    <col min="9489" max="9491" width="10.7109375" style="86" customWidth="1"/>
    <col min="9492" max="9497" width="9.7109375" style="86" customWidth="1"/>
    <col min="9498" max="9686" width="19.85546875" style="86"/>
    <col min="9687" max="9687" width="39.85546875" style="86" customWidth="1"/>
    <col min="9688" max="9744" width="9.7109375" style="86" customWidth="1"/>
    <col min="9745" max="9747" width="10.7109375" style="86" customWidth="1"/>
    <col min="9748" max="9753" width="9.7109375" style="86" customWidth="1"/>
    <col min="9754" max="9942" width="19.85546875" style="86"/>
    <col min="9943" max="9943" width="39.85546875" style="86" customWidth="1"/>
    <col min="9944" max="10000" width="9.7109375" style="86" customWidth="1"/>
    <col min="10001" max="10003" width="10.7109375" style="86" customWidth="1"/>
    <col min="10004" max="10009" width="9.7109375" style="86" customWidth="1"/>
    <col min="10010" max="10198" width="19.85546875" style="86"/>
    <col min="10199" max="10199" width="39.85546875" style="86" customWidth="1"/>
    <col min="10200" max="10256" width="9.7109375" style="86" customWidth="1"/>
    <col min="10257" max="10259" width="10.7109375" style="86" customWidth="1"/>
    <col min="10260" max="10265" width="9.7109375" style="86" customWidth="1"/>
    <col min="10266" max="10454" width="19.85546875" style="86"/>
    <col min="10455" max="10455" width="39.85546875" style="86" customWidth="1"/>
    <col min="10456" max="10512" width="9.7109375" style="86" customWidth="1"/>
    <col min="10513" max="10515" width="10.7109375" style="86" customWidth="1"/>
    <col min="10516" max="10521" width="9.7109375" style="86" customWidth="1"/>
    <col min="10522" max="10710" width="19.85546875" style="86"/>
    <col min="10711" max="10711" width="39.85546875" style="86" customWidth="1"/>
    <col min="10712" max="10768" width="9.7109375" style="86" customWidth="1"/>
    <col min="10769" max="10771" width="10.7109375" style="86" customWidth="1"/>
    <col min="10772" max="10777" width="9.7109375" style="86" customWidth="1"/>
    <col min="10778" max="10966" width="19.85546875" style="86"/>
    <col min="10967" max="10967" width="39.85546875" style="86" customWidth="1"/>
    <col min="10968" max="11024" width="9.7109375" style="86" customWidth="1"/>
    <col min="11025" max="11027" width="10.7109375" style="86" customWidth="1"/>
    <col min="11028" max="11033" width="9.7109375" style="86" customWidth="1"/>
    <col min="11034" max="11222" width="19.85546875" style="86"/>
    <col min="11223" max="11223" width="39.85546875" style="86" customWidth="1"/>
    <col min="11224" max="11280" width="9.7109375" style="86" customWidth="1"/>
    <col min="11281" max="11283" width="10.7109375" style="86" customWidth="1"/>
    <col min="11284" max="11289" width="9.7109375" style="86" customWidth="1"/>
    <col min="11290" max="11478" width="19.85546875" style="86"/>
    <col min="11479" max="11479" width="39.85546875" style="86" customWidth="1"/>
    <col min="11480" max="11536" width="9.7109375" style="86" customWidth="1"/>
    <col min="11537" max="11539" width="10.7109375" style="86" customWidth="1"/>
    <col min="11540" max="11545" width="9.7109375" style="86" customWidth="1"/>
    <col min="11546" max="11734" width="19.85546875" style="86"/>
    <col min="11735" max="11735" width="39.85546875" style="86" customWidth="1"/>
    <col min="11736" max="11792" width="9.7109375" style="86" customWidth="1"/>
    <col min="11793" max="11795" width="10.7109375" style="86" customWidth="1"/>
    <col min="11796" max="11801" width="9.7109375" style="86" customWidth="1"/>
    <col min="11802" max="11990" width="19.85546875" style="86"/>
    <col min="11991" max="11991" width="39.85546875" style="86" customWidth="1"/>
    <col min="11992" max="12048" width="9.7109375" style="86" customWidth="1"/>
    <col min="12049" max="12051" width="10.7109375" style="86" customWidth="1"/>
    <col min="12052" max="12057" width="9.7109375" style="86" customWidth="1"/>
    <col min="12058" max="12246" width="19.85546875" style="86"/>
    <col min="12247" max="12247" width="39.85546875" style="86" customWidth="1"/>
    <col min="12248" max="12304" width="9.7109375" style="86" customWidth="1"/>
    <col min="12305" max="12307" width="10.7109375" style="86" customWidth="1"/>
    <col min="12308" max="12313" width="9.7109375" style="86" customWidth="1"/>
    <col min="12314" max="12502" width="19.85546875" style="86"/>
    <col min="12503" max="12503" width="39.85546875" style="86" customWidth="1"/>
    <col min="12504" max="12560" width="9.7109375" style="86" customWidth="1"/>
    <col min="12561" max="12563" width="10.7109375" style="86" customWidth="1"/>
    <col min="12564" max="12569" width="9.7109375" style="86" customWidth="1"/>
    <col min="12570" max="12758" width="19.85546875" style="86"/>
    <col min="12759" max="12759" width="39.85546875" style="86" customWidth="1"/>
    <col min="12760" max="12816" width="9.7109375" style="86" customWidth="1"/>
    <col min="12817" max="12819" width="10.7109375" style="86" customWidth="1"/>
    <col min="12820" max="12825" width="9.7109375" style="86" customWidth="1"/>
    <col min="12826" max="13014" width="19.85546875" style="86"/>
    <col min="13015" max="13015" width="39.85546875" style="86" customWidth="1"/>
    <col min="13016" max="13072" width="9.7109375" style="86" customWidth="1"/>
    <col min="13073" max="13075" width="10.7109375" style="86" customWidth="1"/>
    <col min="13076" max="13081" width="9.7109375" style="86" customWidth="1"/>
    <col min="13082" max="13270" width="19.85546875" style="86"/>
    <col min="13271" max="13271" width="39.85546875" style="86" customWidth="1"/>
    <col min="13272" max="13328" width="9.7109375" style="86" customWidth="1"/>
    <col min="13329" max="13331" width="10.7109375" style="86" customWidth="1"/>
    <col min="13332" max="13337" width="9.7109375" style="86" customWidth="1"/>
    <col min="13338" max="13526" width="19.85546875" style="86"/>
    <col min="13527" max="13527" width="39.85546875" style="86" customWidth="1"/>
    <col min="13528" max="13584" width="9.7109375" style="86" customWidth="1"/>
    <col min="13585" max="13587" width="10.7109375" style="86" customWidth="1"/>
    <col min="13588" max="13593" width="9.7109375" style="86" customWidth="1"/>
    <col min="13594" max="13782" width="19.85546875" style="86"/>
    <col min="13783" max="13783" width="39.85546875" style="86" customWidth="1"/>
    <col min="13784" max="13840" width="9.7109375" style="86" customWidth="1"/>
    <col min="13841" max="13843" width="10.7109375" style="86" customWidth="1"/>
    <col min="13844" max="13849" width="9.7109375" style="86" customWidth="1"/>
    <col min="13850" max="14038" width="19.85546875" style="86"/>
    <col min="14039" max="14039" width="39.85546875" style="86" customWidth="1"/>
    <col min="14040" max="14096" width="9.7109375" style="86" customWidth="1"/>
    <col min="14097" max="14099" width="10.7109375" style="86" customWidth="1"/>
    <col min="14100" max="14105" width="9.7109375" style="86" customWidth="1"/>
    <col min="14106" max="14294" width="19.85546875" style="86"/>
    <col min="14295" max="14295" width="39.85546875" style="86" customWidth="1"/>
    <col min="14296" max="14352" width="9.7109375" style="86" customWidth="1"/>
    <col min="14353" max="14355" width="10.7109375" style="86" customWidth="1"/>
    <col min="14356" max="14361" width="9.7109375" style="86" customWidth="1"/>
    <col min="14362" max="14550" width="19.85546875" style="86"/>
    <col min="14551" max="14551" width="39.85546875" style="86" customWidth="1"/>
    <col min="14552" max="14608" width="9.7109375" style="86" customWidth="1"/>
    <col min="14609" max="14611" width="10.7109375" style="86" customWidth="1"/>
    <col min="14612" max="14617" width="9.7109375" style="86" customWidth="1"/>
    <col min="14618" max="14806" width="19.85546875" style="86"/>
    <col min="14807" max="14807" width="39.85546875" style="86" customWidth="1"/>
    <col min="14808" max="14864" width="9.7109375" style="86" customWidth="1"/>
    <col min="14865" max="14867" width="10.7109375" style="86" customWidth="1"/>
    <col min="14868" max="14873" width="9.7109375" style="86" customWidth="1"/>
    <col min="14874" max="15062" width="19.85546875" style="86"/>
    <col min="15063" max="15063" width="39.85546875" style="86" customWidth="1"/>
    <col min="15064" max="15120" width="9.7109375" style="86" customWidth="1"/>
    <col min="15121" max="15123" width="10.7109375" style="86" customWidth="1"/>
    <col min="15124" max="15129" width="9.7109375" style="86" customWidth="1"/>
    <col min="15130" max="15318" width="19.85546875" style="86"/>
    <col min="15319" max="15319" width="39.85546875" style="86" customWidth="1"/>
    <col min="15320" max="15376" width="9.7109375" style="86" customWidth="1"/>
    <col min="15377" max="15379" width="10.7109375" style="86" customWidth="1"/>
    <col min="15380" max="15385" width="9.7109375" style="86" customWidth="1"/>
    <col min="15386" max="15574" width="19.85546875" style="86"/>
    <col min="15575" max="15575" width="39.85546875" style="86" customWidth="1"/>
    <col min="15576" max="15632" width="9.7109375" style="86" customWidth="1"/>
    <col min="15633" max="15635" width="10.7109375" style="86" customWidth="1"/>
    <col min="15636" max="15641" width="9.7109375" style="86" customWidth="1"/>
    <col min="15642" max="15830" width="19.85546875" style="86"/>
    <col min="15831" max="15831" width="39.85546875" style="86" customWidth="1"/>
    <col min="15832" max="15888" width="9.7109375" style="86" customWidth="1"/>
    <col min="15889" max="15891" width="10.7109375" style="86" customWidth="1"/>
    <col min="15892" max="15897" width="9.7109375" style="86" customWidth="1"/>
    <col min="15898" max="16086" width="19.85546875" style="86"/>
    <col min="16087" max="16087" width="39.85546875" style="86" customWidth="1"/>
    <col min="16088" max="16144" width="9.7109375" style="86" customWidth="1"/>
    <col min="16145" max="16147" width="10.7109375" style="86" customWidth="1"/>
    <col min="16148" max="16153" width="9.7109375" style="86" customWidth="1"/>
    <col min="16154" max="16384" width="19.85546875" style="86"/>
  </cols>
  <sheetData>
    <row r="1" spans="1:19" ht="70.150000000000006" customHeight="1" x14ac:dyDescent="0.2">
      <c r="A1" s="707" t="s">
        <v>958</v>
      </c>
      <c r="B1" s="207" t="s">
        <v>959</v>
      </c>
      <c r="C1" s="207" t="s">
        <v>960</v>
      </c>
      <c r="D1" s="207" t="s">
        <v>961</v>
      </c>
      <c r="E1" s="207" t="s">
        <v>962</v>
      </c>
      <c r="F1" s="207" t="s">
        <v>963</v>
      </c>
      <c r="G1" s="207" t="s">
        <v>964</v>
      </c>
      <c r="H1" s="207" t="s">
        <v>965</v>
      </c>
      <c r="I1" s="207" t="s">
        <v>966</v>
      </c>
      <c r="J1" s="207" t="s">
        <v>967</v>
      </c>
      <c r="K1" s="207" t="s">
        <v>968</v>
      </c>
      <c r="L1" s="207" t="s">
        <v>969</v>
      </c>
      <c r="M1" s="207" t="s">
        <v>970</v>
      </c>
      <c r="N1" s="207" t="s">
        <v>971</v>
      </c>
      <c r="O1" s="207" t="s">
        <v>972</v>
      </c>
      <c r="P1" s="207" t="s">
        <v>973</v>
      </c>
      <c r="Q1" s="708" t="s">
        <v>974</v>
      </c>
      <c r="R1" s="709" t="s">
        <v>975</v>
      </c>
      <c r="S1" s="710" t="s">
        <v>598</v>
      </c>
    </row>
    <row r="2" spans="1:19" ht="30" customHeight="1" thickBot="1" x14ac:dyDescent="0.25">
      <c r="A2" s="711"/>
      <c r="B2" s="201" t="s">
        <v>976</v>
      </c>
      <c r="C2" s="201" t="s">
        <v>976</v>
      </c>
      <c r="D2" s="201" t="s">
        <v>976</v>
      </c>
      <c r="E2" s="201" t="s">
        <v>976</v>
      </c>
      <c r="F2" s="201" t="s">
        <v>976</v>
      </c>
      <c r="G2" s="201" t="s">
        <v>976</v>
      </c>
      <c r="H2" s="201" t="s">
        <v>976</v>
      </c>
      <c r="I2" s="201" t="s">
        <v>976</v>
      </c>
      <c r="J2" s="201" t="s">
        <v>976</v>
      </c>
      <c r="K2" s="201" t="s">
        <v>976</v>
      </c>
      <c r="L2" s="201" t="s">
        <v>976</v>
      </c>
      <c r="M2" s="201" t="s">
        <v>976</v>
      </c>
      <c r="N2" s="201" t="s">
        <v>976</v>
      </c>
      <c r="O2" s="201" t="s">
        <v>976</v>
      </c>
      <c r="P2" s="201" t="s">
        <v>976</v>
      </c>
      <c r="Q2" s="712" t="s">
        <v>976</v>
      </c>
      <c r="R2" s="713" t="s">
        <v>976</v>
      </c>
      <c r="S2" s="714" t="s">
        <v>976</v>
      </c>
    </row>
    <row r="3" spans="1:19" ht="19.899999999999999" customHeight="1" x14ac:dyDescent="0.2">
      <c r="A3" s="715" t="s">
        <v>977</v>
      </c>
      <c r="B3" s="716">
        <v>34475</v>
      </c>
      <c r="C3" s="716">
        <v>1663</v>
      </c>
      <c r="D3" s="716">
        <v>4026</v>
      </c>
      <c r="E3" s="716">
        <v>2625</v>
      </c>
      <c r="F3" s="716">
        <v>4375</v>
      </c>
      <c r="G3" s="716">
        <v>1925</v>
      </c>
      <c r="H3" s="716">
        <v>5075</v>
      </c>
      <c r="I3" s="716">
        <v>875</v>
      </c>
      <c r="J3" s="716">
        <v>5075</v>
      </c>
      <c r="K3" s="716">
        <v>5600</v>
      </c>
      <c r="L3" s="716">
        <v>3062</v>
      </c>
      <c r="M3" s="716">
        <v>787</v>
      </c>
      <c r="N3" s="716">
        <v>1575</v>
      </c>
      <c r="O3" s="716">
        <v>1750</v>
      </c>
      <c r="P3" s="716">
        <v>4375</v>
      </c>
      <c r="Q3" s="717">
        <v>36570</v>
      </c>
      <c r="R3" s="718">
        <v>47686</v>
      </c>
      <c r="S3" s="719">
        <f>Q3+B3+C3+D3+E3+F3+G3+H3+I3+J3+K3+L3+M3+N3+O3+R3+P3</f>
        <v>161519</v>
      </c>
    </row>
    <row r="4" spans="1:19" ht="19.899999999999999" customHeight="1" x14ac:dyDescent="0.2">
      <c r="A4" s="720" t="s">
        <v>978</v>
      </c>
      <c r="B4" s="721">
        <v>78</v>
      </c>
      <c r="C4" s="721"/>
      <c r="D4" s="721">
        <v>78</v>
      </c>
      <c r="E4" s="721">
        <v>78</v>
      </c>
      <c r="F4" s="721"/>
      <c r="G4" s="721"/>
      <c r="H4" s="721"/>
      <c r="I4" s="721"/>
      <c r="J4" s="721">
        <v>78</v>
      </c>
      <c r="K4" s="721">
        <v>148</v>
      </c>
      <c r="L4" s="721"/>
      <c r="M4" s="721"/>
      <c r="N4" s="721"/>
      <c r="O4" s="721"/>
      <c r="P4" s="721"/>
      <c r="Q4" s="722"/>
      <c r="R4" s="723">
        <v>1185</v>
      </c>
      <c r="S4" s="719">
        <f t="shared" ref="S4:S23" si="0">Q4+B4+C4+D4+E4+F4+G4+H4+I4+J4+K4+L4+M4+N4+O4+R4+P4</f>
        <v>1645</v>
      </c>
    </row>
    <row r="5" spans="1:19" ht="19.899999999999999" customHeight="1" x14ac:dyDescent="0.2">
      <c r="A5" s="720" t="s">
        <v>979</v>
      </c>
      <c r="B5" s="721">
        <v>8516</v>
      </c>
      <c r="C5" s="721"/>
      <c r="D5" s="721">
        <v>697</v>
      </c>
      <c r="E5" s="721"/>
      <c r="F5" s="721">
        <v>502</v>
      </c>
      <c r="G5" s="721"/>
      <c r="H5" s="721"/>
      <c r="I5" s="721"/>
      <c r="J5" s="721">
        <v>1237</v>
      </c>
      <c r="K5" s="721">
        <v>3766</v>
      </c>
      <c r="L5" s="721">
        <v>1237</v>
      </c>
      <c r="M5" s="721"/>
      <c r="N5" s="721"/>
      <c r="O5" s="721"/>
      <c r="P5" s="721"/>
      <c r="Q5" s="722">
        <v>23209</v>
      </c>
      <c r="R5" s="723">
        <v>13343</v>
      </c>
      <c r="S5" s="719">
        <f t="shared" si="0"/>
        <v>52507</v>
      </c>
    </row>
    <row r="6" spans="1:19" ht="19.899999999999999" customHeight="1" x14ac:dyDescent="0.2">
      <c r="A6" s="720" t="s">
        <v>980</v>
      </c>
      <c r="B6" s="721">
        <v>6910</v>
      </c>
      <c r="C6" s="721">
        <v>170</v>
      </c>
      <c r="D6" s="721">
        <v>1872</v>
      </c>
      <c r="E6" s="721">
        <v>749</v>
      </c>
      <c r="F6" s="721">
        <v>721</v>
      </c>
      <c r="G6" s="721">
        <v>185</v>
      </c>
      <c r="H6" s="721">
        <v>3485</v>
      </c>
      <c r="I6" s="721">
        <v>485</v>
      </c>
      <c r="J6" s="721">
        <v>586</v>
      </c>
      <c r="K6" s="721">
        <v>2282</v>
      </c>
      <c r="L6" s="721">
        <v>1867</v>
      </c>
      <c r="M6" s="721">
        <v>1011</v>
      </c>
      <c r="N6" s="721"/>
      <c r="O6" s="721">
        <v>618</v>
      </c>
      <c r="P6" s="721"/>
      <c r="Q6" s="722">
        <v>6430</v>
      </c>
      <c r="R6" s="723">
        <v>9030</v>
      </c>
      <c r="S6" s="719">
        <f t="shared" si="0"/>
        <v>36401</v>
      </c>
    </row>
    <row r="7" spans="1:19" ht="19.899999999999999" customHeight="1" x14ac:dyDescent="0.2">
      <c r="A7" s="720" t="s">
        <v>981</v>
      </c>
      <c r="B7" s="721">
        <v>14001</v>
      </c>
      <c r="C7" s="721"/>
      <c r="D7" s="721">
        <v>17413</v>
      </c>
      <c r="E7" s="721"/>
      <c r="F7" s="721"/>
      <c r="G7" s="721"/>
      <c r="H7" s="721"/>
      <c r="I7" s="721"/>
      <c r="J7" s="721"/>
      <c r="K7" s="721"/>
      <c r="L7" s="721"/>
      <c r="M7" s="721"/>
      <c r="N7" s="721"/>
      <c r="O7" s="721"/>
      <c r="P7" s="721"/>
      <c r="Q7" s="722">
        <v>9077</v>
      </c>
      <c r="R7" s="723">
        <v>19375</v>
      </c>
      <c r="S7" s="719">
        <f t="shared" si="0"/>
        <v>59866</v>
      </c>
    </row>
    <row r="8" spans="1:19" ht="19.899999999999999" customHeight="1" x14ac:dyDescent="0.2">
      <c r="A8" s="720" t="s">
        <v>982</v>
      </c>
      <c r="B8" s="721">
        <v>32599</v>
      </c>
      <c r="C8" s="721">
        <v>12870</v>
      </c>
      <c r="D8" s="721">
        <v>1240</v>
      </c>
      <c r="E8" s="721">
        <v>1240</v>
      </c>
      <c r="F8" s="721">
        <f>3685+766</f>
        <v>4451</v>
      </c>
      <c r="G8" s="721">
        <v>766</v>
      </c>
      <c r="H8" s="721">
        <v>2743</v>
      </c>
      <c r="I8" s="721">
        <v>1179</v>
      </c>
      <c r="J8" s="721">
        <v>1024</v>
      </c>
      <c r="K8" s="721">
        <v>8478</v>
      </c>
      <c r="L8" s="721">
        <v>2974</v>
      </c>
      <c r="M8" s="721"/>
      <c r="N8" s="721">
        <v>1709</v>
      </c>
      <c r="O8" s="721">
        <v>6065</v>
      </c>
      <c r="P8" s="721">
        <v>5277</v>
      </c>
      <c r="Q8" s="722">
        <v>49673</v>
      </c>
      <c r="R8" s="723">
        <v>42089</v>
      </c>
      <c r="S8" s="719">
        <f t="shared" si="0"/>
        <v>174377</v>
      </c>
    </row>
    <row r="9" spans="1:19" ht="19.899999999999999" customHeight="1" x14ac:dyDescent="0.2">
      <c r="A9" s="405" t="s">
        <v>983</v>
      </c>
      <c r="B9" s="721"/>
      <c r="C9" s="721"/>
      <c r="D9" s="721"/>
      <c r="E9" s="721"/>
      <c r="F9" s="721"/>
      <c r="G9" s="721"/>
      <c r="H9" s="721"/>
      <c r="I9" s="721"/>
      <c r="J9" s="721"/>
      <c r="K9" s="721"/>
      <c r="L9" s="721"/>
      <c r="M9" s="721"/>
      <c r="N9" s="721"/>
      <c r="O9" s="721"/>
      <c r="P9" s="721">
        <f>331895+366717</f>
        <v>698612</v>
      </c>
      <c r="Q9" s="722"/>
      <c r="R9" s="723"/>
      <c r="S9" s="719">
        <f t="shared" si="0"/>
        <v>698612</v>
      </c>
    </row>
    <row r="10" spans="1:19" ht="19.899999999999999" customHeight="1" x14ac:dyDescent="0.2">
      <c r="A10" s="720" t="s">
        <v>984</v>
      </c>
      <c r="B10" s="721">
        <v>41792</v>
      </c>
      <c r="C10" s="721"/>
      <c r="D10" s="721"/>
      <c r="E10" s="721"/>
      <c r="F10" s="721"/>
      <c r="G10" s="721"/>
      <c r="H10" s="721"/>
      <c r="I10" s="721"/>
      <c r="J10" s="721"/>
      <c r="K10" s="721"/>
      <c r="L10" s="721"/>
      <c r="M10" s="721"/>
      <c r="N10" s="721"/>
      <c r="O10" s="721"/>
      <c r="P10" s="721"/>
      <c r="Q10" s="722"/>
      <c r="R10" s="723"/>
      <c r="S10" s="719">
        <f t="shared" si="0"/>
        <v>41792</v>
      </c>
    </row>
    <row r="11" spans="1:19" ht="19.899999999999999" customHeight="1" x14ac:dyDescent="0.2">
      <c r="A11" s="720" t="s">
        <v>985</v>
      </c>
      <c r="B11" s="721">
        <v>10843</v>
      </c>
      <c r="C11" s="721"/>
      <c r="D11" s="721"/>
      <c r="E11" s="721"/>
      <c r="F11" s="721"/>
      <c r="G11" s="721"/>
      <c r="H11" s="721"/>
      <c r="I11" s="721"/>
      <c r="J11" s="721"/>
      <c r="K11" s="721"/>
      <c r="L11" s="721"/>
      <c r="M11" s="721"/>
      <c r="N11" s="721"/>
      <c r="O11" s="721"/>
      <c r="P11" s="721"/>
      <c r="Q11" s="722"/>
      <c r="R11" s="723"/>
      <c r="S11" s="719">
        <f t="shared" si="0"/>
        <v>10843</v>
      </c>
    </row>
    <row r="12" spans="1:19" ht="19.899999999999999" customHeight="1" x14ac:dyDescent="0.2">
      <c r="A12" s="720" t="s">
        <v>986</v>
      </c>
      <c r="B12" s="721"/>
      <c r="C12" s="721"/>
      <c r="D12" s="721"/>
      <c r="E12" s="721"/>
      <c r="F12" s="721"/>
      <c r="G12" s="721"/>
      <c r="H12" s="721"/>
      <c r="I12" s="721"/>
      <c r="J12" s="721"/>
      <c r="K12" s="721">
        <v>758</v>
      </c>
      <c r="L12" s="721"/>
      <c r="M12" s="721"/>
      <c r="N12" s="721"/>
      <c r="O12" s="721"/>
      <c r="P12" s="721"/>
      <c r="Q12" s="722"/>
      <c r="R12" s="723"/>
      <c r="S12" s="719">
        <f t="shared" si="0"/>
        <v>758</v>
      </c>
    </row>
    <row r="13" spans="1:19" ht="19.899999999999999" customHeight="1" x14ac:dyDescent="0.2">
      <c r="A13" s="720" t="s">
        <v>987</v>
      </c>
      <c r="B13" s="721">
        <v>9223</v>
      </c>
      <c r="C13" s="721"/>
      <c r="D13" s="721"/>
      <c r="E13" s="721"/>
      <c r="F13" s="721"/>
      <c r="G13" s="721"/>
      <c r="H13" s="721"/>
      <c r="I13" s="721"/>
      <c r="J13" s="721"/>
      <c r="K13" s="721"/>
      <c r="L13" s="721"/>
      <c r="M13" s="721"/>
      <c r="N13" s="721">
        <v>762</v>
      </c>
      <c r="O13" s="721"/>
      <c r="P13" s="721"/>
      <c r="Q13" s="722"/>
      <c r="R13" s="723"/>
      <c r="S13" s="719">
        <f t="shared" si="0"/>
        <v>9985</v>
      </c>
    </row>
    <row r="14" spans="1:19" ht="19.899999999999999" customHeight="1" x14ac:dyDescent="0.2">
      <c r="A14" s="720" t="s">
        <v>988</v>
      </c>
      <c r="B14" s="721">
        <v>194</v>
      </c>
      <c r="C14" s="721"/>
      <c r="D14" s="721"/>
      <c r="E14" s="721"/>
      <c r="F14" s="721"/>
      <c r="G14" s="721"/>
      <c r="H14" s="721"/>
      <c r="I14" s="721"/>
      <c r="J14" s="721"/>
      <c r="K14" s="721"/>
      <c r="L14" s="721"/>
      <c r="M14" s="721"/>
      <c r="N14" s="721"/>
      <c r="O14" s="721"/>
      <c r="P14" s="721"/>
      <c r="Q14" s="722"/>
      <c r="R14" s="723"/>
      <c r="S14" s="719">
        <f t="shared" si="0"/>
        <v>194</v>
      </c>
    </row>
    <row r="15" spans="1:19" ht="19.899999999999999" customHeight="1" x14ac:dyDescent="0.2">
      <c r="A15" s="720" t="s">
        <v>210</v>
      </c>
      <c r="B15" s="721"/>
      <c r="C15" s="721"/>
      <c r="D15" s="721"/>
      <c r="E15" s="721"/>
      <c r="F15" s="721"/>
      <c r="G15" s="721"/>
      <c r="H15" s="721"/>
      <c r="I15" s="721">
        <f>28093+176206</f>
        <v>204299</v>
      </c>
      <c r="J15" s="721"/>
      <c r="K15" s="721">
        <f>1330+8931</f>
        <v>10261</v>
      </c>
      <c r="L15" s="721">
        <v>9223</v>
      </c>
      <c r="M15" s="721"/>
      <c r="N15" s="721">
        <v>5981</v>
      </c>
      <c r="O15" s="721"/>
      <c r="P15" s="721"/>
      <c r="Q15" s="722"/>
      <c r="R15" s="723"/>
      <c r="S15" s="719">
        <f t="shared" si="0"/>
        <v>229764</v>
      </c>
    </row>
    <row r="16" spans="1:19" ht="30" customHeight="1" x14ac:dyDescent="0.2">
      <c r="A16" s="720" t="s">
        <v>989</v>
      </c>
      <c r="B16" s="721">
        <v>7411</v>
      </c>
      <c r="C16" s="721"/>
      <c r="D16" s="721"/>
      <c r="E16" s="721"/>
      <c r="F16" s="721"/>
      <c r="G16" s="721"/>
      <c r="H16" s="721"/>
      <c r="I16" s="721"/>
      <c r="J16" s="721"/>
      <c r="K16" s="721"/>
      <c r="L16" s="721"/>
      <c r="M16" s="721"/>
      <c r="N16" s="721"/>
      <c r="O16" s="721"/>
      <c r="P16" s="721"/>
      <c r="Q16" s="722"/>
      <c r="R16" s="723"/>
      <c r="S16" s="719">
        <f t="shared" si="0"/>
        <v>7411</v>
      </c>
    </row>
    <row r="17" spans="1:144" ht="30" customHeight="1" x14ac:dyDescent="0.2">
      <c r="A17" s="405" t="s">
        <v>990</v>
      </c>
      <c r="B17" s="721"/>
      <c r="C17" s="721"/>
      <c r="D17" s="721"/>
      <c r="E17" s="721"/>
      <c r="F17" s="721"/>
      <c r="G17" s="721"/>
      <c r="H17" s="721"/>
      <c r="I17" s="721"/>
      <c r="J17" s="721"/>
      <c r="K17" s="721"/>
      <c r="L17" s="721"/>
      <c r="M17" s="721"/>
      <c r="N17" s="721"/>
      <c r="O17" s="721"/>
      <c r="P17" s="721"/>
      <c r="Q17" s="722">
        <v>6500</v>
      </c>
      <c r="R17" s="723"/>
      <c r="S17" s="719">
        <f t="shared" si="0"/>
        <v>6500</v>
      </c>
    </row>
    <row r="18" spans="1:144" ht="19.899999999999999" customHeight="1" x14ac:dyDescent="0.2">
      <c r="A18" s="720" t="s">
        <v>991</v>
      </c>
      <c r="B18" s="721"/>
      <c r="C18" s="721"/>
      <c r="D18" s="721"/>
      <c r="E18" s="721"/>
      <c r="F18" s="721"/>
      <c r="G18" s="721"/>
      <c r="H18" s="721"/>
      <c r="I18" s="721"/>
      <c r="J18" s="721"/>
      <c r="K18" s="721"/>
      <c r="L18" s="721"/>
      <c r="M18" s="721"/>
      <c r="N18" s="721"/>
      <c r="O18" s="721"/>
      <c r="P18" s="721">
        <v>2400</v>
      </c>
      <c r="Q18" s="722"/>
      <c r="R18" s="723"/>
      <c r="S18" s="719">
        <f t="shared" si="0"/>
        <v>2400</v>
      </c>
    </row>
    <row r="19" spans="1:144" ht="19.899999999999999" customHeight="1" x14ac:dyDescent="0.2">
      <c r="A19" s="720" t="s">
        <v>992</v>
      </c>
      <c r="B19" s="721">
        <f>756+756</f>
        <v>1512</v>
      </c>
      <c r="C19" s="721">
        <v>126</v>
      </c>
      <c r="D19" s="721">
        <v>504</v>
      </c>
      <c r="E19" s="721">
        <v>1890</v>
      </c>
      <c r="F19" s="721">
        <f>1260+630</f>
        <v>1890</v>
      </c>
      <c r="G19" s="721">
        <v>1386</v>
      </c>
      <c r="H19" s="721">
        <v>3654</v>
      </c>
      <c r="I19" s="721"/>
      <c r="J19" s="721">
        <f>252+3276</f>
        <v>3528</v>
      </c>
      <c r="K19" s="721">
        <f>126+210</f>
        <v>336</v>
      </c>
      <c r="L19" s="721">
        <v>15</v>
      </c>
      <c r="M19" s="721"/>
      <c r="N19" s="721">
        <v>1134</v>
      </c>
      <c r="O19" s="721"/>
      <c r="P19" s="721">
        <v>378</v>
      </c>
      <c r="Q19" s="722"/>
      <c r="R19" s="723">
        <v>504</v>
      </c>
      <c r="S19" s="719">
        <f t="shared" si="0"/>
        <v>16857</v>
      </c>
    </row>
    <row r="20" spans="1:144" ht="19.899999999999999" customHeight="1" x14ac:dyDescent="0.2">
      <c r="A20" s="720" t="s">
        <v>993</v>
      </c>
      <c r="B20" s="721"/>
      <c r="C20" s="721"/>
      <c r="D20" s="721"/>
      <c r="E20" s="721"/>
      <c r="F20" s="721"/>
      <c r="G20" s="721"/>
      <c r="H20" s="721"/>
      <c r="I20" s="721"/>
      <c r="J20" s="721"/>
      <c r="K20" s="721"/>
      <c r="L20" s="721"/>
      <c r="M20" s="721"/>
      <c r="N20" s="721"/>
      <c r="O20" s="721"/>
      <c r="P20" s="721"/>
      <c r="Q20" s="722">
        <v>3000</v>
      </c>
      <c r="R20" s="723"/>
      <c r="S20" s="719">
        <f t="shared" si="0"/>
        <v>3000</v>
      </c>
    </row>
    <row r="21" spans="1:144" ht="19.899999999999999" customHeight="1" x14ac:dyDescent="0.2">
      <c r="A21" s="720" t="s">
        <v>994</v>
      </c>
      <c r="B21" s="721"/>
      <c r="C21" s="721"/>
      <c r="D21" s="721"/>
      <c r="E21" s="721"/>
      <c r="F21" s="721"/>
      <c r="G21" s="721"/>
      <c r="H21" s="721"/>
      <c r="I21" s="721"/>
      <c r="J21" s="721"/>
      <c r="K21" s="721"/>
      <c r="L21" s="721"/>
      <c r="M21" s="721"/>
      <c r="N21" s="721"/>
      <c r="O21" s="721"/>
      <c r="P21" s="721"/>
      <c r="Q21" s="722"/>
      <c r="R21" s="723">
        <v>4000</v>
      </c>
      <c r="S21" s="719">
        <f t="shared" si="0"/>
        <v>4000</v>
      </c>
    </row>
    <row r="22" spans="1:144" ht="19.899999999999999" customHeight="1" x14ac:dyDescent="0.2">
      <c r="A22" s="720" t="s">
        <v>995</v>
      </c>
      <c r="B22" s="721">
        <v>7240</v>
      </c>
      <c r="C22" s="721">
        <v>1678</v>
      </c>
      <c r="D22" s="721">
        <v>1297</v>
      </c>
      <c r="E22" s="721">
        <v>682</v>
      </c>
      <c r="F22" s="721">
        <v>1721</v>
      </c>
      <c r="G22" s="721">
        <v>163</v>
      </c>
      <c r="H22" s="721">
        <v>989</v>
      </c>
      <c r="I22" s="721">
        <v>1241</v>
      </c>
      <c r="J22" s="721">
        <v>817</v>
      </c>
      <c r="K22" s="721">
        <v>1167</v>
      </c>
      <c r="L22" s="721">
        <v>519</v>
      </c>
      <c r="M22" s="721">
        <v>102</v>
      </c>
      <c r="N22" s="721">
        <v>904</v>
      </c>
      <c r="O22" s="721">
        <v>1490</v>
      </c>
      <c r="P22" s="721">
        <v>4450</v>
      </c>
      <c r="Q22" s="722">
        <v>25400</v>
      </c>
      <c r="R22" s="723">
        <v>4300</v>
      </c>
      <c r="S22" s="719">
        <f t="shared" si="0"/>
        <v>54160</v>
      </c>
    </row>
    <row r="23" spans="1:144" s="729" customFormat="1" ht="30" customHeight="1" thickBot="1" x14ac:dyDescent="0.25">
      <c r="A23" s="724" t="s">
        <v>598</v>
      </c>
      <c r="B23" s="725">
        <f t="shared" ref="B23:R23" si="1">SUM(B3:B22)</f>
        <v>174794</v>
      </c>
      <c r="C23" s="725">
        <f t="shared" si="1"/>
        <v>16507</v>
      </c>
      <c r="D23" s="725">
        <f t="shared" si="1"/>
        <v>27127</v>
      </c>
      <c r="E23" s="725">
        <f t="shared" si="1"/>
        <v>7264</v>
      </c>
      <c r="F23" s="725">
        <f t="shared" si="1"/>
        <v>13660</v>
      </c>
      <c r="G23" s="725">
        <f t="shared" si="1"/>
        <v>4425</v>
      </c>
      <c r="H23" s="725">
        <f t="shared" si="1"/>
        <v>15946</v>
      </c>
      <c r="I23" s="725">
        <f t="shared" si="1"/>
        <v>208079</v>
      </c>
      <c r="J23" s="725">
        <f t="shared" si="1"/>
        <v>12345</v>
      </c>
      <c r="K23" s="725">
        <f t="shared" si="1"/>
        <v>32796</v>
      </c>
      <c r="L23" s="725">
        <f t="shared" si="1"/>
        <v>18897</v>
      </c>
      <c r="M23" s="726">
        <f t="shared" si="1"/>
        <v>1900</v>
      </c>
      <c r="N23" s="726">
        <f t="shared" si="1"/>
        <v>12065</v>
      </c>
      <c r="O23" s="726">
        <f t="shared" si="1"/>
        <v>9923</v>
      </c>
      <c r="P23" s="726">
        <f t="shared" si="1"/>
        <v>715492</v>
      </c>
      <c r="Q23" s="725">
        <f t="shared" si="1"/>
        <v>159859</v>
      </c>
      <c r="R23" s="727">
        <f t="shared" si="1"/>
        <v>141512</v>
      </c>
      <c r="S23" s="728">
        <f t="shared" si="0"/>
        <v>1572591</v>
      </c>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row>
    <row r="24" spans="1:144" x14ac:dyDescent="0.2">
      <c r="A24" s="58"/>
      <c r="B24" s="129"/>
      <c r="C24" s="129"/>
      <c r="D24" s="129"/>
      <c r="E24" s="129"/>
      <c r="F24" s="129"/>
      <c r="G24" s="129"/>
      <c r="H24" s="129"/>
      <c r="I24" s="129"/>
      <c r="J24" s="129"/>
      <c r="K24" s="129"/>
      <c r="L24" s="129"/>
      <c r="M24" s="129"/>
      <c r="N24" s="129"/>
      <c r="O24" s="129"/>
      <c r="P24" s="129"/>
      <c r="Q24" s="462"/>
      <c r="R24" s="129"/>
    </row>
    <row r="25" spans="1:144" x14ac:dyDescent="0.2">
      <c r="A25" s="58"/>
      <c r="B25" s="129"/>
      <c r="C25" s="129"/>
      <c r="D25" s="129"/>
      <c r="E25" s="129"/>
      <c r="F25" s="129"/>
      <c r="G25" s="129"/>
      <c r="H25" s="129"/>
      <c r="I25" s="129"/>
      <c r="J25" s="129"/>
      <c r="K25" s="129"/>
      <c r="L25" s="129"/>
      <c r="M25" s="129"/>
      <c r="N25" s="129"/>
      <c r="O25" s="129"/>
      <c r="P25" s="129"/>
      <c r="Q25" s="462"/>
      <c r="R25" s="129"/>
      <c r="S25" s="129">
        <f>SUM(S3:S22)</f>
        <v>1572591</v>
      </c>
    </row>
    <row r="26" spans="1:144" x14ac:dyDescent="0.2">
      <c r="A26" s="58"/>
      <c r="B26" s="129"/>
      <c r="C26" s="129"/>
      <c r="D26" s="129"/>
      <c r="E26" s="129"/>
      <c r="F26" s="129"/>
      <c r="G26" s="129"/>
      <c r="H26" s="129"/>
      <c r="I26" s="129"/>
      <c r="J26" s="129"/>
      <c r="K26" s="129"/>
      <c r="L26" s="129"/>
      <c r="M26" s="129"/>
      <c r="N26" s="129"/>
      <c r="O26" s="129"/>
      <c r="P26" s="129"/>
      <c r="Q26" s="462"/>
      <c r="R26" s="129"/>
    </row>
    <row r="27" spans="1:144" x14ac:dyDescent="0.2">
      <c r="A27" s="58"/>
      <c r="B27" s="129"/>
      <c r="C27" s="129"/>
      <c r="D27" s="129"/>
      <c r="E27" s="129"/>
      <c r="F27" s="129"/>
      <c r="G27" s="129"/>
      <c r="H27" s="129"/>
      <c r="I27" s="129"/>
      <c r="J27" s="129"/>
      <c r="K27" s="129"/>
      <c r="L27" s="129"/>
      <c r="M27" s="129"/>
      <c r="N27" s="129"/>
      <c r="O27" s="129"/>
      <c r="P27" s="129"/>
      <c r="Q27" s="462"/>
      <c r="R27" s="129"/>
    </row>
    <row r="28" spans="1:144" x14ac:dyDescent="0.2">
      <c r="A28" s="58"/>
      <c r="B28" s="129"/>
      <c r="C28" s="129"/>
      <c r="D28" s="129"/>
      <c r="E28" s="129"/>
      <c r="F28" s="129"/>
      <c r="G28" s="129"/>
      <c r="H28" s="129"/>
      <c r="I28" s="129"/>
      <c r="J28" s="129"/>
      <c r="K28" s="129"/>
      <c r="L28" s="129"/>
      <c r="M28" s="129"/>
      <c r="N28" s="129"/>
      <c r="O28" s="129"/>
      <c r="P28" s="129"/>
      <c r="Q28" s="462"/>
      <c r="R28" s="129"/>
    </row>
    <row r="29" spans="1:144" x14ac:dyDescent="0.2">
      <c r="A29" s="58"/>
      <c r="B29" s="129"/>
      <c r="C29" s="129"/>
      <c r="D29" s="129"/>
      <c r="E29" s="129"/>
      <c r="F29" s="129"/>
      <c r="G29" s="129"/>
      <c r="H29" s="129"/>
      <c r="I29" s="129"/>
      <c r="J29" s="129"/>
      <c r="K29" s="129"/>
      <c r="L29" s="129"/>
      <c r="M29" s="129"/>
      <c r="N29" s="129"/>
      <c r="O29" s="129"/>
      <c r="P29" s="129"/>
      <c r="Q29" s="462"/>
      <c r="R29" s="129"/>
    </row>
    <row r="30" spans="1:144" x14ac:dyDescent="0.2">
      <c r="A30" s="58"/>
      <c r="B30" s="129"/>
      <c r="C30" s="129"/>
      <c r="D30" s="129"/>
      <c r="E30" s="129"/>
      <c r="F30" s="129"/>
      <c r="G30" s="129"/>
      <c r="H30" s="129"/>
      <c r="I30" s="129"/>
      <c r="J30" s="129"/>
      <c r="K30" s="129"/>
      <c r="L30" s="129"/>
      <c r="M30" s="129"/>
      <c r="N30" s="129"/>
      <c r="O30" s="129"/>
      <c r="P30" s="129"/>
      <c r="Q30" s="462"/>
      <c r="R30" s="129"/>
    </row>
    <row r="31" spans="1:144" x14ac:dyDescent="0.2">
      <c r="A31" s="58"/>
      <c r="B31" s="129"/>
      <c r="C31" s="129"/>
      <c r="D31" s="129"/>
      <c r="E31" s="129"/>
      <c r="F31" s="129"/>
      <c r="G31" s="129"/>
      <c r="H31" s="129"/>
      <c r="I31" s="129"/>
      <c r="J31" s="129"/>
      <c r="K31" s="129"/>
      <c r="L31" s="129"/>
      <c r="M31" s="129"/>
      <c r="N31" s="129"/>
      <c r="O31" s="129"/>
      <c r="P31" s="129"/>
      <c r="Q31" s="462"/>
      <c r="R31" s="129"/>
    </row>
    <row r="32" spans="1:144" x14ac:dyDescent="0.2">
      <c r="A32" s="58"/>
      <c r="B32" s="129"/>
      <c r="C32" s="129"/>
      <c r="D32" s="129"/>
      <c r="E32" s="129"/>
      <c r="F32" s="129"/>
      <c r="G32" s="129"/>
      <c r="H32" s="129"/>
      <c r="I32" s="129"/>
      <c r="J32" s="129"/>
      <c r="K32" s="129"/>
      <c r="L32" s="129"/>
      <c r="M32" s="129"/>
      <c r="N32" s="129"/>
      <c r="O32" s="129"/>
      <c r="P32" s="129"/>
      <c r="Q32" s="462"/>
      <c r="R32" s="129"/>
    </row>
    <row r="33" spans="1:18" x14ac:dyDescent="0.2">
      <c r="A33" s="58"/>
      <c r="B33" s="129"/>
      <c r="C33" s="129"/>
      <c r="D33" s="129"/>
      <c r="E33" s="129"/>
      <c r="F33" s="129"/>
      <c r="G33" s="129"/>
      <c r="H33" s="129"/>
      <c r="I33" s="129"/>
      <c r="J33" s="129"/>
      <c r="K33" s="129"/>
      <c r="L33" s="129"/>
      <c r="M33" s="129"/>
      <c r="N33" s="129"/>
      <c r="O33" s="129"/>
      <c r="P33" s="129"/>
      <c r="Q33" s="462"/>
      <c r="R33" s="129"/>
    </row>
    <row r="34" spans="1:18" x14ac:dyDescent="0.2">
      <c r="A34" s="58"/>
      <c r="B34" s="129"/>
      <c r="C34" s="129"/>
      <c r="D34" s="129"/>
      <c r="E34" s="129"/>
      <c r="F34" s="129"/>
      <c r="G34" s="129"/>
      <c r="H34" s="129"/>
      <c r="I34" s="129"/>
      <c r="J34" s="129"/>
      <c r="K34" s="129"/>
      <c r="L34" s="129"/>
      <c r="M34" s="129"/>
      <c r="N34" s="129"/>
      <c r="O34" s="129"/>
      <c r="P34" s="129"/>
      <c r="Q34" s="462"/>
      <c r="R34" s="129"/>
    </row>
    <row r="35" spans="1:18" x14ac:dyDescent="0.2">
      <c r="A35" s="58"/>
      <c r="B35" s="129"/>
      <c r="C35" s="129"/>
      <c r="D35" s="129"/>
      <c r="E35" s="129"/>
      <c r="F35" s="129"/>
      <c r="G35" s="129"/>
      <c r="H35" s="129"/>
      <c r="I35" s="129"/>
      <c r="J35" s="129"/>
      <c r="K35" s="129"/>
      <c r="L35" s="129"/>
      <c r="M35" s="129"/>
      <c r="N35" s="129"/>
      <c r="O35" s="129"/>
      <c r="P35" s="129"/>
      <c r="Q35" s="462"/>
      <c r="R35" s="129"/>
    </row>
    <row r="36" spans="1:18" x14ac:dyDescent="0.2">
      <c r="A36" s="58"/>
      <c r="B36" s="129"/>
      <c r="C36" s="129"/>
      <c r="D36" s="129"/>
      <c r="E36" s="129"/>
      <c r="F36" s="129"/>
      <c r="G36" s="129"/>
      <c r="H36" s="129"/>
      <c r="I36" s="129"/>
      <c r="J36" s="129"/>
      <c r="K36" s="129"/>
      <c r="L36" s="129"/>
      <c r="M36" s="129"/>
      <c r="N36" s="129"/>
      <c r="O36" s="129"/>
      <c r="P36" s="129"/>
      <c r="Q36" s="462"/>
      <c r="R36" s="129"/>
    </row>
    <row r="37" spans="1:18" x14ac:dyDescent="0.2">
      <c r="A37" s="58"/>
      <c r="B37" s="129"/>
      <c r="C37" s="129"/>
      <c r="D37" s="129"/>
      <c r="E37" s="129"/>
      <c r="F37" s="129"/>
      <c r="G37" s="129"/>
      <c r="H37" s="129"/>
      <c r="I37" s="129"/>
      <c r="J37" s="129"/>
      <c r="K37" s="129"/>
      <c r="L37" s="129"/>
      <c r="M37" s="129"/>
      <c r="N37" s="129"/>
      <c r="O37" s="129"/>
      <c r="P37" s="129"/>
      <c r="Q37" s="462"/>
      <c r="R37" s="129"/>
    </row>
    <row r="38" spans="1:18" x14ac:dyDescent="0.2">
      <c r="A38" s="58"/>
      <c r="B38" s="129"/>
      <c r="C38" s="129"/>
      <c r="D38" s="129"/>
      <c r="E38" s="129"/>
      <c r="F38" s="129"/>
      <c r="G38" s="129"/>
      <c r="H38" s="129"/>
      <c r="I38" s="129"/>
      <c r="J38" s="129"/>
      <c r="K38" s="129"/>
      <c r="L38" s="129"/>
      <c r="M38" s="129"/>
      <c r="N38" s="129"/>
      <c r="O38" s="129"/>
      <c r="P38" s="129"/>
      <c r="Q38" s="462"/>
      <c r="R38" s="129"/>
    </row>
    <row r="39" spans="1:18" x14ac:dyDescent="0.2">
      <c r="A39" s="58"/>
      <c r="B39" s="129"/>
      <c r="C39" s="129"/>
      <c r="D39" s="129"/>
      <c r="E39" s="129"/>
      <c r="F39" s="129"/>
      <c r="G39" s="129"/>
      <c r="H39" s="129"/>
      <c r="I39" s="129"/>
      <c r="J39" s="129"/>
      <c r="K39" s="129"/>
      <c r="L39" s="129"/>
      <c r="M39" s="129"/>
      <c r="N39" s="129"/>
      <c r="O39" s="129"/>
      <c r="P39" s="129"/>
      <c r="Q39" s="462"/>
      <c r="R39" s="129"/>
    </row>
    <row r="40" spans="1:18" x14ac:dyDescent="0.2">
      <c r="A40" s="58"/>
      <c r="B40" s="129"/>
      <c r="C40" s="129"/>
      <c r="D40" s="129"/>
      <c r="E40" s="129"/>
      <c r="F40" s="129"/>
      <c r="G40" s="129"/>
      <c r="H40" s="129"/>
      <c r="I40" s="129"/>
      <c r="J40" s="129"/>
      <c r="K40" s="129"/>
      <c r="L40" s="129"/>
      <c r="M40" s="129"/>
      <c r="N40" s="129"/>
      <c r="O40" s="129"/>
      <c r="P40" s="129"/>
      <c r="Q40" s="462"/>
      <c r="R40" s="129"/>
    </row>
    <row r="41" spans="1:18" x14ac:dyDescent="0.2">
      <c r="A41" s="58"/>
      <c r="B41" s="129"/>
      <c r="C41" s="129"/>
      <c r="D41" s="129"/>
      <c r="E41" s="129"/>
      <c r="F41" s="129"/>
      <c r="G41" s="129"/>
      <c r="H41" s="129"/>
      <c r="I41" s="129"/>
      <c r="J41" s="129"/>
      <c r="K41" s="129"/>
      <c r="L41" s="129"/>
      <c r="M41" s="129"/>
      <c r="N41" s="129"/>
      <c r="O41" s="129"/>
      <c r="P41" s="129"/>
      <c r="Q41" s="462"/>
      <c r="R41" s="129"/>
    </row>
    <row r="42" spans="1:18" x14ac:dyDescent="0.2">
      <c r="A42" s="58"/>
      <c r="B42" s="129"/>
      <c r="C42" s="129"/>
      <c r="D42" s="129"/>
      <c r="E42" s="129"/>
      <c r="F42" s="129"/>
      <c r="G42" s="129"/>
      <c r="H42" s="129"/>
      <c r="I42" s="129"/>
      <c r="J42" s="129"/>
      <c r="K42" s="129"/>
      <c r="L42" s="129"/>
      <c r="M42" s="129"/>
      <c r="N42" s="129"/>
      <c r="O42" s="129"/>
      <c r="P42" s="129"/>
      <c r="Q42" s="462"/>
      <c r="R42" s="129"/>
    </row>
    <row r="43" spans="1:18" x14ac:dyDescent="0.2">
      <c r="A43" s="58"/>
      <c r="B43" s="129"/>
      <c r="C43" s="129"/>
      <c r="D43" s="129"/>
      <c r="E43" s="129"/>
      <c r="F43" s="129"/>
      <c r="G43" s="129"/>
      <c r="H43" s="129"/>
      <c r="I43" s="129"/>
      <c r="J43" s="129"/>
      <c r="K43" s="129"/>
      <c r="L43" s="129"/>
      <c r="M43" s="129"/>
      <c r="N43" s="129"/>
      <c r="O43" s="129"/>
      <c r="P43" s="129"/>
      <c r="Q43" s="462"/>
      <c r="R43" s="129"/>
    </row>
    <row r="44" spans="1:18" x14ac:dyDescent="0.2">
      <c r="A44" s="58"/>
      <c r="B44" s="129"/>
      <c r="C44" s="129"/>
      <c r="D44" s="129"/>
      <c r="E44" s="129"/>
      <c r="F44" s="129"/>
      <c r="G44" s="129"/>
      <c r="H44" s="129"/>
      <c r="I44" s="129"/>
      <c r="J44" s="129"/>
      <c r="K44" s="129"/>
      <c r="L44" s="129"/>
      <c r="M44" s="129"/>
      <c r="N44" s="129"/>
      <c r="O44" s="129"/>
      <c r="P44" s="129"/>
      <c r="Q44" s="462"/>
      <c r="R44" s="129"/>
    </row>
    <row r="45" spans="1:18" x14ac:dyDescent="0.2">
      <c r="A45" s="58"/>
      <c r="B45" s="129"/>
      <c r="C45" s="129"/>
      <c r="D45" s="129"/>
      <c r="E45" s="129"/>
      <c r="F45" s="129"/>
      <c r="G45" s="129"/>
      <c r="H45" s="129"/>
      <c r="I45" s="129"/>
      <c r="J45" s="129"/>
      <c r="K45" s="129"/>
      <c r="L45" s="129"/>
      <c r="M45" s="129"/>
      <c r="N45" s="129"/>
      <c r="O45" s="129"/>
      <c r="P45" s="129"/>
      <c r="Q45" s="462"/>
      <c r="R45" s="129"/>
    </row>
    <row r="46" spans="1:18" x14ac:dyDescent="0.2">
      <c r="A46" s="58"/>
      <c r="B46" s="129"/>
      <c r="C46" s="129"/>
      <c r="D46" s="129"/>
      <c r="E46" s="129"/>
      <c r="F46" s="129"/>
      <c r="G46" s="129"/>
      <c r="H46" s="129"/>
      <c r="I46" s="129"/>
      <c r="J46" s="129"/>
      <c r="K46" s="129"/>
      <c r="L46" s="129"/>
      <c r="M46" s="129"/>
      <c r="N46" s="129"/>
      <c r="O46" s="129"/>
      <c r="P46" s="129"/>
      <c r="Q46" s="462"/>
      <c r="R46" s="129"/>
    </row>
    <row r="47" spans="1:18" x14ac:dyDescent="0.2">
      <c r="A47" s="58"/>
      <c r="B47" s="129"/>
      <c r="C47" s="129"/>
      <c r="D47" s="129"/>
      <c r="E47" s="129"/>
      <c r="F47" s="129"/>
      <c r="G47" s="129"/>
      <c r="H47" s="129"/>
      <c r="I47" s="129"/>
      <c r="J47" s="129"/>
      <c r="K47" s="129"/>
      <c r="L47" s="129"/>
      <c r="M47" s="129"/>
      <c r="N47" s="129"/>
      <c r="O47" s="129"/>
      <c r="P47" s="129"/>
      <c r="Q47" s="462"/>
      <c r="R47" s="129"/>
    </row>
    <row r="48" spans="1:18" x14ac:dyDescent="0.2">
      <c r="A48" s="58"/>
      <c r="B48" s="129"/>
      <c r="C48" s="129"/>
      <c r="D48" s="129"/>
      <c r="E48" s="129"/>
      <c r="F48" s="129"/>
      <c r="G48" s="129"/>
      <c r="H48" s="129"/>
      <c r="I48" s="129"/>
      <c r="J48" s="129"/>
      <c r="K48" s="129"/>
      <c r="L48" s="129"/>
      <c r="M48" s="129"/>
      <c r="N48" s="129"/>
      <c r="O48" s="129"/>
      <c r="P48" s="129"/>
      <c r="Q48" s="462"/>
      <c r="R48" s="129"/>
    </row>
    <row r="49" spans="1:18" x14ac:dyDescent="0.2">
      <c r="A49" s="58"/>
      <c r="B49" s="129"/>
      <c r="C49" s="129"/>
      <c r="D49" s="129"/>
      <c r="E49" s="129"/>
      <c r="F49" s="129"/>
      <c r="G49" s="129"/>
      <c r="H49" s="129"/>
      <c r="I49" s="129"/>
      <c r="J49" s="129"/>
      <c r="K49" s="129"/>
      <c r="L49" s="129"/>
      <c r="M49" s="129"/>
      <c r="N49" s="129"/>
      <c r="O49" s="129"/>
      <c r="P49" s="129"/>
      <c r="Q49" s="462"/>
      <c r="R49" s="129"/>
    </row>
    <row r="50" spans="1:18" x14ac:dyDescent="0.2">
      <c r="A50" s="58"/>
      <c r="B50" s="129"/>
      <c r="C50" s="129"/>
      <c r="D50" s="129"/>
      <c r="E50" s="129"/>
      <c r="F50" s="129"/>
      <c r="G50" s="129"/>
      <c r="H50" s="129"/>
      <c r="I50" s="129"/>
      <c r="J50" s="129"/>
      <c r="K50" s="129"/>
      <c r="L50" s="129"/>
      <c r="M50" s="129"/>
      <c r="N50" s="129"/>
      <c r="O50" s="129"/>
      <c r="P50" s="129"/>
      <c r="Q50" s="462"/>
      <c r="R50" s="129"/>
    </row>
    <row r="51" spans="1:18" x14ac:dyDescent="0.2">
      <c r="A51" s="58"/>
      <c r="B51" s="129"/>
      <c r="C51" s="129"/>
      <c r="D51" s="129"/>
      <c r="E51" s="129"/>
      <c r="F51" s="129"/>
      <c r="G51" s="129"/>
      <c r="H51" s="129"/>
      <c r="I51" s="129"/>
      <c r="J51" s="129"/>
      <c r="K51" s="129"/>
      <c r="L51" s="129"/>
      <c r="M51" s="129"/>
      <c r="N51" s="129"/>
      <c r="O51" s="129"/>
      <c r="P51" s="129"/>
      <c r="Q51" s="462"/>
      <c r="R51" s="129"/>
    </row>
    <row r="52" spans="1:18" x14ac:dyDescent="0.2">
      <c r="A52" s="58"/>
      <c r="B52" s="129"/>
      <c r="C52" s="129"/>
      <c r="D52" s="129"/>
      <c r="E52" s="129"/>
      <c r="F52" s="129"/>
      <c r="G52" s="129"/>
      <c r="H52" s="129"/>
      <c r="I52" s="129"/>
      <c r="J52" s="129"/>
      <c r="K52" s="129"/>
      <c r="L52" s="129"/>
      <c r="M52" s="129"/>
      <c r="N52" s="129"/>
      <c r="O52" s="129"/>
      <c r="P52" s="129"/>
      <c r="Q52" s="462"/>
      <c r="R52" s="129"/>
    </row>
    <row r="53" spans="1:18" x14ac:dyDescent="0.2">
      <c r="A53" s="58"/>
      <c r="B53" s="129"/>
      <c r="C53" s="129"/>
      <c r="D53" s="129"/>
      <c r="E53" s="129"/>
      <c r="F53" s="129"/>
      <c r="G53" s="129"/>
      <c r="H53" s="129"/>
      <c r="I53" s="129"/>
      <c r="J53" s="129"/>
      <c r="K53" s="129"/>
      <c r="L53" s="129"/>
      <c r="M53" s="129"/>
      <c r="N53" s="129"/>
      <c r="O53" s="129"/>
      <c r="P53" s="129"/>
      <c r="Q53" s="462"/>
      <c r="R53" s="129"/>
    </row>
    <row r="54" spans="1:18" x14ac:dyDescent="0.2">
      <c r="A54" s="58"/>
      <c r="B54" s="129"/>
      <c r="C54" s="129"/>
      <c r="D54" s="129"/>
      <c r="E54" s="129"/>
      <c r="F54" s="129"/>
      <c r="G54" s="129"/>
      <c r="H54" s="129"/>
      <c r="I54" s="129"/>
      <c r="J54" s="129"/>
      <c r="K54" s="129"/>
      <c r="L54" s="129"/>
      <c r="M54" s="129"/>
      <c r="N54" s="129"/>
      <c r="O54" s="129"/>
      <c r="P54" s="129"/>
      <c r="Q54" s="462"/>
      <c r="R54" s="129"/>
    </row>
    <row r="55" spans="1:18" x14ac:dyDescent="0.2">
      <c r="A55" s="58"/>
      <c r="B55" s="129"/>
      <c r="C55" s="129"/>
      <c r="D55" s="129"/>
      <c r="E55" s="129"/>
      <c r="F55" s="129"/>
      <c r="G55" s="129"/>
      <c r="H55" s="129"/>
      <c r="I55" s="129"/>
      <c r="J55" s="129"/>
      <c r="K55" s="129"/>
      <c r="L55" s="129"/>
      <c r="M55" s="129"/>
      <c r="N55" s="129"/>
      <c r="O55" s="129"/>
      <c r="P55" s="129"/>
      <c r="Q55" s="462"/>
      <c r="R55" s="129"/>
    </row>
    <row r="56" spans="1:18" x14ac:dyDescent="0.2">
      <c r="A56" s="58"/>
      <c r="B56" s="129"/>
      <c r="C56" s="129"/>
      <c r="D56" s="129"/>
      <c r="E56" s="129"/>
      <c r="F56" s="129"/>
      <c r="G56" s="129"/>
      <c r="H56" s="129"/>
      <c r="I56" s="129"/>
      <c r="J56" s="129"/>
      <c r="K56" s="129"/>
      <c r="L56" s="129"/>
      <c r="M56" s="129"/>
      <c r="N56" s="129"/>
      <c r="O56" s="129"/>
      <c r="P56" s="129"/>
      <c r="Q56" s="462"/>
      <c r="R56" s="129"/>
    </row>
    <row r="57" spans="1:18" x14ac:dyDescent="0.2">
      <c r="A57" s="58"/>
      <c r="B57" s="129"/>
      <c r="C57" s="129"/>
      <c r="D57" s="129"/>
      <c r="E57" s="129"/>
      <c r="F57" s="129"/>
      <c r="G57" s="129"/>
      <c r="H57" s="129"/>
      <c r="I57" s="129"/>
      <c r="J57" s="129"/>
      <c r="K57" s="129"/>
      <c r="L57" s="129"/>
      <c r="M57" s="129"/>
      <c r="N57" s="129"/>
      <c r="O57" s="129"/>
      <c r="P57" s="129"/>
      <c r="Q57" s="462"/>
      <c r="R57" s="129"/>
    </row>
    <row r="58" spans="1:18" x14ac:dyDescent="0.2">
      <c r="A58" s="58"/>
      <c r="B58" s="129"/>
      <c r="C58" s="129"/>
      <c r="D58" s="129"/>
      <c r="E58" s="129"/>
      <c r="F58" s="129"/>
      <c r="G58" s="129"/>
      <c r="H58" s="129"/>
      <c r="I58" s="129"/>
      <c r="J58" s="129"/>
      <c r="K58" s="129"/>
      <c r="L58" s="129"/>
      <c r="M58" s="129"/>
      <c r="N58" s="129"/>
      <c r="O58" s="129"/>
      <c r="P58" s="129"/>
      <c r="Q58" s="462"/>
      <c r="R58" s="129"/>
    </row>
    <row r="59" spans="1:18" x14ac:dyDescent="0.2">
      <c r="A59" s="58"/>
      <c r="B59" s="129"/>
      <c r="C59" s="129"/>
      <c r="D59" s="129"/>
      <c r="E59" s="129"/>
      <c r="F59" s="129"/>
      <c r="G59" s="129"/>
      <c r="H59" s="129"/>
      <c r="I59" s="129"/>
      <c r="J59" s="129"/>
      <c r="K59" s="129"/>
      <c r="L59" s="129"/>
      <c r="M59" s="129"/>
      <c r="N59" s="129"/>
      <c r="O59" s="129"/>
      <c r="P59" s="129"/>
      <c r="Q59" s="462"/>
      <c r="R59" s="129"/>
    </row>
    <row r="60" spans="1:18" x14ac:dyDescent="0.2">
      <c r="A60" s="58"/>
      <c r="B60" s="129"/>
      <c r="C60" s="129"/>
      <c r="D60" s="129"/>
      <c r="E60" s="129"/>
      <c r="F60" s="129"/>
      <c r="G60" s="129"/>
      <c r="H60" s="129"/>
      <c r="I60" s="129"/>
      <c r="J60" s="129"/>
      <c r="K60" s="129"/>
      <c r="L60" s="129"/>
      <c r="M60" s="129"/>
      <c r="N60" s="129"/>
      <c r="O60" s="129"/>
      <c r="P60" s="129"/>
      <c r="Q60" s="462"/>
      <c r="R60" s="129"/>
    </row>
    <row r="61" spans="1:18" x14ac:dyDescent="0.2">
      <c r="A61" s="58"/>
      <c r="B61" s="129"/>
      <c r="C61" s="129"/>
      <c r="D61" s="129"/>
      <c r="E61" s="129"/>
      <c r="F61" s="129"/>
      <c r="G61" s="129"/>
      <c r="H61" s="129"/>
      <c r="I61" s="129"/>
      <c r="J61" s="129"/>
      <c r="K61" s="129"/>
      <c r="L61" s="129"/>
      <c r="M61" s="129"/>
      <c r="N61" s="129"/>
      <c r="O61" s="129"/>
      <c r="P61" s="129"/>
      <c r="Q61" s="462"/>
      <c r="R61" s="129"/>
    </row>
    <row r="62" spans="1:18" x14ac:dyDescent="0.2">
      <c r="A62" s="58"/>
      <c r="B62" s="129"/>
      <c r="C62" s="129"/>
      <c r="D62" s="129"/>
      <c r="E62" s="129"/>
      <c r="F62" s="129"/>
      <c r="G62" s="129"/>
      <c r="H62" s="129"/>
      <c r="I62" s="129"/>
      <c r="J62" s="129"/>
      <c r="K62" s="129"/>
      <c r="L62" s="129"/>
      <c r="M62" s="129"/>
      <c r="N62" s="129"/>
      <c r="O62" s="129"/>
      <c r="P62" s="129"/>
      <c r="Q62" s="462"/>
      <c r="R62" s="129"/>
    </row>
    <row r="63" spans="1:18" x14ac:dyDescent="0.2">
      <c r="A63" s="58"/>
      <c r="B63" s="129"/>
      <c r="C63" s="129"/>
      <c r="D63" s="129"/>
      <c r="E63" s="129"/>
      <c r="F63" s="129"/>
      <c r="G63" s="129"/>
      <c r="H63" s="129"/>
      <c r="I63" s="129"/>
      <c r="J63" s="129"/>
      <c r="K63" s="129"/>
      <c r="L63" s="129"/>
      <c r="M63" s="129"/>
      <c r="N63" s="129"/>
      <c r="O63" s="129"/>
      <c r="P63" s="129"/>
      <c r="Q63" s="462"/>
      <c r="R63" s="129"/>
    </row>
    <row r="64" spans="1:18" x14ac:dyDescent="0.2">
      <c r="A64" s="58"/>
      <c r="B64" s="129"/>
      <c r="C64" s="129"/>
      <c r="D64" s="129"/>
      <c r="E64" s="129"/>
      <c r="F64" s="129"/>
      <c r="G64" s="129"/>
      <c r="H64" s="129"/>
      <c r="I64" s="129"/>
      <c r="J64" s="129"/>
      <c r="K64" s="129"/>
      <c r="L64" s="129"/>
      <c r="M64" s="129"/>
      <c r="N64" s="129"/>
      <c r="O64" s="129"/>
      <c r="P64" s="129"/>
      <c r="Q64" s="462"/>
      <c r="R64" s="129"/>
    </row>
    <row r="65" spans="1:18" x14ac:dyDescent="0.2">
      <c r="A65" s="58"/>
      <c r="B65" s="129"/>
      <c r="C65" s="129"/>
      <c r="D65" s="129"/>
      <c r="E65" s="129"/>
      <c r="F65" s="129"/>
      <c r="G65" s="129"/>
      <c r="H65" s="129"/>
      <c r="I65" s="129"/>
      <c r="J65" s="129"/>
      <c r="K65" s="129"/>
      <c r="L65" s="129"/>
      <c r="M65" s="129"/>
      <c r="N65" s="129"/>
      <c r="O65" s="129"/>
      <c r="P65" s="129"/>
      <c r="Q65" s="462"/>
      <c r="R65" s="129"/>
    </row>
    <row r="66" spans="1:18" x14ac:dyDescent="0.2">
      <c r="A66" s="58"/>
      <c r="B66" s="129"/>
      <c r="C66" s="129"/>
      <c r="D66" s="129"/>
      <c r="E66" s="129"/>
      <c r="F66" s="129"/>
      <c r="G66" s="129"/>
      <c r="H66" s="129"/>
      <c r="I66" s="129"/>
      <c r="J66" s="129"/>
      <c r="K66" s="129"/>
      <c r="L66" s="129"/>
      <c r="M66" s="129"/>
      <c r="N66" s="129"/>
      <c r="O66" s="129"/>
      <c r="P66" s="129"/>
      <c r="Q66" s="462"/>
      <c r="R66" s="129"/>
    </row>
    <row r="67" spans="1:18" x14ac:dyDescent="0.2">
      <c r="A67" s="58"/>
      <c r="B67" s="129"/>
      <c r="C67" s="129"/>
      <c r="D67" s="129"/>
      <c r="E67" s="129"/>
      <c r="F67" s="129"/>
      <c r="G67" s="129"/>
      <c r="H67" s="129"/>
      <c r="I67" s="129"/>
      <c r="J67" s="129"/>
      <c r="K67" s="129"/>
      <c r="L67" s="129"/>
      <c r="M67" s="129"/>
      <c r="N67" s="129"/>
      <c r="O67" s="129"/>
      <c r="P67" s="129"/>
      <c r="Q67" s="462"/>
      <c r="R67" s="129"/>
    </row>
    <row r="68" spans="1:18" x14ac:dyDescent="0.2">
      <c r="A68" s="58"/>
      <c r="B68" s="129"/>
      <c r="C68" s="129"/>
      <c r="D68" s="129"/>
      <c r="E68" s="129"/>
      <c r="F68" s="129"/>
      <c r="G68" s="129"/>
      <c r="H68" s="129"/>
      <c r="I68" s="129"/>
      <c r="J68" s="129"/>
      <c r="K68" s="129"/>
      <c r="L68" s="129"/>
      <c r="M68" s="129"/>
      <c r="N68" s="129"/>
      <c r="O68" s="129"/>
      <c r="P68" s="129"/>
      <c r="Q68" s="462"/>
      <c r="R68" s="129"/>
    </row>
    <row r="69" spans="1:18" x14ac:dyDescent="0.2">
      <c r="A69" s="58"/>
      <c r="B69" s="129"/>
      <c r="C69" s="129"/>
      <c r="D69" s="129"/>
      <c r="E69" s="129"/>
      <c r="F69" s="129"/>
      <c r="G69" s="129"/>
      <c r="H69" s="129"/>
      <c r="I69" s="129"/>
      <c r="J69" s="129"/>
      <c r="K69" s="129"/>
      <c r="L69" s="129"/>
      <c r="M69" s="129"/>
      <c r="N69" s="129"/>
      <c r="O69" s="129"/>
      <c r="P69" s="129"/>
      <c r="Q69" s="462"/>
      <c r="R69" s="129"/>
    </row>
    <row r="70" spans="1:18" x14ac:dyDescent="0.2">
      <c r="A70" s="58"/>
      <c r="B70" s="129"/>
      <c r="C70" s="129"/>
      <c r="D70" s="129"/>
      <c r="E70" s="129"/>
      <c r="F70" s="129"/>
      <c r="G70" s="129"/>
      <c r="H70" s="129"/>
      <c r="I70" s="129"/>
      <c r="J70" s="129"/>
      <c r="K70" s="129"/>
      <c r="L70" s="129"/>
      <c r="M70" s="129"/>
      <c r="N70" s="129"/>
      <c r="O70" s="129"/>
      <c r="P70" s="129"/>
      <c r="Q70" s="462"/>
      <c r="R70" s="129"/>
    </row>
    <row r="71" spans="1:18" x14ac:dyDescent="0.2">
      <c r="A71" s="58"/>
      <c r="B71" s="129"/>
      <c r="C71" s="129"/>
      <c r="D71" s="129"/>
      <c r="E71" s="129"/>
      <c r="F71" s="129"/>
      <c r="G71" s="129"/>
      <c r="H71" s="129"/>
      <c r="I71" s="129"/>
      <c r="J71" s="129"/>
      <c r="K71" s="129"/>
      <c r="L71" s="129"/>
      <c r="M71" s="129"/>
      <c r="N71" s="129"/>
      <c r="O71" s="129"/>
      <c r="P71" s="129"/>
      <c r="Q71" s="462"/>
      <c r="R71" s="129"/>
    </row>
    <row r="72" spans="1:18" x14ac:dyDescent="0.2">
      <c r="A72" s="58"/>
      <c r="B72" s="129"/>
      <c r="C72" s="129"/>
      <c r="D72" s="129"/>
      <c r="E72" s="129"/>
      <c r="F72" s="129"/>
      <c r="G72" s="129"/>
      <c r="H72" s="129"/>
      <c r="I72" s="129"/>
      <c r="J72" s="129"/>
      <c r="K72" s="129"/>
      <c r="L72" s="129"/>
      <c r="M72" s="129"/>
      <c r="N72" s="129"/>
      <c r="O72" s="129"/>
      <c r="P72" s="129"/>
      <c r="Q72" s="462"/>
      <c r="R72" s="129"/>
    </row>
    <row r="73" spans="1:18" x14ac:dyDescent="0.2">
      <c r="A73" s="58"/>
      <c r="B73" s="129"/>
      <c r="C73" s="129"/>
      <c r="D73" s="129"/>
      <c r="E73" s="129"/>
      <c r="F73" s="129"/>
      <c r="G73" s="129"/>
      <c r="H73" s="129"/>
      <c r="I73" s="129"/>
      <c r="J73" s="129"/>
      <c r="K73" s="129"/>
      <c r="L73" s="129"/>
      <c r="M73" s="129"/>
      <c r="N73" s="129"/>
      <c r="O73" s="129"/>
      <c r="P73" s="129"/>
      <c r="Q73" s="462"/>
      <c r="R73" s="129"/>
    </row>
    <row r="74" spans="1:18" x14ac:dyDescent="0.2">
      <c r="A74" s="58"/>
      <c r="B74" s="129"/>
      <c r="C74" s="129"/>
      <c r="D74" s="129"/>
      <c r="E74" s="129"/>
      <c r="F74" s="129"/>
      <c r="G74" s="129"/>
      <c r="H74" s="129"/>
      <c r="I74" s="129"/>
      <c r="J74" s="129"/>
      <c r="K74" s="129"/>
      <c r="L74" s="129"/>
      <c r="M74" s="129"/>
      <c r="N74" s="129"/>
      <c r="O74" s="129"/>
      <c r="P74" s="129"/>
      <c r="Q74" s="462"/>
      <c r="R74" s="129"/>
    </row>
    <row r="75" spans="1:18" x14ac:dyDescent="0.2">
      <c r="A75" s="58"/>
      <c r="B75" s="129"/>
      <c r="C75" s="129"/>
      <c r="D75" s="129"/>
      <c r="E75" s="129"/>
      <c r="F75" s="129"/>
      <c r="G75" s="129"/>
      <c r="H75" s="129"/>
      <c r="I75" s="129"/>
      <c r="J75" s="129"/>
      <c r="K75" s="129"/>
      <c r="L75" s="129"/>
      <c r="M75" s="129"/>
      <c r="N75" s="129"/>
      <c r="O75" s="129"/>
      <c r="P75" s="129"/>
      <c r="Q75" s="462"/>
      <c r="R75" s="129"/>
    </row>
    <row r="76" spans="1:18" x14ac:dyDescent="0.2">
      <c r="A76" s="58"/>
      <c r="B76" s="129"/>
      <c r="C76" s="129"/>
      <c r="D76" s="129"/>
      <c r="E76" s="129"/>
      <c r="F76" s="129"/>
      <c r="G76" s="129"/>
      <c r="H76" s="129"/>
      <c r="I76" s="129"/>
      <c r="J76" s="129"/>
      <c r="K76" s="129"/>
      <c r="L76" s="129"/>
      <c r="M76" s="129"/>
      <c r="N76" s="129"/>
      <c r="O76" s="129"/>
      <c r="P76" s="129"/>
      <c r="Q76" s="462"/>
      <c r="R76" s="129"/>
    </row>
    <row r="77" spans="1:18" x14ac:dyDescent="0.2">
      <c r="A77" s="58"/>
      <c r="B77" s="129"/>
      <c r="C77" s="129"/>
      <c r="D77" s="129"/>
      <c r="E77" s="129"/>
      <c r="F77" s="129"/>
      <c r="G77" s="129"/>
      <c r="H77" s="129"/>
      <c r="I77" s="129"/>
      <c r="J77" s="129"/>
      <c r="K77" s="129"/>
      <c r="L77" s="129"/>
      <c r="M77" s="129"/>
      <c r="N77" s="129"/>
      <c r="O77" s="129"/>
      <c r="P77" s="129"/>
      <c r="Q77" s="462"/>
      <c r="R77" s="129"/>
    </row>
    <row r="78" spans="1:18" x14ac:dyDescent="0.2">
      <c r="A78" s="58"/>
      <c r="B78" s="129"/>
      <c r="C78" s="129"/>
      <c r="D78" s="129"/>
      <c r="E78" s="129"/>
      <c r="F78" s="129"/>
      <c r="G78" s="129"/>
      <c r="H78" s="129"/>
      <c r="I78" s="129"/>
      <c r="J78" s="129"/>
      <c r="K78" s="129"/>
      <c r="L78" s="129"/>
      <c r="M78" s="129"/>
      <c r="N78" s="129"/>
      <c r="O78" s="129"/>
      <c r="P78" s="129"/>
      <c r="Q78" s="462"/>
      <c r="R78" s="129"/>
    </row>
    <row r="79" spans="1:18" x14ac:dyDescent="0.2">
      <c r="A79" s="58"/>
      <c r="B79" s="129"/>
      <c r="C79" s="129"/>
      <c r="D79" s="129"/>
      <c r="E79" s="129"/>
      <c r="F79" s="129"/>
      <c r="G79" s="129"/>
      <c r="H79" s="129"/>
      <c r="I79" s="129"/>
      <c r="J79" s="129"/>
      <c r="K79" s="129"/>
      <c r="L79" s="129"/>
      <c r="M79" s="129"/>
      <c r="N79" s="129"/>
      <c r="O79" s="129"/>
      <c r="P79" s="129"/>
      <c r="Q79" s="462"/>
      <c r="R79" s="129"/>
    </row>
    <row r="80" spans="1:18" x14ac:dyDescent="0.2">
      <c r="A80" s="58"/>
      <c r="B80" s="129"/>
      <c r="C80" s="129"/>
      <c r="D80" s="129"/>
      <c r="E80" s="129"/>
      <c r="F80" s="129"/>
      <c r="G80" s="129"/>
      <c r="H80" s="129"/>
      <c r="I80" s="129"/>
      <c r="J80" s="129"/>
      <c r="K80" s="129"/>
      <c r="L80" s="129"/>
      <c r="M80" s="129"/>
      <c r="N80" s="129"/>
      <c r="O80" s="129"/>
      <c r="P80" s="129"/>
      <c r="Q80" s="462"/>
      <c r="R80" s="129"/>
    </row>
    <row r="81" spans="1:18" x14ac:dyDescent="0.2">
      <c r="A81" s="58"/>
      <c r="B81" s="129"/>
      <c r="C81" s="129"/>
      <c r="D81" s="129"/>
      <c r="E81" s="129"/>
      <c r="F81" s="129"/>
      <c r="G81" s="129"/>
      <c r="H81" s="129"/>
      <c r="I81" s="129"/>
      <c r="J81" s="129"/>
      <c r="K81" s="129"/>
      <c r="L81" s="129"/>
      <c r="M81" s="129"/>
      <c r="N81" s="129"/>
      <c r="O81" s="129"/>
      <c r="P81" s="129"/>
      <c r="Q81" s="462"/>
      <c r="R81" s="129"/>
    </row>
    <row r="82" spans="1:18" x14ac:dyDescent="0.2">
      <c r="A82" s="58"/>
      <c r="B82" s="129"/>
      <c r="C82" s="129"/>
      <c r="D82" s="129"/>
      <c r="E82" s="129"/>
      <c r="F82" s="129"/>
      <c r="G82" s="129"/>
      <c r="H82" s="129"/>
      <c r="I82" s="129"/>
      <c r="J82" s="129"/>
      <c r="K82" s="129"/>
      <c r="L82" s="129"/>
      <c r="M82" s="129"/>
      <c r="N82" s="129"/>
      <c r="O82" s="129"/>
      <c r="P82" s="129"/>
      <c r="Q82" s="462"/>
      <c r="R82" s="129"/>
    </row>
    <row r="83" spans="1:18" x14ac:dyDescent="0.2">
      <c r="A83" s="58"/>
      <c r="B83" s="129"/>
      <c r="C83" s="129"/>
      <c r="D83" s="129"/>
      <c r="E83" s="129"/>
      <c r="F83" s="129"/>
      <c r="G83" s="129"/>
      <c r="H83" s="129"/>
      <c r="I83" s="129"/>
      <c r="J83" s="129"/>
      <c r="K83" s="129"/>
      <c r="L83" s="129"/>
      <c r="M83" s="129"/>
      <c r="N83" s="129"/>
      <c r="O83" s="129"/>
      <c r="P83" s="129"/>
      <c r="Q83" s="462"/>
      <c r="R83" s="129"/>
    </row>
    <row r="84" spans="1:18" x14ac:dyDescent="0.2">
      <c r="A84" s="58"/>
      <c r="B84" s="129"/>
      <c r="C84" s="129"/>
      <c r="D84" s="129"/>
      <c r="E84" s="129"/>
      <c r="F84" s="129"/>
      <c r="G84" s="129"/>
      <c r="H84" s="129"/>
      <c r="I84" s="129"/>
      <c r="J84" s="129"/>
      <c r="K84" s="129"/>
      <c r="L84" s="129"/>
      <c r="M84" s="129"/>
      <c r="N84" s="129"/>
      <c r="O84" s="129"/>
      <c r="P84" s="129"/>
      <c r="Q84" s="462"/>
      <c r="R84" s="129"/>
    </row>
    <row r="85" spans="1:18" x14ac:dyDescent="0.2">
      <c r="A85" s="58"/>
      <c r="B85" s="129"/>
      <c r="C85" s="129"/>
      <c r="D85" s="129"/>
      <c r="E85" s="129"/>
      <c r="F85" s="129"/>
      <c r="G85" s="129"/>
      <c r="H85" s="129"/>
      <c r="I85" s="129"/>
      <c r="J85" s="129"/>
      <c r="K85" s="129"/>
      <c r="L85" s="129"/>
      <c r="M85" s="129"/>
      <c r="N85" s="129"/>
      <c r="O85" s="129"/>
      <c r="P85" s="129"/>
      <c r="Q85" s="462"/>
      <c r="R85" s="129"/>
    </row>
    <row r="86" spans="1:18" x14ac:dyDescent="0.2">
      <c r="A86" s="58"/>
      <c r="B86" s="129"/>
      <c r="C86" s="129"/>
      <c r="D86" s="129"/>
      <c r="E86" s="129"/>
      <c r="F86" s="129"/>
      <c r="G86" s="129"/>
      <c r="H86" s="129"/>
      <c r="I86" s="129"/>
      <c r="J86" s="129"/>
      <c r="K86" s="129"/>
      <c r="L86" s="129"/>
      <c r="M86" s="129"/>
      <c r="N86" s="129"/>
      <c r="O86" s="129"/>
      <c r="P86" s="129"/>
      <c r="Q86" s="462"/>
      <c r="R86" s="129"/>
    </row>
    <row r="87" spans="1:18" x14ac:dyDescent="0.2">
      <c r="A87" s="58"/>
      <c r="B87" s="129"/>
      <c r="C87" s="129"/>
      <c r="D87" s="129"/>
      <c r="E87" s="129"/>
      <c r="F87" s="129"/>
      <c r="G87" s="129"/>
      <c r="H87" s="129"/>
      <c r="I87" s="129"/>
      <c r="J87" s="129"/>
      <c r="K87" s="129"/>
      <c r="L87" s="129"/>
      <c r="M87" s="129"/>
      <c r="N87" s="129"/>
      <c r="O87" s="129"/>
      <c r="P87" s="129"/>
      <c r="Q87" s="462"/>
      <c r="R87" s="129"/>
    </row>
    <row r="88" spans="1:18" x14ac:dyDescent="0.2">
      <c r="A88" s="58"/>
      <c r="B88" s="129"/>
      <c r="C88" s="129"/>
      <c r="D88" s="129"/>
      <c r="E88" s="129"/>
      <c r="F88" s="129"/>
      <c r="G88" s="129"/>
      <c r="H88" s="129"/>
      <c r="I88" s="129"/>
      <c r="J88" s="129"/>
      <c r="K88" s="129"/>
      <c r="L88" s="129"/>
      <c r="M88" s="129"/>
      <c r="N88" s="129"/>
      <c r="O88" s="129"/>
      <c r="P88" s="129"/>
      <c r="Q88" s="462"/>
      <c r="R88" s="129"/>
    </row>
    <row r="89" spans="1:18" x14ac:dyDescent="0.2">
      <c r="A89" s="58"/>
      <c r="B89" s="129"/>
      <c r="C89" s="129"/>
      <c r="D89" s="129"/>
      <c r="E89" s="129"/>
      <c r="F89" s="129"/>
      <c r="G89" s="129"/>
      <c r="H89" s="129"/>
      <c r="I89" s="129"/>
      <c r="J89" s="129"/>
      <c r="K89" s="129"/>
      <c r="L89" s="129"/>
      <c r="M89" s="129"/>
      <c r="N89" s="129"/>
      <c r="O89" s="129"/>
      <c r="P89" s="129"/>
      <c r="Q89" s="462"/>
      <c r="R89" s="129"/>
    </row>
    <row r="90" spans="1:18" x14ac:dyDescent="0.2">
      <c r="A90" s="58"/>
      <c r="B90" s="129"/>
      <c r="C90" s="129"/>
      <c r="D90" s="129"/>
      <c r="E90" s="129"/>
      <c r="F90" s="129"/>
      <c r="G90" s="129"/>
      <c r="H90" s="129"/>
      <c r="I90" s="129"/>
      <c r="J90" s="129"/>
      <c r="K90" s="129"/>
      <c r="L90" s="129"/>
      <c r="M90" s="129"/>
      <c r="N90" s="129"/>
      <c r="O90" s="129"/>
      <c r="P90" s="129"/>
      <c r="Q90" s="462"/>
      <c r="R90" s="129"/>
    </row>
    <row r="91" spans="1:18" x14ac:dyDescent="0.2">
      <c r="A91" s="58"/>
      <c r="B91" s="129"/>
      <c r="C91" s="129"/>
      <c r="D91" s="129"/>
      <c r="E91" s="129"/>
      <c r="F91" s="129"/>
      <c r="G91" s="129"/>
      <c r="H91" s="129"/>
      <c r="I91" s="129"/>
      <c r="J91" s="129"/>
      <c r="K91" s="129"/>
      <c r="L91" s="129"/>
      <c r="M91" s="129"/>
      <c r="N91" s="129"/>
      <c r="O91" s="129"/>
      <c r="P91" s="129"/>
      <c r="Q91" s="462"/>
      <c r="R91" s="129"/>
    </row>
    <row r="92" spans="1:18" x14ac:dyDescent="0.2">
      <c r="A92" s="58"/>
      <c r="B92" s="129"/>
      <c r="C92" s="129"/>
      <c r="D92" s="129"/>
      <c r="E92" s="129"/>
      <c r="F92" s="129"/>
      <c r="G92" s="129"/>
      <c r="H92" s="129"/>
      <c r="I92" s="129"/>
      <c r="J92" s="129"/>
      <c r="K92" s="129"/>
      <c r="L92" s="129"/>
      <c r="M92" s="129"/>
      <c r="N92" s="129"/>
      <c r="O92" s="129"/>
      <c r="P92" s="129"/>
      <c r="Q92" s="462"/>
      <c r="R92" s="129"/>
    </row>
    <row r="93" spans="1:18" x14ac:dyDescent="0.2">
      <c r="A93" s="58"/>
      <c r="B93" s="129"/>
      <c r="C93" s="129"/>
      <c r="D93" s="129"/>
      <c r="E93" s="129"/>
      <c r="F93" s="129"/>
      <c r="G93" s="129"/>
      <c r="H93" s="129"/>
      <c r="I93" s="129"/>
      <c r="J93" s="129"/>
      <c r="K93" s="129"/>
      <c r="L93" s="129"/>
      <c r="M93" s="129"/>
      <c r="N93" s="129"/>
      <c r="O93" s="129"/>
      <c r="P93" s="129"/>
      <c r="Q93" s="462"/>
      <c r="R93" s="129"/>
    </row>
    <row r="94" spans="1:18" x14ac:dyDescent="0.2">
      <c r="A94" s="58"/>
      <c r="B94" s="129"/>
      <c r="C94" s="129"/>
      <c r="D94" s="129"/>
      <c r="E94" s="129"/>
      <c r="F94" s="129"/>
      <c r="G94" s="129"/>
      <c r="H94" s="129"/>
      <c r="I94" s="129"/>
      <c r="J94" s="129"/>
      <c r="K94" s="129"/>
      <c r="L94" s="129"/>
      <c r="M94" s="129"/>
      <c r="N94" s="129"/>
      <c r="O94" s="129"/>
      <c r="P94" s="129"/>
      <c r="Q94" s="462"/>
      <c r="R94" s="129"/>
    </row>
    <row r="95" spans="1:18" x14ac:dyDescent="0.2">
      <c r="A95" s="58"/>
      <c r="B95" s="129"/>
      <c r="C95" s="129"/>
      <c r="D95" s="129"/>
      <c r="E95" s="129"/>
      <c r="F95" s="129"/>
      <c r="G95" s="129"/>
      <c r="H95" s="129"/>
      <c r="I95" s="129"/>
      <c r="J95" s="129"/>
      <c r="K95" s="129"/>
      <c r="L95" s="129"/>
      <c r="M95" s="129"/>
      <c r="N95" s="129"/>
      <c r="O95" s="129"/>
      <c r="P95" s="129"/>
      <c r="Q95" s="462"/>
      <c r="R95" s="129"/>
    </row>
    <row r="96" spans="1:18" x14ac:dyDescent="0.2">
      <c r="A96" s="58"/>
      <c r="B96" s="129"/>
      <c r="C96" s="129"/>
      <c r="D96" s="129"/>
      <c r="E96" s="129"/>
      <c r="F96" s="129"/>
      <c r="G96" s="129"/>
      <c r="H96" s="129"/>
      <c r="I96" s="129"/>
      <c r="J96" s="129"/>
      <c r="K96" s="129"/>
      <c r="L96" s="129"/>
      <c r="M96" s="129"/>
      <c r="N96" s="129"/>
      <c r="O96" s="129"/>
      <c r="P96" s="129"/>
      <c r="Q96" s="462"/>
      <c r="R96" s="129"/>
    </row>
    <row r="97" spans="1:18" x14ac:dyDescent="0.2">
      <c r="A97" s="58"/>
      <c r="B97" s="129"/>
      <c r="C97" s="129"/>
      <c r="D97" s="129"/>
      <c r="E97" s="129"/>
      <c r="F97" s="129"/>
      <c r="G97" s="129"/>
      <c r="H97" s="129"/>
      <c r="I97" s="129"/>
      <c r="J97" s="129"/>
      <c r="K97" s="129"/>
      <c r="L97" s="129"/>
      <c r="M97" s="129"/>
      <c r="N97" s="129"/>
      <c r="O97" s="129"/>
      <c r="P97" s="129"/>
      <c r="Q97" s="462"/>
      <c r="R97" s="129"/>
    </row>
    <row r="98" spans="1:18" x14ac:dyDescent="0.2">
      <c r="A98" s="58"/>
      <c r="B98" s="129"/>
      <c r="C98" s="129"/>
      <c r="D98" s="129"/>
      <c r="E98" s="129"/>
      <c r="F98" s="129"/>
      <c r="G98" s="129"/>
      <c r="H98" s="129"/>
      <c r="I98" s="129"/>
      <c r="J98" s="129"/>
      <c r="K98" s="129"/>
      <c r="L98" s="129"/>
      <c r="M98" s="129"/>
      <c r="N98" s="129"/>
      <c r="O98" s="129"/>
      <c r="P98" s="129"/>
      <c r="Q98" s="462"/>
      <c r="R98" s="129"/>
    </row>
    <row r="99" spans="1:18" x14ac:dyDescent="0.2">
      <c r="A99" s="58"/>
      <c r="B99" s="129"/>
      <c r="C99" s="129"/>
      <c r="D99" s="129"/>
      <c r="E99" s="129"/>
      <c r="F99" s="129"/>
      <c r="G99" s="129"/>
      <c r="H99" s="129"/>
      <c r="I99" s="129"/>
      <c r="J99" s="129"/>
      <c r="K99" s="129"/>
      <c r="L99" s="129"/>
      <c r="M99" s="129"/>
      <c r="N99" s="129"/>
      <c r="O99" s="129"/>
      <c r="P99" s="129"/>
      <c r="Q99" s="462"/>
      <c r="R99" s="129"/>
    </row>
    <row r="100" spans="1:18" x14ac:dyDescent="0.2">
      <c r="A100" s="58"/>
      <c r="B100" s="129"/>
      <c r="C100" s="129"/>
      <c r="D100" s="129"/>
      <c r="E100" s="129"/>
      <c r="F100" s="129"/>
      <c r="G100" s="129"/>
      <c r="H100" s="129"/>
      <c r="I100" s="129"/>
      <c r="J100" s="129"/>
      <c r="K100" s="129"/>
      <c r="L100" s="129"/>
      <c r="M100" s="129"/>
      <c r="N100" s="129"/>
      <c r="O100" s="129"/>
      <c r="P100" s="129"/>
      <c r="Q100" s="462"/>
      <c r="R100" s="129"/>
    </row>
    <row r="101" spans="1:18" x14ac:dyDescent="0.2">
      <c r="A101" s="58"/>
      <c r="B101" s="129"/>
      <c r="C101" s="129"/>
      <c r="D101" s="129"/>
      <c r="E101" s="129"/>
      <c r="F101" s="129"/>
      <c r="G101" s="129"/>
      <c r="H101" s="129"/>
      <c r="I101" s="129"/>
      <c r="J101" s="129"/>
      <c r="K101" s="129"/>
      <c r="L101" s="129"/>
      <c r="M101" s="129"/>
      <c r="N101" s="129"/>
      <c r="O101" s="129"/>
      <c r="P101" s="129"/>
      <c r="Q101" s="462"/>
      <c r="R101" s="129"/>
    </row>
    <row r="102" spans="1:18" x14ac:dyDescent="0.2">
      <c r="A102" s="58"/>
      <c r="B102" s="129"/>
      <c r="C102" s="129"/>
      <c r="D102" s="129"/>
      <c r="E102" s="129"/>
      <c r="F102" s="129"/>
      <c r="G102" s="129"/>
      <c r="H102" s="129"/>
      <c r="I102" s="129"/>
      <c r="J102" s="129"/>
      <c r="K102" s="129"/>
      <c r="L102" s="129"/>
      <c r="M102" s="129"/>
      <c r="N102" s="129"/>
      <c r="O102" s="129"/>
      <c r="P102" s="129"/>
      <c r="Q102" s="462"/>
      <c r="R102" s="129"/>
    </row>
    <row r="103" spans="1:18" x14ac:dyDescent="0.2">
      <c r="A103" s="58"/>
      <c r="B103" s="129"/>
      <c r="C103" s="129"/>
      <c r="D103" s="129"/>
      <c r="E103" s="129"/>
      <c r="F103" s="129"/>
      <c r="G103" s="129"/>
      <c r="H103" s="129"/>
      <c r="I103" s="129"/>
      <c r="J103" s="129"/>
      <c r="K103" s="129"/>
      <c r="L103" s="129"/>
      <c r="M103" s="129"/>
      <c r="N103" s="129"/>
      <c r="O103" s="129"/>
      <c r="P103" s="129"/>
      <c r="Q103" s="462"/>
      <c r="R103" s="129"/>
    </row>
    <row r="104" spans="1:18" x14ac:dyDescent="0.2">
      <c r="A104" s="58"/>
      <c r="B104" s="129"/>
      <c r="C104" s="129"/>
      <c r="D104" s="129"/>
      <c r="E104" s="129"/>
      <c r="F104" s="129"/>
      <c r="G104" s="129"/>
      <c r="H104" s="129"/>
      <c r="I104" s="129"/>
      <c r="J104" s="129"/>
      <c r="K104" s="129"/>
      <c r="L104" s="129"/>
      <c r="M104" s="129"/>
      <c r="N104" s="129"/>
      <c r="O104" s="129"/>
      <c r="P104" s="129"/>
      <c r="Q104" s="462"/>
      <c r="R104" s="129"/>
    </row>
    <row r="105" spans="1:18" x14ac:dyDescent="0.2">
      <c r="A105" s="58"/>
      <c r="B105" s="129"/>
      <c r="C105" s="129"/>
      <c r="D105" s="129"/>
      <c r="E105" s="129"/>
      <c r="F105" s="129"/>
      <c r="G105" s="129"/>
      <c r="H105" s="129"/>
      <c r="I105" s="129"/>
      <c r="J105" s="129"/>
      <c r="K105" s="129"/>
      <c r="L105" s="129"/>
      <c r="M105" s="129"/>
      <c r="N105" s="129"/>
      <c r="O105" s="129"/>
      <c r="P105" s="129"/>
      <c r="Q105" s="462"/>
      <c r="R105" s="129"/>
    </row>
    <row r="106" spans="1:18" x14ac:dyDescent="0.2">
      <c r="A106" s="58"/>
      <c r="B106" s="129"/>
      <c r="C106" s="129"/>
      <c r="D106" s="129"/>
      <c r="E106" s="129"/>
      <c r="F106" s="129"/>
      <c r="G106" s="129"/>
      <c r="H106" s="129"/>
      <c r="I106" s="129"/>
      <c r="J106" s="129"/>
      <c r="K106" s="129"/>
      <c r="L106" s="129"/>
      <c r="M106" s="129"/>
      <c r="N106" s="129"/>
      <c r="O106" s="129"/>
      <c r="P106" s="129"/>
      <c r="Q106" s="462"/>
      <c r="R106" s="129"/>
    </row>
    <row r="107" spans="1:18" x14ac:dyDescent="0.2">
      <c r="A107" s="58"/>
      <c r="B107" s="129"/>
      <c r="C107" s="129"/>
      <c r="D107" s="129"/>
      <c r="E107" s="129"/>
      <c r="F107" s="129"/>
      <c r="G107" s="129"/>
      <c r="H107" s="129"/>
      <c r="I107" s="129"/>
      <c r="J107" s="129"/>
      <c r="K107" s="129"/>
      <c r="L107" s="129"/>
      <c r="M107" s="129"/>
      <c r="N107" s="129"/>
      <c r="O107" s="129"/>
      <c r="P107" s="129"/>
      <c r="Q107" s="462"/>
      <c r="R107" s="129"/>
    </row>
    <row r="108" spans="1:18" x14ac:dyDescent="0.2">
      <c r="A108" s="58"/>
      <c r="B108" s="129"/>
      <c r="C108" s="129"/>
      <c r="D108" s="129"/>
      <c r="E108" s="129"/>
      <c r="F108" s="129"/>
      <c r="G108" s="129"/>
      <c r="H108" s="129"/>
      <c r="I108" s="129"/>
      <c r="J108" s="129"/>
      <c r="K108" s="129"/>
      <c r="L108" s="129"/>
      <c r="M108" s="129"/>
      <c r="N108" s="129"/>
      <c r="O108" s="129"/>
      <c r="P108" s="129"/>
      <c r="Q108" s="462"/>
      <c r="R108" s="129"/>
    </row>
    <row r="109" spans="1:18" x14ac:dyDescent="0.2">
      <c r="A109" s="58"/>
      <c r="B109" s="129"/>
      <c r="C109" s="129"/>
      <c r="D109" s="129"/>
      <c r="E109" s="129"/>
      <c r="F109" s="129"/>
      <c r="G109" s="129"/>
      <c r="H109" s="129"/>
      <c r="I109" s="129"/>
      <c r="J109" s="129"/>
      <c r="K109" s="129"/>
      <c r="L109" s="129"/>
      <c r="M109" s="129"/>
      <c r="N109" s="129"/>
      <c r="O109" s="129"/>
      <c r="P109" s="129"/>
      <c r="Q109" s="462"/>
      <c r="R109" s="129"/>
    </row>
    <row r="110" spans="1:18" x14ac:dyDescent="0.2">
      <c r="A110" s="58"/>
      <c r="B110" s="129"/>
      <c r="C110" s="129"/>
      <c r="D110" s="129"/>
      <c r="E110" s="129"/>
      <c r="F110" s="129"/>
      <c r="G110" s="129"/>
      <c r="H110" s="129"/>
      <c r="I110" s="129"/>
      <c r="J110" s="129"/>
      <c r="K110" s="129"/>
      <c r="L110" s="129"/>
      <c r="M110" s="129"/>
      <c r="N110" s="129"/>
      <c r="O110" s="129"/>
      <c r="P110" s="129"/>
      <c r="Q110" s="462"/>
      <c r="R110" s="129"/>
    </row>
    <row r="111" spans="1:18" x14ac:dyDescent="0.2">
      <c r="A111" s="58"/>
      <c r="B111" s="129"/>
      <c r="C111" s="129"/>
      <c r="D111" s="129"/>
      <c r="E111" s="129"/>
      <c r="F111" s="129"/>
      <c r="G111" s="129"/>
      <c r="H111" s="129"/>
      <c r="I111" s="129"/>
      <c r="J111" s="129"/>
      <c r="K111" s="129"/>
      <c r="L111" s="129"/>
      <c r="M111" s="129"/>
      <c r="N111" s="129"/>
      <c r="O111" s="129"/>
      <c r="P111" s="129"/>
      <c r="Q111" s="462"/>
      <c r="R111" s="129"/>
    </row>
    <row r="112" spans="1:18" x14ac:dyDescent="0.2">
      <c r="A112" s="58"/>
      <c r="B112" s="129"/>
      <c r="C112" s="129"/>
      <c r="D112" s="129"/>
      <c r="E112" s="129"/>
      <c r="F112" s="129"/>
      <c r="G112" s="129"/>
      <c r="H112" s="129"/>
      <c r="I112" s="129"/>
      <c r="J112" s="129"/>
      <c r="K112" s="129"/>
      <c r="L112" s="129"/>
      <c r="M112" s="129"/>
      <c r="N112" s="129"/>
      <c r="O112" s="129"/>
      <c r="P112" s="129"/>
      <c r="Q112" s="462"/>
      <c r="R112" s="129"/>
    </row>
    <row r="113" spans="1:18" x14ac:dyDescent="0.2">
      <c r="A113" s="58"/>
      <c r="B113" s="129"/>
      <c r="C113" s="129"/>
      <c r="D113" s="129"/>
      <c r="E113" s="129"/>
      <c r="F113" s="129"/>
      <c r="G113" s="129"/>
      <c r="H113" s="129"/>
      <c r="I113" s="129"/>
      <c r="J113" s="129"/>
      <c r="K113" s="129"/>
      <c r="L113" s="129"/>
      <c r="M113" s="129"/>
      <c r="N113" s="129"/>
      <c r="O113" s="129"/>
      <c r="P113" s="129"/>
      <c r="Q113" s="462"/>
      <c r="R113" s="129"/>
    </row>
    <row r="114" spans="1:18" x14ac:dyDescent="0.2">
      <c r="A114" s="58"/>
      <c r="B114" s="129"/>
      <c r="C114" s="129"/>
      <c r="D114" s="129"/>
      <c r="E114" s="129"/>
      <c r="F114" s="129"/>
      <c r="G114" s="129"/>
      <c r="H114" s="129"/>
      <c r="I114" s="129"/>
      <c r="J114" s="129"/>
      <c r="K114" s="129"/>
      <c r="L114" s="129"/>
      <c r="M114" s="129"/>
      <c r="N114" s="129"/>
      <c r="O114" s="129"/>
      <c r="P114" s="129"/>
      <c r="Q114" s="462"/>
      <c r="R114" s="129"/>
    </row>
    <row r="115" spans="1:18" x14ac:dyDescent="0.2">
      <c r="A115" s="58"/>
      <c r="B115" s="129"/>
      <c r="C115" s="129"/>
      <c r="D115" s="129"/>
      <c r="E115" s="129"/>
      <c r="F115" s="129"/>
      <c r="G115" s="129"/>
      <c r="H115" s="129"/>
      <c r="I115" s="129"/>
      <c r="J115" s="129"/>
      <c r="K115" s="129"/>
      <c r="L115" s="129"/>
      <c r="M115" s="129"/>
      <c r="N115" s="129"/>
      <c r="O115" s="129"/>
      <c r="P115" s="129"/>
      <c r="Q115" s="462"/>
      <c r="R115" s="129"/>
    </row>
    <row r="116" spans="1:18" x14ac:dyDescent="0.2">
      <c r="A116" s="58"/>
      <c r="B116" s="129"/>
      <c r="C116" s="129"/>
      <c r="D116" s="129"/>
      <c r="E116" s="129"/>
      <c r="F116" s="129"/>
      <c r="G116" s="129"/>
      <c r="H116" s="129"/>
      <c r="I116" s="129"/>
      <c r="J116" s="129"/>
      <c r="K116" s="129"/>
      <c r="L116" s="129"/>
      <c r="M116" s="129"/>
      <c r="N116" s="129"/>
      <c r="O116" s="129"/>
      <c r="P116" s="129"/>
      <c r="Q116" s="462"/>
      <c r="R116" s="129"/>
    </row>
    <row r="117" spans="1:18" x14ac:dyDescent="0.2">
      <c r="A117" s="58"/>
      <c r="B117" s="129"/>
      <c r="C117" s="129"/>
      <c r="D117" s="129"/>
      <c r="E117" s="129"/>
      <c r="F117" s="129"/>
      <c r="G117" s="129"/>
      <c r="H117" s="129"/>
      <c r="I117" s="129"/>
      <c r="J117" s="129"/>
      <c r="K117" s="129"/>
      <c r="L117" s="129"/>
      <c r="M117" s="129"/>
      <c r="N117" s="129"/>
      <c r="O117" s="129"/>
      <c r="P117" s="129"/>
      <c r="Q117" s="462"/>
      <c r="R117" s="129"/>
    </row>
    <row r="118" spans="1:18" x14ac:dyDescent="0.2">
      <c r="A118" s="58"/>
      <c r="B118" s="129"/>
      <c r="C118" s="129"/>
      <c r="D118" s="129"/>
      <c r="E118" s="129"/>
      <c r="F118" s="129"/>
      <c r="G118" s="129"/>
      <c r="H118" s="129"/>
      <c r="I118" s="129"/>
      <c r="J118" s="129"/>
      <c r="K118" s="129"/>
      <c r="L118" s="129"/>
      <c r="M118" s="129"/>
      <c r="N118" s="129"/>
      <c r="O118" s="129"/>
      <c r="P118" s="129"/>
      <c r="Q118" s="462"/>
      <c r="R118" s="129"/>
    </row>
    <row r="119" spans="1:18" x14ac:dyDescent="0.2">
      <c r="A119" s="58"/>
      <c r="B119" s="129"/>
      <c r="C119" s="129"/>
      <c r="D119" s="129"/>
      <c r="E119" s="129"/>
      <c r="F119" s="129"/>
      <c r="G119" s="129"/>
      <c r="H119" s="129"/>
      <c r="I119" s="129"/>
      <c r="J119" s="129"/>
      <c r="K119" s="129"/>
      <c r="L119" s="129"/>
      <c r="M119" s="129"/>
      <c r="N119" s="129"/>
      <c r="O119" s="129"/>
      <c r="P119" s="129"/>
      <c r="Q119" s="462"/>
      <c r="R119" s="129"/>
    </row>
    <row r="120" spans="1:18" x14ac:dyDescent="0.2">
      <c r="A120" s="58"/>
      <c r="B120" s="129"/>
      <c r="C120" s="129"/>
      <c r="D120" s="129"/>
      <c r="E120" s="129"/>
      <c r="F120" s="129"/>
      <c r="G120" s="129"/>
      <c r="H120" s="129"/>
      <c r="I120" s="129"/>
      <c r="J120" s="129"/>
      <c r="K120" s="129"/>
      <c r="L120" s="129"/>
      <c r="M120" s="129"/>
      <c r="N120" s="129"/>
      <c r="O120" s="129"/>
      <c r="P120" s="129"/>
      <c r="Q120" s="462"/>
      <c r="R120" s="129"/>
    </row>
    <row r="121" spans="1:18" x14ac:dyDescent="0.2">
      <c r="A121" s="58"/>
      <c r="B121" s="129"/>
      <c r="C121" s="129"/>
      <c r="D121" s="129"/>
      <c r="E121" s="129"/>
      <c r="F121" s="129"/>
      <c r="G121" s="129"/>
      <c r="H121" s="129"/>
      <c r="I121" s="129"/>
      <c r="J121" s="129"/>
      <c r="K121" s="129"/>
      <c r="L121" s="129"/>
      <c r="M121" s="129"/>
      <c r="N121" s="129"/>
      <c r="O121" s="129"/>
      <c r="P121" s="129"/>
      <c r="Q121" s="462"/>
      <c r="R121" s="129"/>
    </row>
    <row r="122" spans="1:18" x14ac:dyDescent="0.2">
      <c r="A122" s="58"/>
      <c r="B122" s="129"/>
      <c r="C122" s="129"/>
      <c r="D122" s="129"/>
      <c r="E122" s="129"/>
      <c r="F122" s="129"/>
      <c r="G122" s="129"/>
      <c r="H122" s="129"/>
      <c r="I122" s="129"/>
      <c r="J122" s="129"/>
      <c r="K122" s="129"/>
      <c r="L122" s="129"/>
      <c r="M122" s="129"/>
      <c r="N122" s="129"/>
      <c r="O122" s="129"/>
      <c r="P122" s="129"/>
      <c r="Q122" s="462"/>
      <c r="R122" s="129"/>
    </row>
    <row r="123" spans="1:18" x14ac:dyDescent="0.2">
      <c r="A123" s="58"/>
      <c r="B123" s="129"/>
      <c r="C123" s="129"/>
      <c r="D123" s="129"/>
      <c r="E123" s="129"/>
      <c r="F123" s="129"/>
      <c r="G123" s="129"/>
      <c r="H123" s="129"/>
      <c r="I123" s="129"/>
      <c r="J123" s="129"/>
      <c r="K123" s="129"/>
      <c r="L123" s="129"/>
      <c r="M123" s="129"/>
      <c r="N123" s="129"/>
      <c r="O123" s="129"/>
      <c r="P123" s="129"/>
      <c r="Q123" s="462"/>
      <c r="R123" s="129"/>
    </row>
    <row r="124" spans="1:18" x14ac:dyDescent="0.2">
      <c r="A124" s="58"/>
      <c r="B124" s="129"/>
      <c r="C124" s="129"/>
      <c r="D124" s="129"/>
      <c r="E124" s="129"/>
      <c r="F124" s="129"/>
      <c r="G124" s="129"/>
      <c r="H124" s="129"/>
      <c r="I124" s="129"/>
      <c r="J124" s="129"/>
      <c r="K124" s="129"/>
      <c r="L124" s="129"/>
      <c r="M124" s="129"/>
      <c r="N124" s="129"/>
      <c r="O124" s="129"/>
      <c r="P124" s="129"/>
      <c r="Q124" s="462"/>
      <c r="R124" s="129"/>
    </row>
    <row r="125" spans="1:18" x14ac:dyDescent="0.2">
      <c r="A125" s="58"/>
      <c r="B125" s="129"/>
      <c r="C125" s="129"/>
      <c r="D125" s="129"/>
      <c r="E125" s="129"/>
      <c r="F125" s="129"/>
      <c r="G125" s="129"/>
      <c r="H125" s="129"/>
      <c r="I125" s="129"/>
      <c r="J125" s="129"/>
      <c r="K125" s="129"/>
      <c r="L125" s="129"/>
      <c r="M125" s="129"/>
      <c r="N125" s="129"/>
      <c r="O125" s="129"/>
      <c r="P125" s="129"/>
      <c r="Q125" s="462"/>
      <c r="R125" s="129"/>
    </row>
    <row r="126" spans="1:18" x14ac:dyDescent="0.2">
      <c r="A126" s="58"/>
      <c r="B126" s="129"/>
      <c r="C126" s="129"/>
      <c r="D126" s="129"/>
      <c r="E126" s="129"/>
      <c r="F126" s="129"/>
      <c r="G126" s="129"/>
      <c r="H126" s="129"/>
      <c r="I126" s="129"/>
      <c r="J126" s="129"/>
      <c r="K126" s="129"/>
      <c r="L126" s="129"/>
      <c r="M126" s="129"/>
      <c r="N126" s="129"/>
      <c r="O126" s="129"/>
      <c r="P126" s="129"/>
      <c r="Q126" s="462"/>
      <c r="R126" s="129"/>
    </row>
    <row r="127" spans="1:18" x14ac:dyDescent="0.2">
      <c r="A127" s="58"/>
      <c r="B127" s="129"/>
      <c r="C127" s="129"/>
      <c r="D127" s="129"/>
      <c r="E127" s="129"/>
      <c r="F127" s="129"/>
      <c r="G127" s="129"/>
      <c r="H127" s="129"/>
      <c r="I127" s="129"/>
      <c r="J127" s="129"/>
      <c r="K127" s="129"/>
      <c r="L127" s="129"/>
      <c r="M127" s="129"/>
      <c r="N127" s="129"/>
      <c r="O127" s="129"/>
      <c r="P127" s="129"/>
      <c r="Q127" s="462"/>
      <c r="R127" s="129"/>
    </row>
    <row r="128" spans="1:18" x14ac:dyDescent="0.2">
      <c r="A128" s="58"/>
      <c r="B128" s="129"/>
      <c r="C128" s="129"/>
      <c r="D128" s="129"/>
      <c r="E128" s="129"/>
      <c r="F128" s="129"/>
      <c r="G128" s="129"/>
      <c r="H128" s="129"/>
      <c r="I128" s="129"/>
      <c r="J128" s="129"/>
      <c r="K128" s="129"/>
      <c r="L128" s="129"/>
      <c r="M128" s="129"/>
      <c r="N128" s="129"/>
      <c r="O128" s="129"/>
      <c r="P128" s="129"/>
      <c r="Q128" s="462"/>
      <c r="R128" s="129"/>
    </row>
    <row r="129" spans="1:18" x14ac:dyDescent="0.2">
      <c r="A129" s="58"/>
      <c r="B129" s="129"/>
      <c r="C129" s="129"/>
      <c r="D129" s="129"/>
      <c r="E129" s="129"/>
      <c r="F129" s="129"/>
      <c r="G129" s="129"/>
      <c r="H129" s="129"/>
      <c r="I129" s="129"/>
      <c r="J129" s="129"/>
      <c r="K129" s="129"/>
      <c r="L129" s="129"/>
      <c r="M129" s="129"/>
      <c r="N129" s="129"/>
      <c r="O129" s="129"/>
      <c r="P129" s="129"/>
      <c r="Q129" s="462"/>
      <c r="R129" s="129"/>
    </row>
    <row r="130" spans="1:18" x14ac:dyDescent="0.2">
      <c r="A130" s="58"/>
      <c r="B130" s="129"/>
      <c r="C130" s="129"/>
      <c r="D130" s="129"/>
      <c r="E130" s="129"/>
      <c r="F130" s="129"/>
      <c r="G130" s="129"/>
      <c r="H130" s="129"/>
      <c r="I130" s="129"/>
      <c r="J130" s="129"/>
      <c r="K130" s="129"/>
      <c r="L130" s="129"/>
      <c r="M130" s="129"/>
      <c r="N130" s="129"/>
      <c r="O130" s="129"/>
      <c r="P130" s="129"/>
      <c r="Q130" s="462"/>
      <c r="R130" s="129"/>
    </row>
    <row r="131" spans="1:18" x14ac:dyDescent="0.2">
      <c r="A131" s="58"/>
      <c r="B131" s="129"/>
      <c r="C131" s="129"/>
      <c r="D131" s="129"/>
      <c r="E131" s="129"/>
      <c r="F131" s="129"/>
      <c r="G131" s="129"/>
      <c r="H131" s="129"/>
      <c r="I131" s="129"/>
      <c r="J131" s="129"/>
      <c r="K131" s="129"/>
      <c r="L131" s="129"/>
      <c r="M131" s="129"/>
      <c r="N131" s="129"/>
      <c r="O131" s="129"/>
      <c r="P131" s="129"/>
      <c r="Q131" s="462"/>
      <c r="R131" s="129"/>
    </row>
    <row r="132" spans="1:18" x14ac:dyDescent="0.2">
      <c r="A132" s="58"/>
      <c r="B132" s="129"/>
      <c r="C132" s="129"/>
      <c r="D132" s="129"/>
      <c r="E132" s="129"/>
      <c r="F132" s="129"/>
      <c r="G132" s="129"/>
      <c r="H132" s="129"/>
      <c r="I132" s="129"/>
      <c r="J132" s="129"/>
      <c r="K132" s="129"/>
      <c r="L132" s="129"/>
      <c r="M132" s="129"/>
      <c r="N132" s="129"/>
      <c r="O132" s="129"/>
      <c r="P132" s="129"/>
      <c r="Q132" s="462"/>
      <c r="R132" s="129"/>
    </row>
    <row r="133" spans="1:18" x14ac:dyDescent="0.2">
      <c r="A133" s="58"/>
      <c r="B133" s="129"/>
      <c r="C133" s="129"/>
      <c r="D133" s="129"/>
      <c r="E133" s="129"/>
      <c r="F133" s="129"/>
      <c r="G133" s="129"/>
      <c r="H133" s="129"/>
      <c r="I133" s="129"/>
      <c r="J133" s="129"/>
      <c r="K133" s="129"/>
      <c r="L133" s="129"/>
      <c r="M133" s="129"/>
      <c r="N133" s="129"/>
      <c r="O133" s="129"/>
      <c r="P133" s="129"/>
      <c r="Q133" s="462"/>
      <c r="R133" s="129"/>
    </row>
    <row r="134" spans="1:18" x14ac:dyDescent="0.2">
      <c r="A134" s="58"/>
      <c r="B134" s="129"/>
      <c r="C134" s="129"/>
      <c r="D134" s="129"/>
      <c r="E134" s="129"/>
      <c r="F134" s="129"/>
      <c r="G134" s="129"/>
      <c r="H134" s="129"/>
      <c r="I134" s="129"/>
      <c r="J134" s="129"/>
      <c r="K134" s="129"/>
      <c r="L134" s="129"/>
      <c r="M134" s="129"/>
      <c r="N134" s="129"/>
      <c r="O134" s="129"/>
      <c r="P134" s="129"/>
      <c r="Q134" s="462"/>
      <c r="R134" s="129"/>
    </row>
    <row r="135" spans="1:18" x14ac:dyDescent="0.2">
      <c r="A135" s="58"/>
      <c r="B135" s="129"/>
      <c r="C135" s="129"/>
      <c r="D135" s="129"/>
      <c r="E135" s="129"/>
      <c r="F135" s="129"/>
      <c r="G135" s="129"/>
      <c r="H135" s="129"/>
      <c r="I135" s="129"/>
      <c r="J135" s="129"/>
      <c r="K135" s="129"/>
      <c r="L135" s="129"/>
      <c r="M135" s="129"/>
      <c r="N135" s="129"/>
      <c r="O135" s="129"/>
      <c r="P135" s="129"/>
      <c r="Q135" s="462"/>
      <c r="R135" s="129"/>
    </row>
    <row r="136" spans="1:18" x14ac:dyDescent="0.2">
      <c r="A136" s="58"/>
      <c r="B136" s="129"/>
      <c r="C136" s="129"/>
      <c r="D136" s="129"/>
      <c r="E136" s="129"/>
      <c r="F136" s="129"/>
      <c r="G136" s="129"/>
      <c r="H136" s="129"/>
      <c r="I136" s="129"/>
      <c r="J136" s="129"/>
      <c r="K136" s="129"/>
      <c r="L136" s="129"/>
      <c r="M136" s="129"/>
      <c r="N136" s="129"/>
      <c r="O136" s="129"/>
      <c r="P136" s="129"/>
      <c r="Q136" s="462"/>
      <c r="R136" s="129"/>
    </row>
    <row r="137" spans="1:18" x14ac:dyDescent="0.2">
      <c r="A137" s="58"/>
      <c r="B137" s="129"/>
      <c r="C137" s="129"/>
      <c r="D137" s="129"/>
      <c r="E137" s="129"/>
      <c r="F137" s="129"/>
      <c r="G137" s="129"/>
      <c r="H137" s="129"/>
      <c r="I137" s="129"/>
      <c r="J137" s="129"/>
      <c r="K137" s="129"/>
      <c r="L137" s="129"/>
      <c r="M137" s="129"/>
      <c r="N137" s="129"/>
      <c r="O137" s="129"/>
      <c r="P137" s="129"/>
      <c r="Q137" s="462"/>
      <c r="R137" s="129"/>
    </row>
    <row r="138" spans="1:18" x14ac:dyDescent="0.2">
      <c r="A138" s="58"/>
      <c r="B138" s="129"/>
      <c r="C138" s="129"/>
      <c r="D138" s="129"/>
      <c r="E138" s="129"/>
      <c r="F138" s="129"/>
      <c r="G138" s="129"/>
      <c r="H138" s="129"/>
      <c r="I138" s="129"/>
      <c r="J138" s="129"/>
      <c r="K138" s="129"/>
      <c r="L138" s="129"/>
      <c r="M138" s="129"/>
      <c r="N138" s="129"/>
      <c r="O138" s="129"/>
      <c r="P138" s="129"/>
      <c r="Q138" s="462"/>
      <c r="R138" s="129"/>
    </row>
    <row r="139" spans="1:18" x14ac:dyDescent="0.2">
      <c r="A139" s="58"/>
      <c r="B139" s="129"/>
      <c r="C139" s="129"/>
      <c r="D139" s="129"/>
      <c r="E139" s="129"/>
      <c r="F139" s="129"/>
      <c r="G139" s="129"/>
      <c r="H139" s="129"/>
      <c r="I139" s="129"/>
      <c r="J139" s="129"/>
      <c r="K139" s="129"/>
      <c r="L139" s="129"/>
      <c r="M139" s="129"/>
      <c r="N139" s="129"/>
      <c r="O139" s="129"/>
      <c r="P139" s="129"/>
      <c r="Q139" s="462"/>
      <c r="R139" s="129"/>
    </row>
    <row r="140" spans="1:18" x14ac:dyDescent="0.2">
      <c r="A140" s="58"/>
      <c r="B140" s="129"/>
      <c r="C140" s="129"/>
      <c r="D140" s="129"/>
      <c r="E140" s="129"/>
      <c r="F140" s="129"/>
      <c r="G140" s="129"/>
      <c r="H140" s="129"/>
      <c r="I140" s="129"/>
      <c r="J140" s="129"/>
      <c r="K140" s="129"/>
      <c r="L140" s="129"/>
      <c r="M140" s="129"/>
      <c r="N140" s="129"/>
      <c r="O140" s="129"/>
      <c r="P140" s="129"/>
      <c r="Q140" s="462"/>
      <c r="R140" s="129"/>
    </row>
    <row r="141" spans="1:18" x14ac:dyDescent="0.2">
      <c r="A141" s="58"/>
      <c r="B141" s="129"/>
      <c r="C141" s="129"/>
      <c r="D141" s="129"/>
      <c r="E141" s="129"/>
      <c r="F141" s="129"/>
      <c r="G141" s="129"/>
      <c r="H141" s="129"/>
      <c r="I141" s="129"/>
      <c r="J141" s="129"/>
      <c r="K141" s="129"/>
      <c r="L141" s="129"/>
      <c r="M141" s="129"/>
      <c r="N141" s="129"/>
      <c r="O141" s="129"/>
      <c r="P141" s="129"/>
      <c r="Q141" s="462"/>
      <c r="R141" s="129"/>
    </row>
    <row r="142" spans="1:18" x14ac:dyDescent="0.2">
      <c r="A142" s="58"/>
      <c r="B142" s="129"/>
      <c r="C142" s="129"/>
      <c r="D142" s="129"/>
      <c r="E142" s="129"/>
      <c r="F142" s="129"/>
      <c r="G142" s="129"/>
      <c r="H142" s="129"/>
      <c r="I142" s="129"/>
      <c r="J142" s="129"/>
      <c r="K142" s="129"/>
      <c r="L142" s="129"/>
      <c r="M142" s="129"/>
      <c r="N142" s="129"/>
      <c r="O142" s="129"/>
      <c r="P142" s="129"/>
      <c r="Q142" s="462"/>
      <c r="R142" s="129"/>
    </row>
    <row r="143" spans="1:18" x14ac:dyDescent="0.2">
      <c r="A143" s="58"/>
      <c r="B143" s="129"/>
      <c r="C143" s="129"/>
      <c r="D143" s="129"/>
      <c r="E143" s="129"/>
      <c r="F143" s="129"/>
      <c r="G143" s="129"/>
      <c r="H143" s="129"/>
      <c r="I143" s="129"/>
      <c r="J143" s="129"/>
      <c r="K143" s="129"/>
      <c r="L143" s="129"/>
      <c r="M143" s="129"/>
      <c r="N143" s="129"/>
      <c r="O143" s="129"/>
      <c r="P143" s="129"/>
      <c r="Q143" s="462"/>
      <c r="R143" s="129"/>
    </row>
    <row r="144" spans="1:18" x14ac:dyDescent="0.2">
      <c r="A144" s="58"/>
      <c r="B144" s="129"/>
      <c r="C144" s="129"/>
      <c r="D144" s="129"/>
      <c r="E144" s="129"/>
      <c r="F144" s="129"/>
      <c r="G144" s="129"/>
      <c r="H144" s="129"/>
      <c r="I144" s="129"/>
      <c r="J144" s="129"/>
      <c r="K144" s="129"/>
      <c r="L144" s="129"/>
      <c r="M144" s="129"/>
      <c r="N144" s="129"/>
      <c r="O144" s="129"/>
      <c r="P144" s="129"/>
      <c r="Q144" s="462"/>
      <c r="R144" s="129"/>
    </row>
    <row r="145" spans="1:18" x14ac:dyDescent="0.2">
      <c r="A145" s="58"/>
      <c r="B145" s="129"/>
      <c r="C145" s="129"/>
      <c r="D145" s="129"/>
      <c r="E145" s="129"/>
      <c r="F145" s="129"/>
      <c r="G145" s="129"/>
      <c r="H145" s="129"/>
      <c r="I145" s="129"/>
      <c r="J145" s="129"/>
      <c r="K145" s="129"/>
      <c r="L145" s="129"/>
      <c r="M145" s="129"/>
      <c r="N145" s="129"/>
      <c r="O145" s="129"/>
      <c r="P145" s="129"/>
      <c r="Q145" s="462"/>
      <c r="R145" s="129"/>
    </row>
    <row r="146" spans="1:18" x14ac:dyDescent="0.2">
      <c r="A146" s="58"/>
      <c r="B146" s="129"/>
      <c r="C146" s="129"/>
      <c r="D146" s="129"/>
      <c r="E146" s="129"/>
      <c r="F146" s="129"/>
      <c r="G146" s="129"/>
      <c r="H146" s="129"/>
      <c r="I146" s="129"/>
      <c r="J146" s="129"/>
      <c r="K146" s="129"/>
      <c r="L146" s="129"/>
      <c r="M146" s="129"/>
      <c r="N146" s="129"/>
      <c r="O146" s="129"/>
      <c r="P146" s="129"/>
      <c r="Q146" s="462"/>
      <c r="R146" s="129"/>
    </row>
    <row r="147" spans="1:18" x14ac:dyDescent="0.2">
      <c r="A147" s="58"/>
      <c r="B147" s="129"/>
      <c r="C147" s="129"/>
      <c r="D147" s="129"/>
      <c r="E147" s="129"/>
      <c r="F147" s="129"/>
      <c r="G147" s="129"/>
      <c r="H147" s="129"/>
      <c r="I147" s="129"/>
      <c r="J147" s="129"/>
      <c r="K147" s="129"/>
      <c r="L147" s="129"/>
      <c r="M147" s="129"/>
      <c r="N147" s="129"/>
      <c r="O147" s="129"/>
      <c r="P147" s="129"/>
      <c r="Q147" s="462"/>
      <c r="R147" s="129"/>
    </row>
    <row r="148" spans="1:18" x14ac:dyDescent="0.2">
      <c r="A148" s="58"/>
      <c r="B148" s="129"/>
      <c r="C148" s="129"/>
      <c r="D148" s="129"/>
      <c r="E148" s="129"/>
      <c r="F148" s="129"/>
      <c r="G148" s="129"/>
      <c r="H148" s="129"/>
      <c r="I148" s="129"/>
      <c r="J148" s="129"/>
      <c r="K148" s="129"/>
      <c r="L148" s="129"/>
      <c r="M148" s="129"/>
      <c r="N148" s="129"/>
      <c r="O148" s="129"/>
      <c r="P148" s="129"/>
      <c r="Q148" s="462"/>
      <c r="R148" s="129"/>
    </row>
    <row r="149" spans="1:18" x14ac:dyDescent="0.2">
      <c r="A149" s="58"/>
      <c r="B149" s="129"/>
      <c r="C149" s="129"/>
      <c r="D149" s="129"/>
      <c r="E149" s="129"/>
      <c r="F149" s="129"/>
      <c r="G149" s="129"/>
      <c r="H149" s="129"/>
      <c r="I149" s="129"/>
      <c r="J149" s="129"/>
      <c r="K149" s="129"/>
      <c r="L149" s="129"/>
      <c r="M149" s="129"/>
      <c r="N149" s="129"/>
      <c r="O149" s="129"/>
      <c r="P149" s="129"/>
      <c r="Q149" s="462"/>
      <c r="R149" s="129"/>
    </row>
    <row r="150" spans="1:18" x14ac:dyDescent="0.2">
      <c r="A150" s="58"/>
      <c r="B150" s="129"/>
      <c r="C150" s="129"/>
      <c r="D150" s="129"/>
      <c r="E150" s="129"/>
      <c r="F150" s="129"/>
      <c r="G150" s="129"/>
      <c r="H150" s="129"/>
      <c r="I150" s="129"/>
      <c r="J150" s="129"/>
      <c r="K150" s="129"/>
      <c r="L150" s="129"/>
      <c r="M150" s="129"/>
      <c r="N150" s="129"/>
      <c r="O150" s="129"/>
      <c r="P150" s="129"/>
      <c r="Q150" s="462"/>
      <c r="R150" s="129"/>
    </row>
    <row r="151" spans="1:18" x14ac:dyDescent="0.2">
      <c r="A151" s="58"/>
      <c r="B151" s="129"/>
      <c r="C151" s="129"/>
      <c r="D151" s="129"/>
      <c r="E151" s="129"/>
      <c r="F151" s="129"/>
      <c r="G151" s="129"/>
      <c r="H151" s="129"/>
      <c r="I151" s="129"/>
      <c r="J151" s="129"/>
      <c r="K151" s="129"/>
      <c r="L151" s="129"/>
      <c r="M151" s="129"/>
      <c r="N151" s="129"/>
      <c r="O151" s="129"/>
      <c r="P151" s="129"/>
      <c r="Q151" s="462"/>
      <c r="R151" s="129"/>
    </row>
    <row r="152" spans="1:18" x14ac:dyDescent="0.2">
      <c r="A152" s="58"/>
      <c r="B152" s="129"/>
      <c r="C152" s="129"/>
      <c r="D152" s="129"/>
      <c r="E152" s="129"/>
      <c r="F152" s="129"/>
      <c r="G152" s="129"/>
      <c r="H152" s="129"/>
      <c r="I152" s="129"/>
      <c r="J152" s="129"/>
      <c r="K152" s="129"/>
      <c r="L152" s="129"/>
      <c r="M152" s="129"/>
      <c r="N152" s="129"/>
      <c r="O152" s="129"/>
      <c r="P152" s="129"/>
      <c r="Q152" s="462"/>
      <c r="R152" s="129"/>
    </row>
    <row r="153" spans="1:18" x14ac:dyDescent="0.2">
      <c r="A153" s="58"/>
      <c r="B153" s="129"/>
      <c r="C153" s="129"/>
      <c r="D153" s="129"/>
      <c r="E153" s="129"/>
      <c r="F153" s="129"/>
      <c r="G153" s="129"/>
      <c r="H153" s="129"/>
      <c r="I153" s="129"/>
      <c r="J153" s="129"/>
      <c r="K153" s="129"/>
      <c r="L153" s="129"/>
      <c r="M153" s="129"/>
      <c r="N153" s="129"/>
      <c r="O153" s="129"/>
      <c r="P153" s="129"/>
      <c r="Q153" s="462"/>
      <c r="R153" s="129"/>
    </row>
    <row r="154" spans="1:18" x14ac:dyDescent="0.2">
      <c r="A154" s="58"/>
      <c r="B154" s="129"/>
      <c r="C154" s="129"/>
      <c r="D154" s="129"/>
      <c r="E154" s="129"/>
      <c r="F154" s="129"/>
      <c r="G154" s="129"/>
      <c r="H154" s="129"/>
      <c r="I154" s="129"/>
      <c r="J154" s="129"/>
      <c r="K154" s="129"/>
      <c r="L154" s="129"/>
      <c r="M154" s="129"/>
      <c r="N154" s="129"/>
      <c r="O154" s="129"/>
      <c r="P154" s="129"/>
      <c r="Q154" s="462"/>
      <c r="R154" s="129"/>
    </row>
    <row r="155" spans="1:18" x14ac:dyDescent="0.2">
      <c r="A155" s="58"/>
      <c r="B155" s="129"/>
      <c r="C155" s="129"/>
      <c r="D155" s="129"/>
      <c r="E155" s="129"/>
      <c r="F155" s="129"/>
      <c r="G155" s="129"/>
      <c r="H155" s="129"/>
      <c r="I155" s="129"/>
      <c r="J155" s="129"/>
      <c r="K155" s="129"/>
      <c r="L155" s="129"/>
      <c r="M155" s="129"/>
      <c r="N155" s="129"/>
      <c r="O155" s="129"/>
      <c r="P155" s="129"/>
      <c r="Q155" s="462"/>
      <c r="R155" s="129"/>
    </row>
    <row r="156" spans="1:18" x14ac:dyDescent="0.2">
      <c r="A156" s="58"/>
      <c r="B156" s="129"/>
      <c r="C156" s="129"/>
      <c r="D156" s="129"/>
      <c r="E156" s="129"/>
      <c r="F156" s="129"/>
      <c r="G156" s="129"/>
      <c r="H156" s="129"/>
      <c r="I156" s="129"/>
      <c r="J156" s="129"/>
      <c r="K156" s="129"/>
      <c r="L156" s="129"/>
      <c r="M156" s="129"/>
      <c r="N156" s="129"/>
      <c r="O156" s="129"/>
      <c r="P156" s="129"/>
      <c r="Q156" s="462"/>
      <c r="R156" s="129"/>
    </row>
    <row r="157" spans="1:18" x14ac:dyDescent="0.2">
      <c r="A157" s="58"/>
      <c r="B157" s="129"/>
      <c r="C157" s="129"/>
      <c r="D157" s="129"/>
      <c r="E157" s="129"/>
      <c r="F157" s="129"/>
      <c r="G157" s="129"/>
      <c r="H157" s="129"/>
      <c r="I157" s="129"/>
      <c r="J157" s="129"/>
      <c r="K157" s="129"/>
      <c r="L157" s="129"/>
      <c r="M157" s="129"/>
      <c r="N157" s="129"/>
      <c r="O157" s="129"/>
      <c r="P157" s="129"/>
      <c r="Q157" s="462"/>
      <c r="R157" s="129"/>
    </row>
    <row r="158" spans="1:18" x14ac:dyDescent="0.2">
      <c r="A158" s="58"/>
      <c r="B158" s="129"/>
      <c r="C158" s="129"/>
      <c r="D158" s="129"/>
      <c r="E158" s="129"/>
      <c r="F158" s="129"/>
      <c r="G158" s="129"/>
      <c r="H158" s="129"/>
      <c r="I158" s="129"/>
      <c r="J158" s="129"/>
      <c r="K158" s="129"/>
      <c r="L158" s="129"/>
      <c r="M158" s="129"/>
      <c r="N158" s="129"/>
      <c r="O158" s="129"/>
      <c r="P158" s="129"/>
      <c r="Q158" s="462"/>
      <c r="R158" s="129"/>
    </row>
    <row r="159" spans="1:18" x14ac:dyDescent="0.2">
      <c r="A159" s="58"/>
      <c r="B159" s="129"/>
      <c r="C159" s="129"/>
      <c r="D159" s="129"/>
      <c r="E159" s="129"/>
      <c r="F159" s="129"/>
      <c r="G159" s="129"/>
      <c r="H159" s="129"/>
      <c r="I159" s="129"/>
      <c r="J159" s="129"/>
      <c r="K159" s="129"/>
      <c r="L159" s="129"/>
      <c r="M159" s="129"/>
      <c r="N159" s="129"/>
      <c r="O159" s="129"/>
      <c r="P159" s="129"/>
      <c r="Q159" s="462"/>
      <c r="R159" s="129"/>
    </row>
    <row r="160" spans="1:18" x14ac:dyDescent="0.2">
      <c r="A160" s="58"/>
      <c r="B160" s="129"/>
      <c r="C160" s="129"/>
      <c r="D160" s="129"/>
      <c r="E160" s="129"/>
      <c r="F160" s="129"/>
      <c r="G160" s="129"/>
      <c r="H160" s="129"/>
      <c r="I160" s="129"/>
      <c r="J160" s="129"/>
      <c r="K160" s="129"/>
      <c r="L160" s="129"/>
      <c r="M160" s="129"/>
      <c r="N160" s="129"/>
      <c r="O160" s="129"/>
      <c r="P160" s="129"/>
      <c r="Q160" s="462"/>
      <c r="R160" s="129"/>
    </row>
    <row r="161" spans="1:18" x14ac:dyDescent="0.2">
      <c r="A161" s="58"/>
      <c r="B161" s="129"/>
      <c r="C161" s="129"/>
      <c r="D161" s="129"/>
      <c r="E161" s="129"/>
      <c r="F161" s="129"/>
      <c r="G161" s="129"/>
      <c r="H161" s="129"/>
      <c r="I161" s="129"/>
      <c r="J161" s="129"/>
      <c r="K161" s="129"/>
      <c r="L161" s="129"/>
      <c r="M161" s="129"/>
      <c r="N161" s="129"/>
      <c r="O161" s="129"/>
      <c r="P161" s="129"/>
      <c r="Q161" s="462"/>
      <c r="R161" s="129"/>
    </row>
    <row r="162" spans="1:18" x14ac:dyDescent="0.2">
      <c r="A162" s="58"/>
      <c r="B162" s="129"/>
      <c r="C162" s="129"/>
      <c r="D162" s="129"/>
      <c r="E162" s="129"/>
      <c r="F162" s="129"/>
      <c r="G162" s="129"/>
      <c r="H162" s="129"/>
      <c r="I162" s="129"/>
      <c r="J162" s="129"/>
      <c r="K162" s="129"/>
      <c r="L162" s="129"/>
      <c r="M162" s="129"/>
      <c r="N162" s="129"/>
      <c r="O162" s="129"/>
      <c r="P162" s="129"/>
      <c r="Q162" s="462"/>
      <c r="R162" s="129"/>
    </row>
    <row r="163" spans="1:18" x14ac:dyDescent="0.2">
      <c r="A163" s="58"/>
      <c r="B163" s="129"/>
      <c r="C163" s="129"/>
      <c r="D163" s="129"/>
      <c r="E163" s="129"/>
      <c r="F163" s="129"/>
      <c r="G163" s="129"/>
      <c r="H163" s="129"/>
      <c r="I163" s="129"/>
      <c r="J163" s="129"/>
      <c r="K163" s="129"/>
      <c r="L163" s="129"/>
      <c r="M163" s="129"/>
      <c r="N163" s="129"/>
      <c r="O163" s="129"/>
      <c r="P163" s="129"/>
      <c r="Q163" s="462"/>
      <c r="R163" s="129"/>
    </row>
    <row r="164" spans="1:18" x14ac:dyDescent="0.2">
      <c r="A164" s="58"/>
      <c r="B164" s="129"/>
      <c r="C164" s="129"/>
      <c r="D164" s="129"/>
      <c r="E164" s="129"/>
      <c r="F164" s="129"/>
      <c r="G164" s="129"/>
      <c r="H164" s="129"/>
      <c r="I164" s="129"/>
      <c r="J164" s="129"/>
      <c r="K164" s="129"/>
      <c r="L164" s="129"/>
      <c r="M164" s="129"/>
      <c r="N164" s="129"/>
      <c r="O164" s="129"/>
      <c r="P164" s="129"/>
      <c r="Q164" s="462"/>
      <c r="R164" s="129"/>
    </row>
    <row r="165" spans="1:18" x14ac:dyDescent="0.2">
      <c r="A165" s="58"/>
      <c r="B165" s="129"/>
      <c r="C165" s="129"/>
      <c r="D165" s="129"/>
      <c r="E165" s="129"/>
      <c r="F165" s="129"/>
      <c r="G165" s="129"/>
      <c r="H165" s="129"/>
      <c r="I165" s="129"/>
      <c r="J165" s="129"/>
      <c r="K165" s="129"/>
      <c r="L165" s="129"/>
      <c r="M165" s="129"/>
      <c r="N165" s="129"/>
      <c r="O165" s="129"/>
      <c r="P165" s="129"/>
      <c r="Q165" s="462"/>
      <c r="R165" s="129"/>
    </row>
    <row r="166" spans="1:18" x14ac:dyDescent="0.2">
      <c r="A166" s="58"/>
      <c r="B166" s="129"/>
      <c r="C166" s="129"/>
      <c r="D166" s="129"/>
      <c r="E166" s="129"/>
      <c r="F166" s="129"/>
      <c r="G166" s="129"/>
      <c r="H166" s="129"/>
      <c r="I166" s="129"/>
      <c r="J166" s="129"/>
      <c r="K166" s="129"/>
      <c r="L166" s="129"/>
      <c r="M166" s="129"/>
      <c r="N166" s="129"/>
      <c r="O166" s="129"/>
      <c r="P166" s="129"/>
      <c r="Q166" s="462"/>
      <c r="R166" s="129"/>
    </row>
    <row r="167" spans="1:18" x14ac:dyDescent="0.2">
      <c r="A167" s="58"/>
      <c r="B167" s="129"/>
      <c r="C167" s="129"/>
      <c r="D167" s="129"/>
      <c r="E167" s="129"/>
      <c r="F167" s="129"/>
      <c r="G167" s="129"/>
      <c r="H167" s="129"/>
      <c r="I167" s="129"/>
      <c r="J167" s="129"/>
      <c r="K167" s="129"/>
      <c r="L167" s="129"/>
      <c r="M167" s="129"/>
      <c r="N167" s="129"/>
      <c r="O167" s="129"/>
      <c r="P167" s="129"/>
      <c r="Q167" s="462"/>
      <c r="R167" s="129"/>
    </row>
    <row r="168" spans="1:18" x14ac:dyDescent="0.2">
      <c r="A168" s="58"/>
      <c r="B168" s="129"/>
      <c r="C168" s="129"/>
      <c r="D168" s="129"/>
      <c r="E168" s="129"/>
      <c r="F168" s="129"/>
      <c r="G168" s="129"/>
      <c r="H168" s="129"/>
      <c r="I168" s="129"/>
      <c r="J168" s="129"/>
      <c r="K168" s="129"/>
      <c r="L168" s="129"/>
      <c r="M168" s="129"/>
      <c r="N168" s="129"/>
      <c r="O168" s="129"/>
      <c r="P168" s="129"/>
      <c r="Q168" s="462"/>
      <c r="R168" s="129"/>
    </row>
    <row r="169" spans="1:18" x14ac:dyDescent="0.2">
      <c r="A169" s="58"/>
      <c r="B169" s="129"/>
      <c r="C169" s="129"/>
      <c r="D169" s="129"/>
      <c r="E169" s="129"/>
      <c r="F169" s="129"/>
      <c r="G169" s="129"/>
      <c r="H169" s="129"/>
      <c r="I169" s="129"/>
      <c r="J169" s="129"/>
      <c r="K169" s="129"/>
      <c r="L169" s="129"/>
      <c r="M169" s="129"/>
      <c r="N169" s="129"/>
      <c r="O169" s="129"/>
      <c r="P169" s="129"/>
      <c r="Q169" s="462"/>
      <c r="R169" s="129"/>
    </row>
    <row r="170" spans="1:18" x14ac:dyDescent="0.2">
      <c r="A170" s="58"/>
      <c r="B170" s="129"/>
      <c r="C170" s="129"/>
      <c r="D170" s="129"/>
      <c r="E170" s="129"/>
      <c r="F170" s="129"/>
      <c r="G170" s="129"/>
      <c r="H170" s="129"/>
      <c r="I170" s="129"/>
      <c r="J170" s="129"/>
      <c r="K170" s="129"/>
      <c r="L170" s="129"/>
      <c r="M170" s="129"/>
      <c r="N170" s="129"/>
      <c r="O170" s="129"/>
      <c r="P170" s="129"/>
      <c r="Q170" s="462"/>
      <c r="R170" s="129"/>
    </row>
    <row r="171" spans="1:18" x14ac:dyDescent="0.2">
      <c r="A171" s="58"/>
      <c r="B171" s="129"/>
      <c r="C171" s="129"/>
      <c r="D171" s="129"/>
      <c r="E171" s="129"/>
      <c r="F171" s="129"/>
      <c r="G171" s="129"/>
      <c r="H171" s="129"/>
      <c r="I171" s="129"/>
      <c r="J171" s="129"/>
      <c r="K171" s="129"/>
      <c r="L171" s="129"/>
      <c r="M171" s="129"/>
      <c r="N171" s="129"/>
      <c r="O171" s="129"/>
      <c r="P171" s="129"/>
      <c r="Q171" s="462"/>
      <c r="R171" s="129"/>
    </row>
    <row r="172" spans="1:18" x14ac:dyDescent="0.2">
      <c r="A172" s="58"/>
      <c r="B172" s="129"/>
      <c r="C172" s="129"/>
      <c r="D172" s="129"/>
      <c r="E172" s="129"/>
      <c r="F172" s="129"/>
      <c r="G172" s="129"/>
      <c r="H172" s="129"/>
      <c r="I172" s="129"/>
      <c r="J172" s="129"/>
      <c r="K172" s="129"/>
      <c r="L172" s="129"/>
      <c r="M172" s="129"/>
      <c r="N172" s="129"/>
      <c r="O172" s="129"/>
      <c r="P172" s="129"/>
      <c r="Q172" s="462"/>
      <c r="R172" s="129"/>
    </row>
    <row r="173" spans="1:18" x14ac:dyDescent="0.2">
      <c r="A173" s="58"/>
      <c r="B173" s="129"/>
      <c r="C173" s="129"/>
      <c r="D173" s="129"/>
      <c r="E173" s="129"/>
      <c r="F173" s="129"/>
      <c r="G173" s="129"/>
      <c r="H173" s="129"/>
      <c r="I173" s="129"/>
      <c r="J173" s="129"/>
      <c r="K173" s="129"/>
      <c r="L173" s="129"/>
      <c r="M173" s="129"/>
      <c r="N173" s="129"/>
      <c r="O173" s="129"/>
      <c r="P173" s="129"/>
      <c r="Q173" s="462"/>
      <c r="R173" s="129"/>
    </row>
    <row r="174" spans="1:18" x14ac:dyDescent="0.2">
      <c r="A174" s="58"/>
      <c r="B174" s="129"/>
      <c r="C174" s="129"/>
      <c r="D174" s="129"/>
      <c r="E174" s="129"/>
      <c r="F174" s="129"/>
      <c r="G174" s="129"/>
      <c r="H174" s="129"/>
      <c r="I174" s="129"/>
      <c r="J174" s="129"/>
      <c r="K174" s="129"/>
      <c r="L174" s="129"/>
      <c r="M174" s="129"/>
      <c r="N174" s="129"/>
      <c r="O174" s="129"/>
      <c r="P174" s="129"/>
      <c r="Q174" s="462"/>
      <c r="R174" s="129"/>
    </row>
    <row r="175" spans="1:18" x14ac:dyDescent="0.2">
      <c r="A175" s="58"/>
      <c r="B175" s="129"/>
      <c r="C175" s="129"/>
      <c r="D175" s="129"/>
      <c r="E175" s="129"/>
      <c r="F175" s="129"/>
      <c r="G175" s="129"/>
      <c r="H175" s="129"/>
      <c r="I175" s="129"/>
      <c r="J175" s="129"/>
      <c r="K175" s="129"/>
      <c r="L175" s="129"/>
      <c r="M175" s="129"/>
      <c r="N175" s="129"/>
      <c r="O175" s="129"/>
      <c r="P175" s="129"/>
      <c r="Q175" s="462"/>
      <c r="R175" s="129"/>
    </row>
    <row r="176" spans="1:18" x14ac:dyDescent="0.2">
      <c r="A176" s="58"/>
      <c r="B176" s="129"/>
      <c r="C176" s="129"/>
      <c r="D176" s="129"/>
      <c r="E176" s="129"/>
      <c r="F176" s="129"/>
      <c r="G176" s="129"/>
      <c r="H176" s="129"/>
      <c r="I176" s="129"/>
      <c r="J176" s="129"/>
      <c r="K176" s="129"/>
      <c r="L176" s="129"/>
      <c r="M176" s="129"/>
      <c r="N176" s="129"/>
      <c r="O176" s="129"/>
      <c r="P176" s="129"/>
      <c r="Q176" s="462"/>
      <c r="R176" s="129"/>
    </row>
    <row r="177" spans="1:18" x14ac:dyDescent="0.2">
      <c r="A177" s="58"/>
      <c r="B177" s="129"/>
      <c r="C177" s="129"/>
      <c r="D177" s="129"/>
      <c r="E177" s="129"/>
      <c r="F177" s="129"/>
      <c r="G177" s="129"/>
      <c r="H177" s="129"/>
      <c r="I177" s="129"/>
      <c r="J177" s="129"/>
      <c r="K177" s="129"/>
      <c r="L177" s="129"/>
      <c r="M177" s="129"/>
      <c r="N177" s="129"/>
      <c r="O177" s="129"/>
      <c r="P177" s="129"/>
      <c r="Q177" s="462"/>
      <c r="R177" s="129"/>
    </row>
    <row r="178" spans="1:18" x14ac:dyDescent="0.2">
      <c r="A178" s="58"/>
      <c r="B178" s="129"/>
      <c r="C178" s="129"/>
      <c r="D178" s="129"/>
      <c r="E178" s="129"/>
      <c r="F178" s="129"/>
      <c r="G178" s="129"/>
      <c r="H178" s="129"/>
      <c r="I178" s="129"/>
      <c r="J178" s="129"/>
      <c r="K178" s="129"/>
      <c r="L178" s="129"/>
      <c r="M178" s="129"/>
      <c r="N178" s="129"/>
      <c r="O178" s="129"/>
      <c r="P178" s="129"/>
      <c r="Q178" s="462"/>
      <c r="R178" s="129"/>
    </row>
    <row r="179" spans="1:18" x14ac:dyDescent="0.2">
      <c r="A179" s="58"/>
      <c r="B179" s="129"/>
      <c r="C179" s="129"/>
      <c r="D179" s="129"/>
      <c r="E179" s="129"/>
      <c r="F179" s="129"/>
      <c r="G179" s="129"/>
      <c r="H179" s="129"/>
      <c r="I179" s="129"/>
      <c r="J179" s="129"/>
      <c r="K179" s="129"/>
      <c r="L179" s="129"/>
      <c r="M179" s="129"/>
      <c r="N179" s="129"/>
      <c r="O179" s="129"/>
      <c r="P179" s="129"/>
      <c r="Q179" s="462"/>
      <c r="R179" s="129"/>
    </row>
    <row r="180" spans="1:18" x14ac:dyDescent="0.2">
      <c r="A180" s="58"/>
      <c r="B180" s="129"/>
      <c r="C180" s="129"/>
      <c r="D180" s="129"/>
      <c r="E180" s="129"/>
      <c r="F180" s="129"/>
      <c r="G180" s="129"/>
      <c r="H180" s="129"/>
      <c r="I180" s="129"/>
      <c r="J180" s="129"/>
      <c r="K180" s="129"/>
      <c r="L180" s="129"/>
      <c r="M180" s="129"/>
      <c r="N180" s="129"/>
      <c r="O180" s="129"/>
      <c r="P180" s="129"/>
      <c r="Q180" s="462"/>
      <c r="R180" s="129"/>
    </row>
    <row r="181" spans="1:18" x14ac:dyDescent="0.2">
      <c r="A181" s="58"/>
      <c r="B181" s="129"/>
      <c r="C181" s="129"/>
      <c r="D181" s="129"/>
      <c r="E181" s="129"/>
      <c r="F181" s="129"/>
      <c r="G181" s="129"/>
      <c r="H181" s="129"/>
      <c r="I181" s="129"/>
      <c r="J181" s="129"/>
      <c r="K181" s="129"/>
      <c r="L181" s="129"/>
      <c r="M181" s="129"/>
      <c r="N181" s="129"/>
      <c r="O181" s="129"/>
      <c r="P181" s="129"/>
      <c r="Q181" s="462"/>
      <c r="R181" s="129"/>
    </row>
    <row r="182" spans="1:18" x14ac:dyDescent="0.2">
      <c r="A182" s="58"/>
      <c r="B182" s="129"/>
      <c r="C182" s="129"/>
      <c r="D182" s="129"/>
      <c r="E182" s="129"/>
      <c r="F182" s="129"/>
      <c r="G182" s="129"/>
      <c r="H182" s="129"/>
      <c r="I182" s="129"/>
      <c r="J182" s="129"/>
      <c r="K182" s="129"/>
      <c r="L182" s="129"/>
      <c r="M182" s="129"/>
      <c r="N182" s="129"/>
      <c r="O182" s="129"/>
      <c r="P182" s="129"/>
      <c r="Q182" s="462"/>
      <c r="R182" s="129"/>
    </row>
    <row r="183" spans="1:18" x14ac:dyDescent="0.2">
      <c r="A183" s="58"/>
      <c r="B183" s="129"/>
      <c r="C183" s="129"/>
      <c r="D183" s="129"/>
      <c r="E183" s="129"/>
      <c r="F183" s="129"/>
      <c r="G183" s="129"/>
      <c r="H183" s="129"/>
      <c r="I183" s="129"/>
      <c r="J183" s="129"/>
      <c r="K183" s="129"/>
      <c r="L183" s="129"/>
      <c r="M183" s="129"/>
      <c r="N183" s="129"/>
      <c r="O183" s="129"/>
      <c r="P183" s="129"/>
      <c r="Q183" s="462"/>
      <c r="R183" s="129"/>
    </row>
    <row r="184" spans="1:18" x14ac:dyDescent="0.2">
      <c r="A184" s="58"/>
      <c r="B184" s="129"/>
      <c r="C184" s="129"/>
      <c r="D184" s="129"/>
      <c r="E184" s="129"/>
      <c r="F184" s="129"/>
      <c r="G184" s="129"/>
      <c r="H184" s="129"/>
      <c r="I184" s="129"/>
      <c r="J184" s="129"/>
      <c r="K184" s="129"/>
      <c r="L184" s="129"/>
      <c r="M184" s="129"/>
      <c r="N184" s="129"/>
      <c r="O184" s="129"/>
      <c r="P184" s="129"/>
      <c r="Q184" s="462"/>
      <c r="R184" s="129"/>
    </row>
    <row r="185" spans="1:18" x14ac:dyDescent="0.2">
      <c r="A185" s="58"/>
      <c r="B185" s="129"/>
      <c r="C185" s="129"/>
      <c r="D185" s="129"/>
      <c r="E185" s="129"/>
      <c r="F185" s="129"/>
      <c r="G185" s="129"/>
      <c r="H185" s="129"/>
      <c r="I185" s="129"/>
      <c r="J185" s="129"/>
      <c r="K185" s="129"/>
      <c r="L185" s="129"/>
      <c r="M185" s="129"/>
      <c r="N185" s="129"/>
      <c r="O185" s="129"/>
      <c r="P185" s="129"/>
      <c r="Q185" s="462"/>
      <c r="R185" s="129"/>
    </row>
    <row r="186" spans="1:18" x14ac:dyDescent="0.2">
      <c r="A186" s="58"/>
      <c r="B186" s="129"/>
      <c r="C186" s="129"/>
      <c r="D186" s="129"/>
      <c r="E186" s="129"/>
      <c r="F186" s="129"/>
      <c r="G186" s="129"/>
      <c r="H186" s="129"/>
      <c r="I186" s="129"/>
      <c r="J186" s="129"/>
      <c r="K186" s="129"/>
      <c r="L186" s="129"/>
      <c r="M186" s="129"/>
      <c r="N186" s="129"/>
      <c r="O186" s="129"/>
      <c r="P186" s="129"/>
      <c r="Q186" s="462"/>
      <c r="R186" s="129"/>
    </row>
    <row r="187" spans="1:18" x14ac:dyDescent="0.2">
      <c r="A187" s="58"/>
      <c r="B187" s="129"/>
      <c r="C187" s="129"/>
      <c r="D187" s="129"/>
      <c r="E187" s="129"/>
      <c r="F187" s="129"/>
      <c r="G187" s="129"/>
      <c r="H187" s="129"/>
      <c r="I187" s="129"/>
      <c r="J187" s="129"/>
      <c r="K187" s="129"/>
      <c r="L187" s="129"/>
      <c r="M187" s="129"/>
      <c r="N187" s="129"/>
      <c r="O187" s="129"/>
      <c r="P187" s="129"/>
      <c r="Q187" s="462"/>
      <c r="R187" s="129"/>
    </row>
    <row r="188" spans="1:18" x14ac:dyDescent="0.2">
      <c r="A188" s="58"/>
      <c r="B188" s="129"/>
      <c r="C188" s="129"/>
      <c r="D188" s="129"/>
      <c r="E188" s="129"/>
      <c r="F188" s="129"/>
      <c r="G188" s="129"/>
      <c r="H188" s="129"/>
      <c r="I188" s="129"/>
      <c r="J188" s="129"/>
      <c r="K188" s="129"/>
      <c r="L188" s="129"/>
      <c r="M188" s="129"/>
      <c r="N188" s="129"/>
      <c r="O188" s="129"/>
      <c r="P188" s="129"/>
      <c r="Q188" s="462"/>
      <c r="R188" s="129"/>
    </row>
    <row r="189" spans="1:18" x14ac:dyDescent="0.2">
      <c r="A189" s="58"/>
      <c r="B189" s="129"/>
      <c r="C189" s="129"/>
      <c r="D189" s="129"/>
      <c r="E189" s="129"/>
      <c r="F189" s="129"/>
      <c r="G189" s="129"/>
      <c r="H189" s="129"/>
      <c r="I189" s="129"/>
      <c r="J189" s="129"/>
      <c r="K189" s="129"/>
      <c r="L189" s="129"/>
      <c r="M189" s="129"/>
      <c r="N189" s="129"/>
      <c r="O189" s="129"/>
      <c r="P189" s="129"/>
      <c r="Q189" s="462"/>
      <c r="R189" s="129"/>
    </row>
    <row r="190" spans="1:18" x14ac:dyDescent="0.2">
      <c r="A190" s="58"/>
      <c r="B190" s="129"/>
      <c r="C190" s="129"/>
      <c r="D190" s="129"/>
      <c r="E190" s="129"/>
      <c r="F190" s="129"/>
      <c r="G190" s="129"/>
      <c r="H190" s="129"/>
      <c r="I190" s="129"/>
      <c r="J190" s="129"/>
      <c r="K190" s="129"/>
      <c r="L190" s="129"/>
      <c r="M190" s="129"/>
      <c r="N190" s="129"/>
      <c r="O190" s="129"/>
      <c r="P190" s="129"/>
      <c r="Q190" s="462"/>
      <c r="R190" s="129"/>
    </row>
    <row r="191" spans="1:18" x14ac:dyDescent="0.2">
      <c r="A191" s="58"/>
      <c r="B191" s="129"/>
      <c r="C191" s="129"/>
      <c r="D191" s="129"/>
      <c r="E191" s="129"/>
      <c r="F191" s="129"/>
      <c r="G191" s="129"/>
      <c r="H191" s="129"/>
      <c r="I191" s="129"/>
      <c r="J191" s="129"/>
      <c r="K191" s="129"/>
      <c r="L191" s="129"/>
      <c r="M191" s="129"/>
      <c r="N191" s="129"/>
      <c r="O191" s="129"/>
      <c r="P191" s="129"/>
      <c r="Q191" s="462"/>
      <c r="R191" s="129"/>
    </row>
    <row r="192" spans="1:18" x14ac:dyDescent="0.2">
      <c r="A192" s="58"/>
      <c r="B192" s="129"/>
      <c r="C192" s="129"/>
      <c r="D192" s="129"/>
      <c r="E192" s="129"/>
      <c r="F192" s="129"/>
      <c r="G192" s="129"/>
      <c r="H192" s="129"/>
      <c r="I192" s="129"/>
      <c r="J192" s="129"/>
      <c r="K192" s="129"/>
      <c r="L192" s="129"/>
      <c r="M192" s="129"/>
      <c r="N192" s="129"/>
      <c r="O192" s="129"/>
      <c r="P192" s="129"/>
      <c r="Q192" s="462"/>
      <c r="R192" s="129"/>
    </row>
    <row r="193" spans="1:18" x14ac:dyDescent="0.2">
      <c r="A193" s="58"/>
      <c r="B193" s="129"/>
      <c r="C193" s="129"/>
      <c r="D193" s="129"/>
      <c r="E193" s="129"/>
      <c r="F193" s="129"/>
      <c r="G193" s="129"/>
      <c r="H193" s="129"/>
      <c r="I193" s="129"/>
      <c r="J193" s="129"/>
      <c r="K193" s="129"/>
      <c r="L193" s="129"/>
      <c r="M193" s="129"/>
      <c r="N193" s="129"/>
      <c r="O193" s="129"/>
      <c r="P193" s="129"/>
      <c r="Q193" s="462"/>
      <c r="R193" s="129"/>
    </row>
    <row r="194" spans="1:18" x14ac:dyDescent="0.2">
      <c r="A194" s="58"/>
      <c r="B194" s="129"/>
      <c r="C194" s="129"/>
      <c r="D194" s="129"/>
      <c r="E194" s="129"/>
      <c r="F194" s="129"/>
      <c r="G194" s="129"/>
      <c r="H194" s="129"/>
      <c r="I194" s="129"/>
      <c r="J194" s="129"/>
      <c r="K194" s="129"/>
      <c r="L194" s="129"/>
      <c r="M194" s="129"/>
      <c r="N194" s="129"/>
      <c r="O194" s="129"/>
      <c r="P194" s="129"/>
      <c r="Q194" s="462"/>
      <c r="R194" s="129"/>
    </row>
    <row r="195" spans="1:18" x14ac:dyDescent="0.2">
      <c r="A195" s="58"/>
      <c r="B195" s="129"/>
      <c r="C195" s="129"/>
      <c r="D195" s="129"/>
      <c r="E195" s="129"/>
      <c r="F195" s="129"/>
      <c r="G195" s="129"/>
      <c r="H195" s="129"/>
      <c r="I195" s="129"/>
      <c r="J195" s="129"/>
      <c r="K195" s="129"/>
      <c r="L195" s="129"/>
      <c r="M195" s="129"/>
      <c r="N195" s="129"/>
      <c r="O195" s="129"/>
      <c r="P195" s="129"/>
      <c r="Q195" s="462"/>
      <c r="R195" s="129"/>
    </row>
    <row r="196" spans="1:18" x14ac:dyDescent="0.2">
      <c r="A196" s="58"/>
      <c r="B196" s="129"/>
      <c r="C196" s="129"/>
      <c r="D196" s="129"/>
      <c r="E196" s="129"/>
      <c r="F196" s="129"/>
      <c r="G196" s="129"/>
      <c r="H196" s="129"/>
      <c r="I196" s="129"/>
      <c r="J196" s="129"/>
      <c r="K196" s="129"/>
      <c r="L196" s="129"/>
      <c r="M196" s="129"/>
      <c r="N196" s="129"/>
      <c r="O196" s="129"/>
      <c r="P196" s="129"/>
      <c r="Q196" s="462"/>
      <c r="R196" s="129"/>
    </row>
    <row r="197" spans="1:18" x14ac:dyDescent="0.2">
      <c r="A197" s="58"/>
      <c r="B197" s="129"/>
      <c r="C197" s="129"/>
      <c r="D197" s="129"/>
      <c r="E197" s="129"/>
      <c r="F197" s="129"/>
      <c r="G197" s="129"/>
      <c r="H197" s="129"/>
      <c r="I197" s="129"/>
      <c r="J197" s="129"/>
      <c r="K197" s="129"/>
      <c r="L197" s="129"/>
      <c r="M197" s="129"/>
      <c r="N197" s="129"/>
      <c r="O197" s="129"/>
      <c r="P197" s="129"/>
      <c r="Q197" s="462"/>
      <c r="R197" s="129"/>
    </row>
    <row r="198" spans="1:18" x14ac:dyDescent="0.2">
      <c r="A198" s="58"/>
      <c r="B198" s="129"/>
      <c r="C198" s="129"/>
      <c r="D198" s="129"/>
      <c r="E198" s="129"/>
      <c r="F198" s="129"/>
      <c r="G198" s="129"/>
      <c r="H198" s="129"/>
      <c r="I198" s="129"/>
      <c r="J198" s="129"/>
      <c r="K198" s="129"/>
      <c r="L198" s="129"/>
      <c r="M198" s="129"/>
      <c r="N198" s="129"/>
      <c r="O198" s="129"/>
      <c r="P198" s="129"/>
      <c r="Q198" s="462"/>
      <c r="R198" s="129"/>
    </row>
    <row r="199" spans="1:18" x14ac:dyDescent="0.2">
      <c r="A199" s="58"/>
      <c r="B199" s="129"/>
      <c r="C199" s="129"/>
      <c r="D199" s="129"/>
      <c r="E199" s="129"/>
      <c r="F199" s="129"/>
      <c r="G199" s="129"/>
      <c r="H199" s="129"/>
      <c r="I199" s="129"/>
      <c r="J199" s="129"/>
      <c r="K199" s="129"/>
      <c r="L199" s="129"/>
      <c r="M199" s="129"/>
      <c r="N199" s="129"/>
      <c r="O199" s="129"/>
      <c r="P199" s="129"/>
      <c r="Q199" s="462"/>
      <c r="R199" s="129"/>
    </row>
    <row r="200" spans="1:18" x14ac:dyDescent="0.2">
      <c r="A200" s="58"/>
      <c r="B200" s="129"/>
      <c r="C200" s="129"/>
      <c r="D200" s="129"/>
      <c r="E200" s="129"/>
      <c r="F200" s="129"/>
      <c r="G200" s="129"/>
      <c r="H200" s="129"/>
      <c r="I200" s="129"/>
      <c r="J200" s="129"/>
      <c r="K200" s="129"/>
      <c r="L200" s="129"/>
      <c r="M200" s="129"/>
      <c r="N200" s="129"/>
      <c r="O200" s="129"/>
      <c r="P200" s="129"/>
      <c r="Q200" s="462"/>
      <c r="R200" s="129"/>
    </row>
    <row r="201" spans="1:18" x14ac:dyDescent="0.2">
      <c r="A201" s="58"/>
      <c r="B201" s="129"/>
      <c r="C201" s="129"/>
      <c r="D201" s="129"/>
      <c r="E201" s="129"/>
      <c r="F201" s="129"/>
      <c r="G201" s="129"/>
      <c r="H201" s="129"/>
      <c r="I201" s="129"/>
      <c r="J201" s="129"/>
      <c r="K201" s="129"/>
      <c r="L201" s="129"/>
      <c r="M201" s="129"/>
      <c r="N201" s="129"/>
      <c r="O201" s="129"/>
      <c r="P201" s="129"/>
      <c r="Q201" s="462"/>
      <c r="R201" s="129"/>
    </row>
    <row r="202" spans="1:18" x14ac:dyDescent="0.2">
      <c r="A202" s="58"/>
      <c r="B202" s="129"/>
      <c r="C202" s="129"/>
      <c r="D202" s="129"/>
      <c r="E202" s="129"/>
      <c r="F202" s="129"/>
      <c r="G202" s="129"/>
      <c r="H202" s="129"/>
      <c r="I202" s="129"/>
      <c r="J202" s="129"/>
      <c r="K202" s="129"/>
      <c r="L202" s="129"/>
      <c r="M202" s="129"/>
      <c r="N202" s="129"/>
      <c r="O202" s="129"/>
      <c r="P202" s="129"/>
      <c r="Q202" s="462"/>
      <c r="R202" s="129"/>
    </row>
    <row r="203" spans="1:18" x14ac:dyDescent="0.2">
      <c r="A203" s="58"/>
      <c r="B203" s="129"/>
      <c r="C203" s="129"/>
      <c r="D203" s="129"/>
      <c r="E203" s="129"/>
      <c r="F203" s="129"/>
      <c r="G203" s="129"/>
      <c r="H203" s="129"/>
      <c r="I203" s="129"/>
      <c r="J203" s="129"/>
      <c r="K203" s="129"/>
      <c r="L203" s="129"/>
      <c r="M203" s="129"/>
      <c r="N203" s="129"/>
      <c r="O203" s="129"/>
      <c r="P203" s="129"/>
      <c r="Q203" s="462"/>
      <c r="R203" s="129"/>
    </row>
    <row r="204" spans="1:18" x14ac:dyDescent="0.2">
      <c r="A204" s="58"/>
      <c r="B204" s="129"/>
      <c r="C204" s="129"/>
      <c r="D204" s="129"/>
      <c r="E204" s="129"/>
      <c r="F204" s="129"/>
      <c r="G204" s="129"/>
      <c r="H204" s="129"/>
      <c r="I204" s="129"/>
      <c r="J204" s="129"/>
      <c r="K204" s="129"/>
      <c r="L204" s="129"/>
      <c r="M204" s="129"/>
      <c r="N204" s="129"/>
      <c r="O204" s="129"/>
      <c r="P204" s="129"/>
      <c r="Q204" s="462"/>
      <c r="R204" s="129"/>
    </row>
    <row r="205" spans="1:18" x14ac:dyDescent="0.2">
      <c r="A205" s="58"/>
      <c r="B205" s="129"/>
      <c r="C205" s="129"/>
      <c r="D205" s="129"/>
      <c r="E205" s="129"/>
      <c r="F205" s="129"/>
      <c r="G205" s="129"/>
      <c r="H205" s="129"/>
      <c r="I205" s="129"/>
      <c r="J205" s="129"/>
      <c r="K205" s="129"/>
      <c r="L205" s="129"/>
      <c r="M205" s="129"/>
      <c r="N205" s="129"/>
      <c r="O205" s="129"/>
      <c r="P205" s="129"/>
      <c r="Q205" s="462"/>
      <c r="R205" s="129"/>
    </row>
    <row r="206" spans="1:18" x14ac:dyDescent="0.2">
      <c r="A206" s="58"/>
      <c r="B206" s="129"/>
      <c r="C206" s="129"/>
      <c r="D206" s="129"/>
      <c r="E206" s="129"/>
      <c r="F206" s="129"/>
      <c r="G206" s="129"/>
      <c r="H206" s="129"/>
      <c r="I206" s="129"/>
      <c r="J206" s="129"/>
      <c r="K206" s="129"/>
      <c r="L206" s="129"/>
      <c r="M206" s="129"/>
      <c r="N206" s="129"/>
      <c r="O206" s="129"/>
      <c r="P206" s="129"/>
      <c r="Q206" s="462"/>
      <c r="R206" s="129"/>
    </row>
    <row r="207" spans="1:18" x14ac:dyDescent="0.2">
      <c r="A207" s="58"/>
      <c r="B207" s="129"/>
      <c r="C207" s="129"/>
      <c r="D207" s="129"/>
      <c r="E207" s="129"/>
      <c r="F207" s="129"/>
      <c r="G207" s="129"/>
      <c r="H207" s="129"/>
      <c r="I207" s="129"/>
      <c r="J207" s="129"/>
      <c r="K207" s="129"/>
      <c r="L207" s="129"/>
      <c r="M207" s="129"/>
      <c r="N207" s="129"/>
      <c r="O207" s="129"/>
      <c r="P207" s="129"/>
      <c r="Q207" s="462"/>
      <c r="R207" s="129"/>
    </row>
    <row r="208" spans="1:18" x14ac:dyDescent="0.2">
      <c r="A208" s="58"/>
      <c r="B208" s="129"/>
      <c r="C208" s="129"/>
      <c r="D208" s="129"/>
      <c r="E208" s="129"/>
      <c r="F208" s="129"/>
      <c r="G208" s="129"/>
      <c r="H208" s="129"/>
      <c r="I208" s="129"/>
      <c r="J208" s="129"/>
      <c r="K208" s="129"/>
      <c r="L208" s="129"/>
      <c r="M208" s="129"/>
      <c r="N208" s="129"/>
      <c r="O208" s="129"/>
      <c r="P208" s="129"/>
      <c r="Q208" s="462"/>
      <c r="R208" s="129"/>
    </row>
    <row r="209" spans="1:18" x14ac:dyDescent="0.2">
      <c r="A209" s="58"/>
      <c r="B209" s="129"/>
      <c r="C209" s="129"/>
      <c r="D209" s="129"/>
      <c r="E209" s="129"/>
      <c r="F209" s="129"/>
      <c r="G209" s="129"/>
      <c r="H209" s="129"/>
      <c r="I209" s="129"/>
      <c r="J209" s="129"/>
      <c r="K209" s="129"/>
      <c r="L209" s="129"/>
      <c r="M209" s="129"/>
      <c r="N209" s="129"/>
      <c r="O209" s="129"/>
      <c r="P209" s="129"/>
      <c r="Q209" s="462"/>
      <c r="R209" s="129"/>
    </row>
    <row r="210" spans="1:18" x14ac:dyDescent="0.2">
      <c r="A210" s="58"/>
      <c r="B210" s="129"/>
      <c r="C210" s="129"/>
      <c r="D210" s="129"/>
      <c r="E210" s="129"/>
      <c r="F210" s="129"/>
      <c r="G210" s="129"/>
      <c r="H210" s="129"/>
      <c r="I210" s="129"/>
      <c r="J210" s="129"/>
      <c r="K210" s="129"/>
      <c r="L210" s="129"/>
      <c r="M210" s="129"/>
      <c r="N210" s="129"/>
      <c r="O210" s="129"/>
      <c r="P210" s="129"/>
      <c r="Q210" s="462"/>
      <c r="R210" s="129"/>
    </row>
    <row r="211" spans="1:18" x14ac:dyDescent="0.2">
      <c r="A211" s="58"/>
      <c r="B211" s="129"/>
      <c r="C211" s="129"/>
      <c r="D211" s="129"/>
      <c r="E211" s="129"/>
      <c r="F211" s="129"/>
      <c r="G211" s="129"/>
      <c r="H211" s="129"/>
      <c r="I211" s="129"/>
      <c r="J211" s="129"/>
      <c r="K211" s="129"/>
      <c r="L211" s="129"/>
      <c r="M211" s="129"/>
      <c r="N211" s="129"/>
      <c r="O211" s="129"/>
      <c r="P211" s="129"/>
      <c r="Q211" s="462"/>
      <c r="R211" s="129"/>
    </row>
    <row r="212" spans="1:18" x14ac:dyDescent="0.2">
      <c r="A212" s="58"/>
      <c r="B212" s="129"/>
      <c r="C212" s="129"/>
      <c r="D212" s="129"/>
      <c r="E212" s="129"/>
      <c r="F212" s="129"/>
      <c r="G212" s="129"/>
      <c r="H212" s="129"/>
      <c r="I212" s="129"/>
      <c r="J212" s="129"/>
      <c r="K212" s="129"/>
      <c r="L212" s="129"/>
      <c r="M212" s="129"/>
      <c r="N212" s="129"/>
      <c r="O212" s="129"/>
      <c r="P212" s="129"/>
      <c r="Q212" s="462"/>
      <c r="R212" s="129"/>
    </row>
    <row r="213" spans="1:18" x14ac:dyDescent="0.2">
      <c r="A213" s="58"/>
      <c r="B213" s="129"/>
      <c r="C213" s="129"/>
      <c r="D213" s="129"/>
      <c r="E213" s="129"/>
      <c r="F213" s="129"/>
      <c r="G213" s="129"/>
      <c r="H213" s="129"/>
      <c r="I213" s="129"/>
      <c r="J213" s="129"/>
      <c r="K213" s="129"/>
      <c r="L213" s="129"/>
      <c r="M213" s="129"/>
      <c r="N213" s="129"/>
      <c r="O213" s="129"/>
      <c r="P213" s="129"/>
      <c r="Q213" s="462"/>
      <c r="R213" s="129"/>
    </row>
    <row r="214" spans="1:18" x14ac:dyDescent="0.2">
      <c r="A214" s="58"/>
      <c r="B214" s="129"/>
      <c r="C214" s="129"/>
      <c r="D214" s="129"/>
      <c r="E214" s="129"/>
      <c r="F214" s="129"/>
      <c r="G214" s="129"/>
      <c r="H214" s="129"/>
      <c r="I214" s="129"/>
      <c r="J214" s="129"/>
      <c r="K214" s="129"/>
      <c r="L214" s="129"/>
      <c r="M214" s="129"/>
      <c r="N214" s="129"/>
      <c r="O214" s="129"/>
      <c r="P214" s="129"/>
      <c r="Q214" s="462"/>
      <c r="R214" s="129"/>
    </row>
    <row r="215" spans="1:18" x14ac:dyDescent="0.2">
      <c r="A215" s="58"/>
      <c r="B215" s="129"/>
      <c r="C215" s="129"/>
      <c r="D215" s="129"/>
      <c r="E215" s="129"/>
      <c r="F215" s="129"/>
      <c r="G215" s="129"/>
      <c r="H215" s="129"/>
      <c r="I215" s="129"/>
      <c r="J215" s="129"/>
      <c r="K215" s="129"/>
      <c r="L215" s="129"/>
      <c r="M215" s="129"/>
      <c r="N215" s="129"/>
      <c r="O215" s="129"/>
      <c r="P215" s="129"/>
      <c r="Q215" s="462"/>
      <c r="R215" s="129"/>
    </row>
    <row r="216" spans="1:18" x14ac:dyDescent="0.2">
      <c r="A216" s="58"/>
      <c r="B216" s="129"/>
      <c r="C216" s="129"/>
      <c r="D216" s="129"/>
      <c r="E216" s="129"/>
      <c r="F216" s="129"/>
      <c r="G216" s="129"/>
      <c r="H216" s="129"/>
      <c r="I216" s="129"/>
      <c r="J216" s="129"/>
      <c r="K216" s="129"/>
      <c r="L216" s="129"/>
      <c r="M216" s="129"/>
      <c r="N216" s="129"/>
      <c r="O216" s="129"/>
      <c r="P216" s="129"/>
      <c r="Q216" s="462"/>
      <c r="R216" s="129"/>
    </row>
    <row r="217" spans="1:18" x14ac:dyDescent="0.2">
      <c r="A217" s="58"/>
      <c r="B217" s="129"/>
      <c r="C217" s="129"/>
      <c r="D217" s="129"/>
      <c r="E217" s="129"/>
      <c r="F217" s="129"/>
      <c r="G217" s="129"/>
      <c r="H217" s="129"/>
      <c r="I217" s="129"/>
      <c r="J217" s="129"/>
      <c r="K217" s="129"/>
      <c r="L217" s="129"/>
      <c r="M217" s="129"/>
      <c r="N217" s="129"/>
      <c r="O217" s="129"/>
      <c r="P217" s="129"/>
      <c r="Q217" s="462"/>
      <c r="R217" s="129"/>
    </row>
    <row r="218" spans="1:18" x14ac:dyDescent="0.2">
      <c r="A218" s="58"/>
      <c r="B218" s="129"/>
      <c r="C218" s="129"/>
      <c r="D218" s="129"/>
      <c r="E218" s="129"/>
      <c r="F218" s="129"/>
      <c r="G218" s="129"/>
      <c r="H218" s="129"/>
      <c r="I218" s="129"/>
      <c r="J218" s="129"/>
      <c r="K218" s="129"/>
      <c r="L218" s="129"/>
      <c r="M218" s="129"/>
      <c r="N218" s="129"/>
      <c r="O218" s="129"/>
      <c r="P218" s="129"/>
      <c r="Q218" s="462"/>
      <c r="R218" s="129"/>
    </row>
    <row r="219" spans="1:18" x14ac:dyDescent="0.2">
      <c r="A219" s="58"/>
      <c r="B219" s="129"/>
      <c r="C219" s="129"/>
      <c r="D219" s="129"/>
      <c r="E219" s="129"/>
      <c r="F219" s="129"/>
      <c r="G219" s="129"/>
      <c r="H219" s="129"/>
      <c r="I219" s="129"/>
      <c r="J219" s="129"/>
      <c r="K219" s="129"/>
      <c r="L219" s="129"/>
      <c r="M219" s="129"/>
      <c r="N219" s="129"/>
      <c r="O219" s="129"/>
      <c r="P219" s="129"/>
      <c r="Q219" s="462"/>
      <c r="R219" s="129"/>
    </row>
    <row r="220" spans="1:18" x14ac:dyDescent="0.2">
      <c r="A220" s="58"/>
      <c r="B220" s="129"/>
      <c r="C220" s="129"/>
      <c r="D220" s="129"/>
      <c r="E220" s="129"/>
      <c r="F220" s="129"/>
      <c r="G220" s="129"/>
      <c r="H220" s="129"/>
      <c r="I220" s="129"/>
      <c r="J220" s="129"/>
      <c r="K220" s="129"/>
      <c r="L220" s="129"/>
      <c r="M220" s="129"/>
      <c r="N220" s="129"/>
      <c r="O220" s="129"/>
      <c r="P220" s="129"/>
      <c r="Q220" s="462"/>
      <c r="R220" s="129"/>
    </row>
    <row r="221" spans="1:18" x14ac:dyDescent="0.2">
      <c r="A221" s="58"/>
      <c r="B221" s="129"/>
      <c r="C221" s="129"/>
      <c r="D221" s="129"/>
      <c r="E221" s="129"/>
      <c r="F221" s="129"/>
      <c r="G221" s="129"/>
      <c r="H221" s="129"/>
      <c r="I221" s="129"/>
      <c r="J221" s="129"/>
      <c r="K221" s="129"/>
      <c r="L221" s="129"/>
      <c r="M221" s="129"/>
      <c r="N221" s="129"/>
      <c r="O221" s="129"/>
      <c r="P221" s="129"/>
      <c r="Q221" s="462"/>
      <c r="R221" s="129"/>
    </row>
    <row r="222" spans="1:18" x14ac:dyDescent="0.2">
      <c r="A222" s="58"/>
      <c r="B222" s="129"/>
      <c r="C222" s="129"/>
      <c r="D222" s="129"/>
      <c r="E222" s="129"/>
      <c r="F222" s="129"/>
      <c r="G222" s="129"/>
      <c r="H222" s="129"/>
      <c r="I222" s="129"/>
      <c r="J222" s="129"/>
      <c r="K222" s="129"/>
      <c r="L222" s="129"/>
      <c r="M222" s="129"/>
      <c r="N222" s="129"/>
      <c r="O222" s="129"/>
      <c r="P222" s="129"/>
      <c r="Q222" s="462"/>
      <c r="R222" s="129"/>
    </row>
    <row r="223" spans="1:18" x14ac:dyDescent="0.2">
      <c r="A223" s="58"/>
      <c r="B223" s="129"/>
      <c r="C223" s="129"/>
      <c r="D223" s="129"/>
      <c r="E223" s="129"/>
      <c r="F223" s="129"/>
      <c r="G223" s="129"/>
      <c r="H223" s="129"/>
      <c r="I223" s="129"/>
      <c r="J223" s="129"/>
      <c r="K223" s="129"/>
      <c r="L223" s="129"/>
      <c r="M223" s="129"/>
      <c r="N223" s="129"/>
      <c r="O223" s="129"/>
      <c r="P223" s="129"/>
      <c r="Q223" s="462"/>
      <c r="R223" s="129"/>
    </row>
    <row r="224" spans="1:18" x14ac:dyDescent="0.2">
      <c r="A224" s="58"/>
      <c r="B224" s="129"/>
      <c r="C224" s="129"/>
      <c r="D224" s="129"/>
      <c r="E224" s="129"/>
      <c r="F224" s="129"/>
      <c r="G224" s="129"/>
      <c r="H224" s="129"/>
      <c r="I224" s="129"/>
      <c r="J224" s="129"/>
      <c r="K224" s="129"/>
      <c r="L224" s="129"/>
      <c r="M224" s="129"/>
      <c r="N224" s="129"/>
      <c r="O224" s="129"/>
      <c r="P224" s="129"/>
      <c r="Q224" s="462"/>
      <c r="R224" s="129"/>
    </row>
    <row r="225" spans="1:18" x14ac:dyDescent="0.2">
      <c r="A225" s="58"/>
      <c r="B225" s="129"/>
      <c r="C225" s="129"/>
      <c r="D225" s="129"/>
      <c r="E225" s="129"/>
      <c r="F225" s="129"/>
      <c r="G225" s="129"/>
      <c r="H225" s="129"/>
      <c r="I225" s="129"/>
      <c r="J225" s="129"/>
      <c r="K225" s="129"/>
      <c r="L225" s="129"/>
      <c r="M225" s="129"/>
      <c r="N225" s="129"/>
      <c r="O225" s="129"/>
      <c r="P225" s="129"/>
      <c r="Q225" s="462"/>
      <c r="R225" s="129"/>
    </row>
    <row r="226" spans="1:18" x14ac:dyDescent="0.2">
      <c r="A226" s="58"/>
      <c r="B226" s="129"/>
      <c r="C226" s="129"/>
      <c r="D226" s="129"/>
      <c r="E226" s="129"/>
      <c r="F226" s="129"/>
      <c r="G226" s="129"/>
      <c r="H226" s="129"/>
      <c r="I226" s="129"/>
      <c r="J226" s="129"/>
      <c r="K226" s="129"/>
      <c r="L226" s="129"/>
      <c r="M226" s="129"/>
      <c r="N226" s="129"/>
      <c r="O226" s="129"/>
      <c r="P226" s="129"/>
      <c r="Q226" s="462"/>
      <c r="R226" s="129"/>
    </row>
    <row r="227" spans="1:18" x14ac:dyDescent="0.2">
      <c r="A227" s="58"/>
      <c r="B227" s="129"/>
      <c r="C227" s="129"/>
      <c r="D227" s="129"/>
      <c r="E227" s="129"/>
      <c r="F227" s="129"/>
      <c r="G227" s="129"/>
      <c r="H227" s="129"/>
      <c r="I227" s="129"/>
      <c r="J227" s="129"/>
      <c r="K227" s="129"/>
      <c r="L227" s="129"/>
      <c r="M227" s="129"/>
      <c r="N227" s="129"/>
      <c r="O227" s="129"/>
      <c r="P227" s="129"/>
      <c r="Q227" s="462"/>
      <c r="R227" s="129"/>
    </row>
    <row r="228" spans="1:18" x14ac:dyDescent="0.2">
      <c r="A228" s="58"/>
      <c r="B228" s="129"/>
      <c r="C228" s="129"/>
      <c r="D228" s="129"/>
      <c r="E228" s="129"/>
      <c r="F228" s="129"/>
      <c r="G228" s="129"/>
      <c r="H228" s="129"/>
      <c r="I228" s="129"/>
      <c r="J228" s="129"/>
      <c r="K228" s="129"/>
      <c r="L228" s="129"/>
      <c r="M228" s="129"/>
      <c r="N228" s="129"/>
      <c r="O228" s="129"/>
      <c r="P228" s="129"/>
      <c r="Q228" s="462"/>
      <c r="R228" s="129"/>
    </row>
    <row r="229" spans="1:18" x14ac:dyDescent="0.2">
      <c r="A229" s="58"/>
      <c r="B229" s="129"/>
      <c r="C229" s="129"/>
      <c r="D229" s="129"/>
      <c r="E229" s="129"/>
      <c r="F229" s="129"/>
      <c r="G229" s="129"/>
      <c r="H229" s="129"/>
      <c r="I229" s="129"/>
      <c r="J229" s="129"/>
      <c r="K229" s="129"/>
      <c r="L229" s="129"/>
      <c r="M229" s="129"/>
      <c r="N229" s="129"/>
      <c r="O229" s="129"/>
      <c r="P229" s="129"/>
      <c r="Q229" s="462"/>
      <c r="R229" s="129"/>
    </row>
    <row r="230" spans="1:18" x14ac:dyDescent="0.2">
      <c r="A230" s="58"/>
      <c r="B230" s="129"/>
      <c r="C230" s="129"/>
      <c r="D230" s="129"/>
      <c r="E230" s="129"/>
      <c r="F230" s="129"/>
      <c r="G230" s="129"/>
      <c r="H230" s="129"/>
      <c r="I230" s="129"/>
      <c r="J230" s="129"/>
      <c r="K230" s="129"/>
      <c r="L230" s="129"/>
      <c r="M230" s="129"/>
      <c r="N230" s="129"/>
      <c r="O230" s="129"/>
      <c r="P230" s="129"/>
      <c r="Q230" s="462"/>
      <c r="R230" s="129"/>
    </row>
    <row r="231" spans="1:18" x14ac:dyDescent="0.2">
      <c r="A231" s="58"/>
      <c r="B231" s="129"/>
      <c r="C231" s="129"/>
      <c r="D231" s="129"/>
      <c r="E231" s="129"/>
      <c r="F231" s="129"/>
      <c r="G231" s="129"/>
      <c r="H231" s="129"/>
      <c r="I231" s="129"/>
      <c r="J231" s="129"/>
      <c r="K231" s="129"/>
      <c r="L231" s="129"/>
      <c r="M231" s="129"/>
      <c r="N231" s="129"/>
      <c r="O231" s="129"/>
      <c r="P231" s="129"/>
      <c r="Q231" s="462"/>
      <c r="R231" s="129"/>
    </row>
    <row r="232" spans="1:18" x14ac:dyDescent="0.2">
      <c r="A232" s="58"/>
      <c r="B232" s="129"/>
      <c r="C232" s="129"/>
      <c r="D232" s="129"/>
      <c r="E232" s="129"/>
      <c r="F232" s="129"/>
      <c r="G232" s="129"/>
      <c r="H232" s="129"/>
      <c r="I232" s="129"/>
      <c r="J232" s="129"/>
      <c r="K232" s="129"/>
      <c r="L232" s="129"/>
      <c r="M232" s="129"/>
      <c r="N232" s="129"/>
      <c r="O232" s="129"/>
      <c r="P232" s="129"/>
      <c r="Q232" s="462"/>
      <c r="R232" s="129"/>
    </row>
    <row r="233" spans="1:18" x14ac:dyDescent="0.2">
      <c r="A233" s="58"/>
      <c r="B233" s="129"/>
      <c r="C233" s="129"/>
      <c r="D233" s="129"/>
      <c r="E233" s="129"/>
      <c r="F233" s="129"/>
      <c r="G233" s="129"/>
      <c r="H233" s="129"/>
      <c r="I233" s="129"/>
      <c r="J233" s="129"/>
      <c r="K233" s="129"/>
      <c r="L233" s="129"/>
      <c r="M233" s="129"/>
      <c r="N233" s="129"/>
      <c r="O233" s="129"/>
      <c r="P233" s="129"/>
      <c r="Q233" s="462"/>
      <c r="R233" s="129"/>
    </row>
    <row r="234" spans="1:18" x14ac:dyDescent="0.2">
      <c r="A234" s="58"/>
      <c r="B234" s="129"/>
      <c r="C234" s="129"/>
      <c r="D234" s="129"/>
      <c r="E234" s="129"/>
      <c r="F234" s="129"/>
      <c r="G234" s="129"/>
      <c r="H234" s="129"/>
      <c r="I234" s="129"/>
      <c r="J234" s="129"/>
      <c r="K234" s="129"/>
      <c r="L234" s="129"/>
      <c r="M234" s="129"/>
      <c r="N234" s="129"/>
      <c r="O234" s="129"/>
      <c r="P234" s="129"/>
      <c r="Q234" s="462"/>
      <c r="R234" s="129"/>
    </row>
    <row r="235" spans="1:18" x14ac:dyDescent="0.2">
      <c r="A235" s="58"/>
      <c r="B235" s="129"/>
      <c r="C235" s="129"/>
      <c r="D235" s="129"/>
      <c r="E235" s="129"/>
      <c r="F235" s="129"/>
      <c r="G235" s="129"/>
      <c r="H235" s="129"/>
      <c r="I235" s="129"/>
      <c r="J235" s="129"/>
      <c r="K235" s="129"/>
      <c r="L235" s="129"/>
      <c r="M235" s="129"/>
      <c r="N235" s="129"/>
      <c r="O235" s="129"/>
      <c r="P235" s="129"/>
      <c r="Q235" s="462"/>
      <c r="R235" s="129"/>
    </row>
    <row r="236" spans="1:18" x14ac:dyDescent="0.2">
      <c r="A236" s="58"/>
      <c r="B236" s="129"/>
      <c r="C236" s="129"/>
      <c r="D236" s="129"/>
      <c r="E236" s="129"/>
      <c r="F236" s="129"/>
      <c r="G236" s="129"/>
      <c r="H236" s="129"/>
      <c r="I236" s="129"/>
      <c r="J236" s="129"/>
      <c r="K236" s="129"/>
      <c r="L236" s="129"/>
      <c r="M236" s="129"/>
      <c r="N236" s="129"/>
      <c r="O236" s="129"/>
      <c r="P236" s="129"/>
      <c r="Q236" s="462"/>
      <c r="R236" s="129"/>
    </row>
    <row r="237" spans="1:18" x14ac:dyDescent="0.2">
      <c r="A237" s="58"/>
      <c r="B237" s="129"/>
      <c r="C237" s="129"/>
      <c r="D237" s="129"/>
      <c r="E237" s="129"/>
      <c r="F237" s="129"/>
      <c r="G237" s="129"/>
      <c r="H237" s="129"/>
      <c r="I237" s="129"/>
      <c r="J237" s="129"/>
      <c r="K237" s="129"/>
      <c r="L237" s="129"/>
      <c r="M237" s="129"/>
      <c r="N237" s="129"/>
      <c r="O237" s="129"/>
      <c r="P237" s="129"/>
      <c r="Q237" s="462"/>
      <c r="R237" s="129"/>
    </row>
    <row r="238" spans="1:18" x14ac:dyDescent="0.2">
      <c r="A238" s="58"/>
      <c r="B238" s="129"/>
      <c r="C238" s="129"/>
      <c r="D238" s="129"/>
      <c r="E238" s="129"/>
      <c r="F238" s="129"/>
      <c r="G238" s="129"/>
      <c r="H238" s="129"/>
      <c r="I238" s="129"/>
      <c r="J238" s="129"/>
      <c r="K238" s="129"/>
      <c r="L238" s="129"/>
      <c r="M238" s="129"/>
      <c r="N238" s="129"/>
      <c r="O238" s="129"/>
      <c r="P238" s="129"/>
      <c r="Q238" s="462"/>
      <c r="R238" s="129"/>
    </row>
    <row r="239" spans="1:18" x14ac:dyDescent="0.2">
      <c r="A239" s="58"/>
      <c r="B239" s="129"/>
      <c r="C239" s="129"/>
      <c r="D239" s="129"/>
      <c r="E239" s="129"/>
      <c r="F239" s="129"/>
      <c r="G239" s="129"/>
      <c r="H239" s="129"/>
      <c r="I239" s="129"/>
      <c r="J239" s="129"/>
      <c r="K239" s="129"/>
      <c r="L239" s="129"/>
      <c r="M239" s="129"/>
      <c r="N239" s="129"/>
      <c r="O239" s="129"/>
      <c r="P239" s="129"/>
      <c r="Q239" s="462"/>
      <c r="R239" s="129"/>
    </row>
    <row r="240" spans="1:18" x14ac:dyDescent="0.2">
      <c r="A240" s="58"/>
      <c r="B240" s="129"/>
      <c r="C240" s="129"/>
      <c r="D240" s="129"/>
      <c r="E240" s="129"/>
      <c r="F240" s="129"/>
      <c r="G240" s="129"/>
      <c r="H240" s="129"/>
      <c r="I240" s="129"/>
      <c r="J240" s="129"/>
      <c r="K240" s="129"/>
      <c r="L240" s="129"/>
      <c r="M240" s="129"/>
      <c r="N240" s="129"/>
      <c r="O240" s="129"/>
      <c r="P240" s="129"/>
      <c r="Q240" s="462"/>
      <c r="R240" s="129"/>
    </row>
    <row r="241" spans="1:18" x14ac:dyDescent="0.2">
      <c r="A241" s="58"/>
      <c r="B241" s="129"/>
      <c r="C241" s="129"/>
      <c r="D241" s="129"/>
      <c r="E241" s="129"/>
      <c r="F241" s="129"/>
      <c r="G241" s="129"/>
      <c r="H241" s="129"/>
      <c r="I241" s="129"/>
      <c r="J241" s="129"/>
      <c r="K241" s="129"/>
      <c r="L241" s="129"/>
      <c r="M241" s="129"/>
      <c r="N241" s="129"/>
      <c r="O241" s="129"/>
      <c r="P241" s="129"/>
      <c r="Q241" s="462"/>
      <c r="R241" s="129"/>
    </row>
    <row r="242" spans="1:18" x14ac:dyDescent="0.2">
      <c r="A242" s="58"/>
      <c r="B242" s="129"/>
      <c r="C242" s="129"/>
      <c r="D242" s="129"/>
      <c r="E242" s="129"/>
      <c r="F242" s="129"/>
      <c r="G242" s="129"/>
      <c r="H242" s="129"/>
      <c r="I242" s="129"/>
      <c r="J242" s="129"/>
      <c r="K242" s="129"/>
      <c r="L242" s="129"/>
      <c r="M242" s="129"/>
      <c r="N242" s="129"/>
      <c r="O242" s="129"/>
      <c r="P242" s="129"/>
      <c r="Q242" s="462"/>
      <c r="R242" s="129"/>
    </row>
    <row r="243" spans="1:18" x14ac:dyDescent="0.2">
      <c r="A243" s="58"/>
      <c r="B243" s="129"/>
      <c r="C243" s="129"/>
      <c r="D243" s="129"/>
      <c r="E243" s="129"/>
      <c r="F243" s="129"/>
      <c r="G243" s="129"/>
      <c r="H243" s="129"/>
      <c r="I243" s="129"/>
      <c r="J243" s="129"/>
      <c r="K243" s="129"/>
      <c r="L243" s="129"/>
      <c r="M243" s="129"/>
      <c r="N243" s="129"/>
      <c r="O243" s="129"/>
      <c r="P243" s="129"/>
      <c r="Q243" s="462"/>
      <c r="R243" s="129"/>
    </row>
    <row r="244" spans="1:18" x14ac:dyDescent="0.2">
      <c r="A244" s="58"/>
      <c r="B244" s="129"/>
      <c r="C244" s="129"/>
      <c r="D244" s="129"/>
      <c r="E244" s="129"/>
      <c r="F244" s="129"/>
      <c r="G244" s="129"/>
      <c r="H244" s="129"/>
      <c r="I244" s="129"/>
      <c r="J244" s="129"/>
      <c r="K244" s="129"/>
      <c r="L244" s="129"/>
      <c r="M244" s="129"/>
      <c r="N244" s="129"/>
      <c r="O244" s="129"/>
      <c r="P244" s="129"/>
      <c r="Q244" s="462"/>
      <c r="R244" s="129"/>
    </row>
    <row r="245" spans="1:18" x14ac:dyDescent="0.2">
      <c r="A245" s="58"/>
      <c r="B245" s="129"/>
      <c r="C245" s="129"/>
      <c r="D245" s="129"/>
      <c r="E245" s="129"/>
      <c r="F245" s="129"/>
      <c r="G245" s="129"/>
      <c r="H245" s="129"/>
      <c r="I245" s="129"/>
      <c r="J245" s="129"/>
      <c r="K245" s="129"/>
      <c r="L245" s="129"/>
      <c r="M245" s="129"/>
      <c r="N245" s="129"/>
      <c r="O245" s="129"/>
      <c r="P245" s="129"/>
      <c r="Q245" s="462"/>
      <c r="R245" s="129"/>
    </row>
    <row r="246" spans="1:18" x14ac:dyDescent="0.2">
      <c r="A246" s="58"/>
      <c r="B246" s="129"/>
      <c r="C246" s="129"/>
      <c r="D246" s="129"/>
      <c r="E246" s="129"/>
      <c r="F246" s="129"/>
      <c r="G246" s="129"/>
      <c r="H246" s="129"/>
      <c r="I246" s="129"/>
      <c r="J246" s="129"/>
      <c r="K246" s="129"/>
      <c r="L246" s="129"/>
      <c r="M246" s="129"/>
      <c r="N246" s="129"/>
      <c r="O246" s="129"/>
      <c r="P246" s="129"/>
      <c r="Q246" s="462"/>
      <c r="R246" s="129"/>
    </row>
    <row r="247" spans="1:18" x14ac:dyDescent="0.2">
      <c r="A247" s="58"/>
      <c r="B247" s="129"/>
      <c r="C247" s="129"/>
      <c r="D247" s="129"/>
      <c r="E247" s="129"/>
      <c r="F247" s="129"/>
      <c r="G247" s="129"/>
      <c r="H247" s="129"/>
      <c r="I247" s="129"/>
      <c r="J247" s="129"/>
      <c r="K247" s="129"/>
      <c r="L247" s="129"/>
      <c r="M247" s="129"/>
      <c r="N247" s="129"/>
      <c r="O247" s="129"/>
      <c r="P247" s="129"/>
      <c r="Q247" s="462"/>
      <c r="R247" s="129"/>
    </row>
    <row r="248" spans="1:18" x14ac:dyDescent="0.2">
      <c r="A248" s="58"/>
      <c r="B248" s="129"/>
      <c r="C248" s="129"/>
      <c r="D248" s="129"/>
      <c r="E248" s="129"/>
      <c r="F248" s="129"/>
      <c r="G248" s="129"/>
      <c r="H248" s="129"/>
      <c r="I248" s="129"/>
      <c r="J248" s="129"/>
      <c r="K248" s="129"/>
      <c r="L248" s="129"/>
      <c r="M248" s="129"/>
      <c r="N248" s="129"/>
      <c r="O248" s="129"/>
      <c r="P248" s="129"/>
      <c r="Q248" s="462"/>
      <c r="R248" s="129"/>
    </row>
    <row r="249" spans="1:18" x14ac:dyDescent="0.2">
      <c r="A249" s="58"/>
      <c r="B249" s="129"/>
      <c r="C249" s="129"/>
      <c r="D249" s="129"/>
      <c r="E249" s="129"/>
      <c r="F249" s="129"/>
      <c r="G249" s="129"/>
      <c r="H249" s="129"/>
      <c r="I249" s="129"/>
      <c r="J249" s="129"/>
      <c r="K249" s="129"/>
      <c r="L249" s="129"/>
      <c r="M249" s="129"/>
      <c r="N249" s="129"/>
      <c r="O249" s="129"/>
      <c r="P249" s="129"/>
      <c r="Q249" s="462"/>
      <c r="R249" s="129"/>
    </row>
    <row r="250" spans="1:18" x14ac:dyDescent="0.2">
      <c r="A250" s="58"/>
      <c r="B250" s="129"/>
      <c r="C250" s="129"/>
      <c r="D250" s="129"/>
      <c r="E250" s="129"/>
      <c r="F250" s="129"/>
      <c r="G250" s="129"/>
      <c r="H250" s="129"/>
      <c r="I250" s="129"/>
      <c r="J250" s="129"/>
      <c r="K250" s="129"/>
      <c r="L250" s="129"/>
      <c r="M250" s="129"/>
      <c r="N250" s="129"/>
      <c r="O250" s="129"/>
      <c r="P250" s="129"/>
      <c r="Q250" s="462"/>
      <c r="R250" s="129"/>
    </row>
    <row r="251" spans="1:18" x14ac:dyDescent="0.2">
      <c r="A251" s="58"/>
      <c r="B251" s="129"/>
      <c r="C251" s="129"/>
      <c r="D251" s="129"/>
      <c r="E251" s="129"/>
      <c r="F251" s="129"/>
      <c r="G251" s="129"/>
      <c r="H251" s="129"/>
      <c r="I251" s="129"/>
      <c r="J251" s="129"/>
      <c r="K251" s="129"/>
      <c r="L251" s="129"/>
      <c r="M251" s="129"/>
      <c r="N251" s="129"/>
      <c r="O251" s="129"/>
      <c r="P251" s="129"/>
      <c r="Q251" s="462"/>
      <c r="R251" s="129"/>
    </row>
    <row r="252" spans="1:18" x14ac:dyDescent="0.2">
      <c r="A252" s="58"/>
      <c r="B252" s="129"/>
      <c r="C252" s="129"/>
      <c r="D252" s="129"/>
      <c r="E252" s="129"/>
      <c r="F252" s="129"/>
      <c r="G252" s="129"/>
      <c r="H252" s="129"/>
      <c r="I252" s="129"/>
      <c r="J252" s="129"/>
      <c r="K252" s="129"/>
      <c r="L252" s="129"/>
      <c r="M252" s="129"/>
      <c r="N252" s="129"/>
      <c r="O252" s="129"/>
      <c r="P252" s="129"/>
      <c r="Q252" s="462"/>
      <c r="R252" s="129"/>
    </row>
    <row r="253" spans="1:18" x14ac:dyDescent="0.2">
      <c r="A253" s="58"/>
      <c r="B253" s="129"/>
      <c r="C253" s="129"/>
      <c r="D253" s="129"/>
      <c r="E253" s="129"/>
      <c r="F253" s="129"/>
      <c r="G253" s="129"/>
      <c r="H253" s="129"/>
      <c r="I253" s="129"/>
      <c r="J253" s="129"/>
      <c r="K253" s="129"/>
      <c r="L253" s="129"/>
      <c r="M253" s="129"/>
      <c r="N253" s="129"/>
      <c r="O253" s="129"/>
      <c r="P253" s="129"/>
      <c r="Q253" s="462"/>
      <c r="R253" s="129"/>
    </row>
    <row r="254" spans="1:18" x14ac:dyDescent="0.2">
      <c r="A254" s="58"/>
      <c r="B254" s="129"/>
      <c r="C254" s="129"/>
      <c r="D254" s="129"/>
      <c r="E254" s="129"/>
      <c r="F254" s="129"/>
      <c r="G254" s="129"/>
      <c r="H254" s="129"/>
      <c r="I254" s="129"/>
      <c r="J254" s="129"/>
      <c r="K254" s="129"/>
      <c r="L254" s="129"/>
      <c r="M254" s="129"/>
      <c r="N254" s="129"/>
      <c r="O254" s="129"/>
      <c r="P254" s="129"/>
      <c r="Q254" s="462"/>
      <c r="R254" s="129"/>
    </row>
    <row r="255" spans="1:18" x14ac:dyDescent="0.2">
      <c r="A255" s="58"/>
      <c r="B255" s="129"/>
      <c r="C255" s="129"/>
      <c r="D255" s="129"/>
      <c r="E255" s="129"/>
      <c r="F255" s="129"/>
      <c r="G255" s="129"/>
      <c r="H255" s="129"/>
      <c r="I255" s="129"/>
      <c r="J255" s="129"/>
      <c r="K255" s="129"/>
      <c r="L255" s="129"/>
      <c r="M255" s="129"/>
      <c r="N255" s="129"/>
      <c r="O255" s="129"/>
      <c r="P255" s="129"/>
      <c r="Q255" s="462"/>
      <c r="R255" s="129"/>
    </row>
    <row r="256" spans="1:18" x14ac:dyDescent="0.2">
      <c r="A256" s="58"/>
      <c r="B256" s="129"/>
      <c r="C256" s="129"/>
      <c r="D256" s="129"/>
      <c r="E256" s="129"/>
      <c r="F256" s="129"/>
      <c r="G256" s="129"/>
      <c r="H256" s="129"/>
      <c r="I256" s="129"/>
      <c r="J256" s="129"/>
      <c r="K256" s="129"/>
      <c r="L256" s="129"/>
      <c r="M256" s="129"/>
      <c r="N256" s="129"/>
      <c r="O256" s="129"/>
      <c r="P256" s="129"/>
      <c r="Q256" s="462"/>
      <c r="R256" s="129"/>
    </row>
    <row r="257" spans="1:18" x14ac:dyDescent="0.2">
      <c r="A257" s="58"/>
      <c r="B257" s="129"/>
      <c r="C257" s="129"/>
      <c r="D257" s="129"/>
      <c r="E257" s="129"/>
      <c r="F257" s="129"/>
      <c r="G257" s="129"/>
      <c r="H257" s="129"/>
      <c r="I257" s="129"/>
      <c r="J257" s="129"/>
      <c r="K257" s="129"/>
      <c r="L257" s="129"/>
      <c r="M257" s="129"/>
      <c r="N257" s="129"/>
      <c r="O257" s="129"/>
      <c r="P257" s="129"/>
      <c r="Q257" s="462"/>
      <c r="R257" s="129"/>
    </row>
    <row r="258" spans="1:18" x14ac:dyDescent="0.2">
      <c r="A258" s="58"/>
      <c r="B258" s="129"/>
      <c r="C258" s="129"/>
      <c r="D258" s="129"/>
      <c r="E258" s="129"/>
      <c r="F258" s="129"/>
      <c r="G258" s="129"/>
      <c r="H258" s="129"/>
      <c r="I258" s="129"/>
      <c r="J258" s="129"/>
      <c r="K258" s="129"/>
      <c r="L258" s="129"/>
      <c r="M258" s="129"/>
      <c r="N258" s="129"/>
      <c r="O258" s="129"/>
      <c r="P258" s="129"/>
      <c r="Q258" s="462"/>
      <c r="R258" s="129"/>
    </row>
    <row r="259" spans="1:18" x14ac:dyDescent="0.2">
      <c r="A259" s="58"/>
      <c r="B259" s="129"/>
      <c r="C259" s="129"/>
      <c r="D259" s="129"/>
      <c r="E259" s="129"/>
      <c r="F259" s="129"/>
      <c r="G259" s="129"/>
      <c r="H259" s="129"/>
      <c r="I259" s="129"/>
      <c r="J259" s="129"/>
      <c r="K259" s="129"/>
      <c r="L259" s="129"/>
      <c r="M259" s="129"/>
      <c r="N259" s="129"/>
      <c r="O259" s="129"/>
      <c r="P259" s="129"/>
      <c r="Q259" s="462"/>
      <c r="R259" s="129"/>
    </row>
    <row r="260" spans="1:18" x14ac:dyDescent="0.2">
      <c r="A260" s="58"/>
      <c r="B260" s="129"/>
      <c r="C260" s="129"/>
      <c r="D260" s="129"/>
      <c r="E260" s="129"/>
      <c r="F260" s="129"/>
      <c r="G260" s="129"/>
      <c r="H260" s="129"/>
      <c r="I260" s="129"/>
      <c r="J260" s="129"/>
      <c r="K260" s="129"/>
      <c r="L260" s="129"/>
      <c r="M260" s="129"/>
      <c r="N260" s="129"/>
      <c r="O260" s="129"/>
      <c r="P260" s="129"/>
      <c r="Q260" s="462"/>
      <c r="R260" s="129"/>
    </row>
    <row r="261" spans="1:18" x14ac:dyDescent="0.2">
      <c r="A261" s="58"/>
      <c r="B261" s="129"/>
      <c r="C261" s="129"/>
      <c r="D261" s="129"/>
      <c r="E261" s="129"/>
      <c r="F261" s="129"/>
      <c r="G261" s="129"/>
      <c r="H261" s="129"/>
      <c r="I261" s="129"/>
      <c r="J261" s="129"/>
      <c r="K261" s="129"/>
      <c r="L261" s="129"/>
      <c r="M261" s="129"/>
      <c r="N261" s="129"/>
      <c r="O261" s="129"/>
      <c r="P261" s="129"/>
      <c r="Q261" s="462"/>
      <c r="R261" s="129"/>
    </row>
    <row r="262" spans="1:18" x14ac:dyDescent="0.2">
      <c r="A262" s="58"/>
      <c r="B262" s="129"/>
      <c r="C262" s="129"/>
      <c r="D262" s="129"/>
      <c r="E262" s="129"/>
      <c r="F262" s="129"/>
      <c r="G262" s="129"/>
      <c r="H262" s="129"/>
      <c r="I262" s="129"/>
      <c r="J262" s="129"/>
      <c r="K262" s="129"/>
      <c r="L262" s="129"/>
      <c r="M262" s="129"/>
      <c r="N262" s="129"/>
      <c r="O262" s="129"/>
      <c r="P262" s="129"/>
      <c r="Q262" s="462"/>
      <c r="R262" s="129"/>
    </row>
    <row r="263" spans="1:18" x14ac:dyDescent="0.2">
      <c r="A263" s="58"/>
      <c r="B263" s="129"/>
      <c r="C263" s="129"/>
      <c r="D263" s="129"/>
      <c r="E263" s="129"/>
      <c r="F263" s="129"/>
      <c r="G263" s="129"/>
      <c r="H263" s="129"/>
      <c r="I263" s="129"/>
      <c r="J263" s="129"/>
      <c r="K263" s="129"/>
      <c r="L263" s="129"/>
      <c r="M263" s="129"/>
      <c r="N263" s="129"/>
      <c r="O263" s="129"/>
      <c r="P263" s="129"/>
      <c r="Q263" s="462"/>
      <c r="R263" s="129"/>
    </row>
    <row r="264" spans="1:18" x14ac:dyDescent="0.2">
      <c r="A264" s="58"/>
      <c r="B264" s="129"/>
      <c r="C264" s="129"/>
      <c r="D264" s="129"/>
      <c r="E264" s="129"/>
      <c r="F264" s="129"/>
      <c r="G264" s="129"/>
      <c r="H264" s="129"/>
      <c r="I264" s="129"/>
      <c r="J264" s="129"/>
      <c r="K264" s="129"/>
      <c r="L264" s="129"/>
      <c r="M264" s="129"/>
      <c r="N264" s="129"/>
      <c r="O264" s="129"/>
      <c r="P264" s="129"/>
      <c r="Q264" s="462"/>
      <c r="R264" s="129"/>
    </row>
    <row r="265" spans="1:18" x14ac:dyDescent="0.2">
      <c r="A265" s="58"/>
      <c r="B265" s="129"/>
      <c r="C265" s="129"/>
      <c r="D265" s="129"/>
      <c r="E265" s="129"/>
      <c r="F265" s="129"/>
      <c r="G265" s="129"/>
      <c r="H265" s="129"/>
      <c r="I265" s="129"/>
      <c r="J265" s="129"/>
      <c r="K265" s="129"/>
      <c r="L265" s="129"/>
      <c r="M265" s="129"/>
      <c r="N265" s="129"/>
      <c r="O265" s="129"/>
      <c r="P265" s="129"/>
      <c r="Q265" s="462"/>
      <c r="R265" s="129"/>
    </row>
    <row r="266" spans="1:18" x14ac:dyDescent="0.2">
      <c r="A266" s="58"/>
      <c r="B266" s="129"/>
      <c r="C266" s="129"/>
      <c r="D266" s="129"/>
      <c r="E266" s="129"/>
      <c r="F266" s="129"/>
      <c r="G266" s="129"/>
      <c r="H266" s="129"/>
      <c r="I266" s="129"/>
      <c r="J266" s="129"/>
      <c r="K266" s="129"/>
      <c r="L266" s="129"/>
      <c r="M266" s="129"/>
      <c r="N266" s="129"/>
      <c r="O266" s="129"/>
      <c r="P266" s="129"/>
      <c r="Q266" s="462"/>
      <c r="R266" s="129"/>
    </row>
    <row r="267" spans="1:18" x14ac:dyDescent="0.2">
      <c r="A267" s="58"/>
      <c r="B267" s="129"/>
      <c r="C267" s="129"/>
      <c r="D267" s="129"/>
      <c r="E267" s="129"/>
      <c r="F267" s="129"/>
      <c r="G267" s="129"/>
      <c r="H267" s="129"/>
      <c r="I267" s="129"/>
      <c r="J267" s="129"/>
      <c r="K267" s="129"/>
      <c r="L267" s="129"/>
      <c r="M267" s="129"/>
      <c r="N267" s="129"/>
      <c r="O267" s="129"/>
      <c r="P267" s="129"/>
      <c r="Q267" s="462"/>
      <c r="R267" s="129"/>
    </row>
    <row r="268" spans="1:18" x14ac:dyDescent="0.2">
      <c r="A268" s="58"/>
      <c r="B268" s="129"/>
      <c r="C268" s="129"/>
      <c r="D268" s="129"/>
      <c r="E268" s="129"/>
      <c r="F268" s="129"/>
      <c r="G268" s="129"/>
      <c r="H268" s="129"/>
      <c r="I268" s="129"/>
      <c r="J268" s="129"/>
      <c r="K268" s="129"/>
      <c r="L268" s="129"/>
      <c r="M268" s="129"/>
      <c r="N268" s="129"/>
      <c r="O268" s="129"/>
      <c r="P268" s="129"/>
      <c r="Q268" s="462"/>
      <c r="R268" s="129"/>
    </row>
    <row r="269" spans="1:18" x14ac:dyDescent="0.2">
      <c r="A269" s="58"/>
      <c r="B269" s="129"/>
      <c r="C269" s="129"/>
      <c r="D269" s="129"/>
      <c r="E269" s="129"/>
      <c r="F269" s="129"/>
      <c r="G269" s="129"/>
      <c r="H269" s="129"/>
      <c r="I269" s="129"/>
      <c r="J269" s="129"/>
      <c r="K269" s="129"/>
      <c r="L269" s="129"/>
      <c r="M269" s="129"/>
      <c r="N269" s="129"/>
      <c r="O269" s="129"/>
      <c r="P269" s="129"/>
      <c r="Q269" s="462"/>
      <c r="R269" s="129"/>
    </row>
    <row r="270" spans="1:18" x14ac:dyDescent="0.2">
      <c r="A270" s="58"/>
      <c r="B270" s="129"/>
      <c r="C270" s="129"/>
      <c r="D270" s="129"/>
      <c r="E270" s="129"/>
      <c r="F270" s="129"/>
      <c r="G270" s="129"/>
      <c r="H270" s="129"/>
      <c r="I270" s="129"/>
      <c r="J270" s="129"/>
      <c r="K270" s="129"/>
      <c r="L270" s="129"/>
      <c r="M270" s="129"/>
      <c r="N270" s="129"/>
      <c r="O270" s="129"/>
      <c r="P270" s="129"/>
      <c r="Q270" s="462"/>
      <c r="R270" s="129"/>
    </row>
    <row r="271" spans="1:18" x14ac:dyDescent="0.2">
      <c r="A271" s="58"/>
      <c r="B271" s="129"/>
      <c r="C271" s="129"/>
      <c r="D271" s="129"/>
      <c r="E271" s="129"/>
      <c r="F271" s="129"/>
      <c r="G271" s="129"/>
      <c r="H271" s="129"/>
      <c r="I271" s="129"/>
      <c r="J271" s="129"/>
      <c r="K271" s="129"/>
      <c r="L271" s="129"/>
      <c r="M271" s="129"/>
      <c r="N271" s="129"/>
      <c r="O271" s="129"/>
      <c r="P271" s="129"/>
      <c r="Q271" s="462"/>
      <c r="R271" s="129"/>
    </row>
    <row r="272" spans="1:18" x14ac:dyDescent="0.2">
      <c r="A272" s="58"/>
      <c r="B272" s="129"/>
      <c r="C272" s="129"/>
      <c r="D272" s="129"/>
      <c r="E272" s="129"/>
      <c r="F272" s="129"/>
      <c r="G272" s="129"/>
      <c r="H272" s="129"/>
      <c r="I272" s="129"/>
      <c r="J272" s="129"/>
      <c r="K272" s="129"/>
      <c r="L272" s="129"/>
      <c r="M272" s="129"/>
      <c r="N272" s="129"/>
      <c r="O272" s="129"/>
      <c r="P272" s="129"/>
      <c r="Q272" s="462"/>
      <c r="R272" s="129"/>
    </row>
    <row r="273" spans="1:18" x14ac:dyDescent="0.2">
      <c r="A273" s="58"/>
      <c r="B273" s="129"/>
      <c r="C273" s="129"/>
      <c r="D273" s="129"/>
      <c r="E273" s="129"/>
      <c r="F273" s="129"/>
      <c r="G273" s="129"/>
      <c r="H273" s="129"/>
      <c r="I273" s="129"/>
      <c r="J273" s="129"/>
      <c r="K273" s="129"/>
      <c r="L273" s="129"/>
      <c r="M273" s="129"/>
      <c r="N273" s="129"/>
      <c r="O273" s="129"/>
      <c r="P273" s="129"/>
      <c r="Q273" s="462"/>
      <c r="R273" s="129"/>
    </row>
    <row r="274" spans="1:18" x14ac:dyDescent="0.2">
      <c r="A274" s="58"/>
      <c r="B274" s="129"/>
      <c r="C274" s="129"/>
      <c r="D274" s="129"/>
      <c r="E274" s="129"/>
      <c r="F274" s="129"/>
      <c r="G274" s="129"/>
      <c r="H274" s="129"/>
      <c r="I274" s="129"/>
      <c r="J274" s="129"/>
      <c r="K274" s="129"/>
      <c r="L274" s="129"/>
      <c r="M274" s="129"/>
      <c r="N274" s="129"/>
      <c r="O274" s="129"/>
      <c r="P274" s="129"/>
      <c r="Q274" s="462"/>
      <c r="R274" s="129"/>
    </row>
    <row r="275" spans="1:18" x14ac:dyDescent="0.2">
      <c r="A275" s="58"/>
      <c r="B275" s="129"/>
      <c r="C275" s="129"/>
      <c r="D275" s="129"/>
      <c r="E275" s="129"/>
      <c r="F275" s="129"/>
      <c r="G275" s="129"/>
      <c r="H275" s="129"/>
      <c r="I275" s="129"/>
      <c r="J275" s="129"/>
      <c r="K275" s="129"/>
      <c r="L275" s="129"/>
      <c r="M275" s="129"/>
      <c r="N275" s="129"/>
      <c r="O275" s="129"/>
      <c r="P275" s="129"/>
      <c r="Q275" s="462"/>
      <c r="R275" s="129"/>
    </row>
    <row r="276" spans="1:18" x14ac:dyDescent="0.2">
      <c r="A276" s="58"/>
      <c r="B276" s="129"/>
      <c r="C276" s="129"/>
      <c r="D276" s="129"/>
      <c r="E276" s="129"/>
      <c r="F276" s="129"/>
      <c r="G276" s="129"/>
      <c r="H276" s="129"/>
      <c r="I276" s="129"/>
      <c r="J276" s="129"/>
      <c r="K276" s="129"/>
      <c r="L276" s="129"/>
      <c r="M276" s="129"/>
      <c r="N276" s="129"/>
      <c r="O276" s="129"/>
      <c r="P276" s="129"/>
      <c r="Q276" s="462"/>
      <c r="R276" s="129"/>
    </row>
    <row r="277" spans="1:18" x14ac:dyDescent="0.2">
      <c r="A277" s="58"/>
      <c r="B277" s="129"/>
      <c r="C277" s="129"/>
      <c r="D277" s="129"/>
      <c r="E277" s="129"/>
      <c r="F277" s="129"/>
      <c r="G277" s="129"/>
      <c r="H277" s="129"/>
      <c r="I277" s="129"/>
      <c r="J277" s="129"/>
      <c r="K277" s="129"/>
      <c r="L277" s="129"/>
      <c r="M277" s="129"/>
      <c r="N277" s="129"/>
      <c r="O277" s="129"/>
      <c r="P277" s="129"/>
      <c r="Q277" s="462"/>
      <c r="R277" s="129"/>
    </row>
    <row r="278" spans="1:18" x14ac:dyDescent="0.2">
      <c r="A278" s="58"/>
      <c r="B278" s="129"/>
      <c r="C278" s="129"/>
      <c r="D278" s="129"/>
      <c r="E278" s="129"/>
      <c r="F278" s="129"/>
      <c r="G278" s="129"/>
      <c r="H278" s="129"/>
      <c r="I278" s="129"/>
      <c r="J278" s="129"/>
      <c r="K278" s="129"/>
      <c r="L278" s="129"/>
      <c r="M278" s="129"/>
      <c r="N278" s="129"/>
      <c r="O278" s="129"/>
      <c r="P278" s="129"/>
      <c r="Q278" s="462"/>
      <c r="R278" s="129"/>
    </row>
    <row r="279" spans="1:18" x14ac:dyDescent="0.2">
      <c r="A279" s="58"/>
      <c r="B279" s="129"/>
      <c r="C279" s="129"/>
      <c r="D279" s="129"/>
      <c r="E279" s="129"/>
      <c r="F279" s="129"/>
      <c r="G279" s="129"/>
      <c r="H279" s="129"/>
      <c r="I279" s="129"/>
      <c r="J279" s="129"/>
      <c r="K279" s="129"/>
      <c r="L279" s="129"/>
      <c r="M279" s="129"/>
      <c r="N279" s="129"/>
      <c r="O279" s="129"/>
      <c r="P279" s="129"/>
      <c r="Q279" s="462"/>
      <c r="R279" s="129"/>
    </row>
    <row r="280" spans="1:18" x14ac:dyDescent="0.2">
      <c r="A280" s="58"/>
      <c r="B280" s="129"/>
      <c r="C280" s="129"/>
      <c r="D280" s="129"/>
      <c r="E280" s="129"/>
      <c r="F280" s="129"/>
      <c r="G280" s="129"/>
      <c r="H280" s="129"/>
      <c r="I280" s="129"/>
      <c r="J280" s="129"/>
      <c r="K280" s="129"/>
      <c r="L280" s="129"/>
      <c r="M280" s="129"/>
      <c r="N280" s="129"/>
      <c r="O280" s="129"/>
      <c r="P280" s="129"/>
      <c r="Q280" s="462"/>
      <c r="R280" s="129"/>
    </row>
    <row r="281" spans="1:18" x14ac:dyDescent="0.2">
      <c r="A281" s="58"/>
      <c r="B281" s="129"/>
      <c r="C281" s="129"/>
      <c r="D281" s="129"/>
      <c r="E281" s="129"/>
      <c r="F281" s="129"/>
      <c r="G281" s="129"/>
      <c r="H281" s="129"/>
      <c r="I281" s="129"/>
      <c r="J281" s="129"/>
      <c r="K281" s="129"/>
      <c r="L281" s="129"/>
      <c r="M281" s="129"/>
      <c r="N281" s="129"/>
      <c r="O281" s="129"/>
      <c r="P281" s="129"/>
      <c r="Q281" s="462"/>
      <c r="R281" s="129"/>
    </row>
    <row r="282" spans="1:18" x14ac:dyDescent="0.2">
      <c r="A282" s="58"/>
      <c r="B282" s="129"/>
      <c r="C282" s="129"/>
      <c r="D282" s="129"/>
      <c r="E282" s="129"/>
      <c r="F282" s="129"/>
      <c r="G282" s="129"/>
      <c r="H282" s="129"/>
      <c r="I282" s="129"/>
      <c r="J282" s="129"/>
      <c r="K282" s="129"/>
      <c r="L282" s="129"/>
      <c r="M282" s="129"/>
      <c r="N282" s="129"/>
      <c r="O282" s="129"/>
      <c r="P282" s="129"/>
      <c r="Q282" s="462"/>
      <c r="R282" s="129"/>
    </row>
    <row r="283" spans="1:18" x14ac:dyDescent="0.2">
      <c r="A283" s="58"/>
      <c r="B283" s="129"/>
      <c r="C283" s="129"/>
      <c r="D283" s="129"/>
      <c r="E283" s="129"/>
      <c r="F283" s="129"/>
      <c r="G283" s="129"/>
      <c r="H283" s="129"/>
      <c r="I283" s="129"/>
      <c r="J283" s="129"/>
      <c r="K283" s="129"/>
      <c r="L283" s="129"/>
      <c r="M283" s="129"/>
      <c r="N283" s="129"/>
      <c r="O283" s="129"/>
      <c r="P283" s="129"/>
      <c r="Q283" s="462"/>
      <c r="R283" s="129"/>
    </row>
    <row r="284" spans="1:18" x14ac:dyDescent="0.2">
      <c r="A284" s="58"/>
      <c r="B284" s="129"/>
      <c r="C284" s="129"/>
      <c r="D284" s="129"/>
      <c r="E284" s="129"/>
      <c r="F284" s="129"/>
      <c r="G284" s="129"/>
      <c r="H284" s="129"/>
      <c r="I284" s="129"/>
      <c r="J284" s="129"/>
      <c r="K284" s="129"/>
      <c r="L284" s="129"/>
      <c r="M284" s="129"/>
      <c r="N284" s="129"/>
      <c r="O284" s="129"/>
      <c r="P284" s="129"/>
      <c r="Q284" s="462"/>
      <c r="R284" s="129"/>
    </row>
    <row r="285" spans="1:18" x14ac:dyDescent="0.2">
      <c r="A285" s="58"/>
      <c r="B285" s="129"/>
      <c r="C285" s="129"/>
      <c r="D285" s="129"/>
      <c r="E285" s="129"/>
      <c r="F285" s="129"/>
      <c r="G285" s="129"/>
      <c r="H285" s="129"/>
      <c r="I285" s="129"/>
      <c r="J285" s="129"/>
      <c r="K285" s="129"/>
      <c r="L285" s="129"/>
      <c r="M285" s="129"/>
      <c r="N285" s="129"/>
      <c r="O285" s="129"/>
      <c r="P285" s="129"/>
      <c r="Q285" s="462"/>
      <c r="R285" s="129"/>
    </row>
    <row r="286" spans="1:18" x14ac:dyDescent="0.2">
      <c r="A286" s="58"/>
      <c r="B286" s="129"/>
      <c r="C286" s="129"/>
      <c r="D286" s="129"/>
      <c r="E286" s="129"/>
      <c r="F286" s="129"/>
      <c r="G286" s="129"/>
      <c r="H286" s="129"/>
      <c r="I286" s="129"/>
      <c r="J286" s="129"/>
      <c r="K286" s="129"/>
      <c r="L286" s="129"/>
      <c r="M286" s="129"/>
      <c r="N286" s="129"/>
      <c r="O286" s="129"/>
      <c r="P286" s="129"/>
      <c r="Q286" s="462"/>
      <c r="R286" s="129"/>
    </row>
    <row r="287" spans="1:18" x14ac:dyDescent="0.2">
      <c r="A287" s="58"/>
      <c r="B287" s="129"/>
      <c r="C287" s="129"/>
      <c r="D287" s="129"/>
      <c r="E287" s="129"/>
      <c r="F287" s="129"/>
      <c r="G287" s="129"/>
      <c r="H287" s="129"/>
      <c r="I287" s="129"/>
      <c r="J287" s="129"/>
      <c r="K287" s="129"/>
      <c r="L287" s="129"/>
      <c r="M287" s="129"/>
      <c r="N287" s="129"/>
      <c r="O287" s="129"/>
      <c r="P287" s="129"/>
      <c r="Q287" s="462"/>
      <c r="R287" s="129"/>
    </row>
    <row r="288" spans="1:18" x14ac:dyDescent="0.2">
      <c r="A288" s="58"/>
      <c r="B288" s="129"/>
      <c r="C288" s="129"/>
      <c r="D288" s="129"/>
      <c r="E288" s="129"/>
      <c r="F288" s="129"/>
      <c r="G288" s="129"/>
      <c r="H288" s="129"/>
      <c r="I288" s="129"/>
      <c r="J288" s="129"/>
      <c r="K288" s="129"/>
      <c r="L288" s="129"/>
      <c r="M288" s="129"/>
      <c r="N288" s="129"/>
      <c r="O288" s="129"/>
      <c r="P288" s="129"/>
      <c r="Q288" s="462"/>
      <c r="R288" s="129"/>
    </row>
    <row r="289" spans="1:18" x14ac:dyDescent="0.2">
      <c r="A289" s="58"/>
      <c r="B289" s="129"/>
      <c r="C289" s="129"/>
      <c r="D289" s="129"/>
      <c r="E289" s="129"/>
      <c r="F289" s="129"/>
      <c r="G289" s="129"/>
      <c r="H289" s="129"/>
      <c r="I289" s="129"/>
      <c r="J289" s="129"/>
      <c r="K289" s="129"/>
      <c r="L289" s="129"/>
      <c r="M289" s="129"/>
      <c r="N289" s="129"/>
      <c r="O289" s="129"/>
      <c r="P289" s="129"/>
      <c r="Q289" s="462"/>
      <c r="R289" s="129"/>
    </row>
    <row r="290" spans="1:18" x14ac:dyDescent="0.2">
      <c r="A290" s="58"/>
      <c r="B290" s="129"/>
      <c r="C290" s="129"/>
      <c r="D290" s="129"/>
      <c r="E290" s="129"/>
      <c r="F290" s="129"/>
      <c r="G290" s="129"/>
      <c r="H290" s="129"/>
      <c r="I290" s="129"/>
      <c r="J290" s="129"/>
      <c r="K290" s="129"/>
      <c r="L290" s="129"/>
      <c r="M290" s="129"/>
      <c r="N290" s="129"/>
      <c r="O290" s="129"/>
      <c r="P290" s="129"/>
      <c r="Q290" s="462"/>
      <c r="R290" s="129"/>
    </row>
    <row r="291" spans="1:18" x14ac:dyDescent="0.2">
      <c r="A291" s="58"/>
      <c r="B291" s="129"/>
      <c r="C291" s="129"/>
      <c r="D291" s="129"/>
      <c r="E291" s="129"/>
      <c r="F291" s="129"/>
      <c r="G291" s="129"/>
      <c r="H291" s="129"/>
      <c r="I291" s="129"/>
      <c r="J291" s="129"/>
      <c r="K291" s="129"/>
      <c r="L291" s="129"/>
      <c r="M291" s="129"/>
      <c r="N291" s="129"/>
      <c r="O291" s="129"/>
      <c r="P291" s="129"/>
      <c r="Q291" s="462"/>
      <c r="R291" s="129"/>
    </row>
    <row r="292" spans="1:18" x14ac:dyDescent="0.2">
      <c r="A292" s="58"/>
      <c r="B292" s="129"/>
      <c r="C292" s="129"/>
      <c r="D292" s="129"/>
      <c r="E292" s="129"/>
      <c r="F292" s="129"/>
      <c r="G292" s="129"/>
      <c r="H292" s="129"/>
      <c r="I292" s="129"/>
      <c r="J292" s="129"/>
      <c r="K292" s="129"/>
      <c r="L292" s="129"/>
      <c r="M292" s="129"/>
      <c r="N292" s="129"/>
      <c r="O292" s="129"/>
      <c r="P292" s="129"/>
      <c r="Q292" s="462"/>
      <c r="R292" s="129"/>
    </row>
    <row r="293" spans="1:18" x14ac:dyDescent="0.2">
      <c r="A293" s="58"/>
      <c r="B293" s="129"/>
      <c r="C293" s="129"/>
      <c r="D293" s="129"/>
      <c r="E293" s="129"/>
      <c r="F293" s="129"/>
      <c r="G293" s="129"/>
      <c r="H293" s="129"/>
      <c r="I293" s="129"/>
      <c r="J293" s="129"/>
      <c r="K293" s="129"/>
      <c r="L293" s="129"/>
      <c r="M293" s="129"/>
      <c r="N293" s="129"/>
      <c r="O293" s="129"/>
      <c r="P293" s="129"/>
      <c r="Q293" s="462"/>
      <c r="R293" s="129"/>
    </row>
    <row r="294" spans="1:18" x14ac:dyDescent="0.2">
      <c r="A294" s="58"/>
      <c r="B294" s="129"/>
      <c r="C294" s="129"/>
      <c r="D294" s="129"/>
      <c r="E294" s="129"/>
      <c r="F294" s="129"/>
      <c r="G294" s="129"/>
      <c r="H294" s="129"/>
      <c r="I294" s="129"/>
      <c r="J294" s="129"/>
      <c r="K294" s="129"/>
      <c r="L294" s="129"/>
      <c r="M294" s="129"/>
      <c r="N294" s="129"/>
      <c r="O294" s="129"/>
      <c r="P294" s="129"/>
      <c r="Q294" s="462"/>
      <c r="R294" s="129"/>
    </row>
    <row r="295" spans="1:18" x14ac:dyDescent="0.2">
      <c r="A295" s="58"/>
      <c r="B295" s="129"/>
      <c r="C295" s="129"/>
      <c r="D295" s="129"/>
      <c r="E295" s="129"/>
      <c r="F295" s="129"/>
      <c r="G295" s="129"/>
      <c r="H295" s="129"/>
      <c r="I295" s="129"/>
      <c r="J295" s="129"/>
      <c r="K295" s="129"/>
      <c r="L295" s="129"/>
      <c r="M295" s="129"/>
      <c r="N295" s="129"/>
      <c r="O295" s="129"/>
      <c r="P295" s="129"/>
      <c r="Q295" s="462"/>
      <c r="R295" s="129"/>
    </row>
    <row r="296" spans="1:18" x14ac:dyDescent="0.2">
      <c r="A296" s="58"/>
      <c r="B296" s="129"/>
      <c r="C296" s="129"/>
      <c r="D296" s="129"/>
      <c r="E296" s="129"/>
      <c r="F296" s="129"/>
      <c r="G296" s="129"/>
      <c r="H296" s="129"/>
      <c r="I296" s="129"/>
      <c r="J296" s="129"/>
      <c r="K296" s="129"/>
      <c r="L296" s="129"/>
      <c r="M296" s="129"/>
      <c r="N296" s="129"/>
      <c r="O296" s="129"/>
      <c r="P296" s="129"/>
      <c r="Q296" s="462"/>
      <c r="R296" s="129"/>
    </row>
    <row r="297" spans="1:18" x14ac:dyDescent="0.2">
      <c r="A297" s="58"/>
      <c r="B297" s="129"/>
      <c r="C297" s="129"/>
      <c r="D297" s="129"/>
      <c r="E297" s="129"/>
      <c r="F297" s="129"/>
      <c r="G297" s="129"/>
      <c r="H297" s="129"/>
      <c r="I297" s="129"/>
      <c r="J297" s="129"/>
      <c r="K297" s="129"/>
      <c r="L297" s="129"/>
      <c r="M297" s="129"/>
      <c r="N297" s="129"/>
      <c r="O297" s="129"/>
      <c r="P297" s="129"/>
      <c r="Q297" s="462"/>
      <c r="R297" s="129"/>
    </row>
    <row r="298" spans="1:18" x14ac:dyDescent="0.2">
      <c r="A298" s="58"/>
      <c r="B298" s="129"/>
      <c r="C298" s="129"/>
      <c r="D298" s="129"/>
      <c r="E298" s="129"/>
      <c r="F298" s="129"/>
      <c r="G298" s="129"/>
      <c r="H298" s="129"/>
      <c r="I298" s="129"/>
      <c r="J298" s="129"/>
      <c r="K298" s="129"/>
      <c r="L298" s="129"/>
      <c r="M298" s="129"/>
      <c r="N298" s="129"/>
      <c r="O298" s="129"/>
      <c r="P298" s="129"/>
      <c r="Q298" s="462"/>
      <c r="R298" s="129"/>
    </row>
    <row r="299" spans="1:18" x14ac:dyDescent="0.2">
      <c r="A299" s="58"/>
      <c r="B299" s="129"/>
      <c r="C299" s="129"/>
      <c r="D299" s="129"/>
      <c r="E299" s="129"/>
      <c r="F299" s="129"/>
      <c r="G299" s="129"/>
      <c r="H299" s="129"/>
      <c r="I299" s="129"/>
      <c r="J299" s="129"/>
      <c r="K299" s="129"/>
      <c r="L299" s="129"/>
      <c r="M299" s="129"/>
      <c r="N299" s="129"/>
      <c r="O299" s="129"/>
      <c r="P299" s="129"/>
      <c r="Q299" s="462"/>
      <c r="R299" s="129"/>
    </row>
    <row r="300" spans="1:18" x14ac:dyDescent="0.2">
      <c r="A300" s="58"/>
      <c r="B300" s="129"/>
      <c r="C300" s="129"/>
      <c r="D300" s="129"/>
      <c r="E300" s="129"/>
      <c r="F300" s="129"/>
      <c r="G300" s="129"/>
      <c r="H300" s="129"/>
      <c r="I300" s="129"/>
      <c r="J300" s="129"/>
      <c r="K300" s="129"/>
      <c r="L300" s="129"/>
      <c r="M300" s="129"/>
      <c r="N300" s="129"/>
      <c r="O300" s="129"/>
      <c r="P300" s="129"/>
      <c r="Q300" s="462"/>
      <c r="R300" s="129"/>
    </row>
    <row r="301" spans="1:18" x14ac:dyDescent="0.2">
      <c r="A301" s="58"/>
      <c r="B301" s="129"/>
      <c r="C301" s="129"/>
      <c r="D301" s="129"/>
      <c r="E301" s="129"/>
      <c r="F301" s="129"/>
      <c r="G301" s="129"/>
      <c r="H301" s="129"/>
      <c r="I301" s="129"/>
      <c r="J301" s="129"/>
      <c r="K301" s="129"/>
      <c r="L301" s="129"/>
      <c r="M301" s="129"/>
      <c r="N301" s="129"/>
      <c r="O301" s="129"/>
      <c r="P301" s="129"/>
      <c r="Q301" s="462"/>
      <c r="R301" s="129"/>
    </row>
    <row r="302" spans="1:18" x14ac:dyDescent="0.2">
      <c r="A302" s="58"/>
      <c r="B302" s="129"/>
      <c r="C302" s="129"/>
      <c r="D302" s="129"/>
      <c r="E302" s="129"/>
      <c r="F302" s="129"/>
      <c r="G302" s="129"/>
      <c r="H302" s="129"/>
      <c r="I302" s="129"/>
      <c r="J302" s="129"/>
      <c r="K302" s="129"/>
      <c r="L302" s="129"/>
      <c r="M302" s="129"/>
      <c r="N302" s="129"/>
      <c r="O302" s="129"/>
      <c r="P302" s="129"/>
      <c r="Q302" s="462"/>
      <c r="R302" s="129"/>
    </row>
    <row r="303" spans="1:18" x14ac:dyDescent="0.2">
      <c r="A303" s="58"/>
      <c r="B303" s="129"/>
      <c r="C303" s="129"/>
      <c r="D303" s="129"/>
      <c r="E303" s="129"/>
      <c r="F303" s="129"/>
      <c r="G303" s="129"/>
      <c r="H303" s="129"/>
      <c r="I303" s="129"/>
      <c r="J303" s="129"/>
      <c r="K303" s="129"/>
      <c r="L303" s="129"/>
      <c r="M303" s="129"/>
      <c r="N303" s="129"/>
      <c r="O303" s="129"/>
      <c r="P303" s="129"/>
      <c r="Q303" s="462"/>
      <c r="R303" s="129"/>
    </row>
    <row r="304" spans="1:18" x14ac:dyDescent="0.2">
      <c r="A304" s="58"/>
      <c r="B304" s="129"/>
      <c r="C304" s="129"/>
      <c r="D304" s="129"/>
      <c r="E304" s="129"/>
      <c r="F304" s="129"/>
      <c r="G304" s="129"/>
      <c r="H304" s="129"/>
      <c r="I304" s="129"/>
      <c r="J304" s="129"/>
      <c r="K304" s="129"/>
      <c r="L304" s="129"/>
      <c r="M304" s="129"/>
      <c r="N304" s="129"/>
      <c r="O304" s="129"/>
      <c r="P304" s="129"/>
      <c r="Q304" s="462"/>
      <c r="R304" s="129"/>
    </row>
    <row r="305" spans="1:18" x14ac:dyDescent="0.2">
      <c r="A305" s="58"/>
      <c r="B305" s="129"/>
      <c r="C305" s="129"/>
      <c r="D305" s="129"/>
      <c r="E305" s="129"/>
      <c r="F305" s="129"/>
      <c r="G305" s="129"/>
      <c r="H305" s="129"/>
      <c r="I305" s="129"/>
      <c r="J305" s="129"/>
      <c r="K305" s="129"/>
      <c r="L305" s="129"/>
      <c r="M305" s="129"/>
      <c r="N305" s="129"/>
      <c r="O305" s="129"/>
      <c r="P305" s="129"/>
      <c r="Q305" s="462"/>
      <c r="R305" s="129"/>
    </row>
    <row r="306" spans="1:18" x14ac:dyDescent="0.2">
      <c r="A306" s="58"/>
      <c r="B306" s="129"/>
      <c r="C306" s="129"/>
      <c r="D306" s="129"/>
      <c r="E306" s="129"/>
      <c r="F306" s="129"/>
      <c r="G306" s="129"/>
      <c r="H306" s="129"/>
      <c r="I306" s="129"/>
      <c r="J306" s="129"/>
      <c r="K306" s="129"/>
      <c r="L306" s="129"/>
      <c r="M306" s="129"/>
      <c r="N306" s="129"/>
      <c r="O306" s="129"/>
      <c r="P306" s="129"/>
      <c r="Q306" s="462"/>
      <c r="R306" s="129"/>
    </row>
    <row r="307" spans="1:18" x14ac:dyDescent="0.2">
      <c r="A307" s="58"/>
      <c r="B307" s="129"/>
      <c r="C307" s="129"/>
      <c r="D307" s="129"/>
      <c r="E307" s="129"/>
      <c r="F307" s="129"/>
      <c r="G307" s="129"/>
      <c r="H307" s="129"/>
      <c r="I307" s="129"/>
      <c r="J307" s="129"/>
      <c r="K307" s="129"/>
      <c r="L307" s="129"/>
      <c r="M307" s="129"/>
      <c r="N307" s="129"/>
      <c r="O307" s="129"/>
      <c r="P307" s="129"/>
      <c r="Q307" s="462"/>
      <c r="R307" s="129"/>
    </row>
    <row r="308" spans="1:18" x14ac:dyDescent="0.2">
      <c r="A308" s="58"/>
      <c r="B308" s="129"/>
      <c r="C308" s="129"/>
      <c r="D308" s="129"/>
      <c r="E308" s="129"/>
      <c r="F308" s="129"/>
      <c r="G308" s="129"/>
      <c r="H308" s="129"/>
      <c r="I308" s="129"/>
      <c r="J308" s="129"/>
      <c r="K308" s="129"/>
      <c r="L308" s="129"/>
      <c r="M308" s="129"/>
      <c r="N308" s="129"/>
      <c r="O308" s="129"/>
      <c r="P308" s="129"/>
      <c r="Q308" s="462"/>
      <c r="R308" s="129"/>
    </row>
    <row r="309" spans="1:18" x14ac:dyDescent="0.2">
      <c r="A309" s="58"/>
      <c r="B309" s="129"/>
      <c r="C309" s="129"/>
      <c r="D309" s="129"/>
      <c r="E309" s="129"/>
      <c r="F309" s="129"/>
      <c r="G309" s="129"/>
      <c r="H309" s="129"/>
      <c r="I309" s="129"/>
      <c r="J309" s="129"/>
      <c r="K309" s="129"/>
      <c r="L309" s="129"/>
      <c r="M309" s="129"/>
      <c r="N309" s="129"/>
      <c r="O309" s="129"/>
      <c r="P309" s="129"/>
      <c r="Q309" s="462"/>
      <c r="R309" s="129"/>
    </row>
    <row r="310" spans="1:18" x14ac:dyDescent="0.2">
      <c r="A310" s="58"/>
      <c r="B310" s="129"/>
      <c r="C310" s="129"/>
      <c r="D310" s="129"/>
      <c r="E310" s="129"/>
      <c r="F310" s="129"/>
      <c r="G310" s="129"/>
      <c r="H310" s="129"/>
      <c r="I310" s="129"/>
      <c r="J310" s="129"/>
      <c r="K310" s="129"/>
      <c r="L310" s="129"/>
      <c r="M310" s="129"/>
      <c r="N310" s="129"/>
      <c r="O310" s="129"/>
      <c r="P310" s="129"/>
      <c r="Q310" s="462"/>
      <c r="R310" s="129"/>
    </row>
    <row r="311" spans="1:18" x14ac:dyDescent="0.2">
      <c r="A311" s="58"/>
      <c r="B311" s="129"/>
      <c r="C311" s="129"/>
      <c r="D311" s="129"/>
      <c r="E311" s="129"/>
      <c r="F311" s="129"/>
      <c r="G311" s="129"/>
      <c r="H311" s="129"/>
      <c r="I311" s="129"/>
      <c r="J311" s="129"/>
      <c r="K311" s="129"/>
      <c r="L311" s="129"/>
      <c r="M311" s="129"/>
      <c r="N311" s="129"/>
      <c r="O311" s="129"/>
      <c r="P311" s="129"/>
      <c r="Q311" s="462"/>
      <c r="R311" s="129"/>
    </row>
    <row r="312" spans="1:18" x14ac:dyDescent="0.2">
      <c r="A312" s="58"/>
      <c r="B312" s="129"/>
      <c r="C312" s="129"/>
      <c r="D312" s="129"/>
      <c r="E312" s="129"/>
      <c r="F312" s="129"/>
      <c r="G312" s="129"/>
      <c r="H312" s="129"/>
      <c r="I312" s="129"/>
      <c r="J312" s="129"/>
      <c r="K312" s="129"/>
      <c r="L312" s="129"/>
      <c r="M312" s="129"/>
      <c r="N312" s="129"/>
      <c r="O312" s="129"/>
      <c r="P312" s="129"/>
      <c r="Q312" s="462"/>
      <c r="R312" s="129"/>
    </row>
    <row r="313" spans="1:18" x14ac:dyDescent="0.2">
      <c r="A313" s="58"/>
      <c r="B313" s="129"/>
      <c r="C313" s="129"/>
      <c r="D313" s="129"/>
      <c r="E313" s="129"/>
      <c r="F313" s="129"/>
      <c r="G313" s="129"/>
      <c r="H313" s="129"/>
      <c r="I313" s="129"/>
      <c r="J313" s="129"/>
      <c r="K313" s="129"/>
      <c r="L313" s="129"/>
      <c r="M313" s="129"/>
      <c r="N313" s="129"/>
      <c r="O313" s="129"/>
      <c r="P313" s="129"/>
      <c r="Q313" s="462"/>
      <c r="R313" s="129"/>
    </row>
    <row r="314" spans="1:18" x14ac:dyDescent="0.2">
      <c r="A314" s="58"/>
      <c r="B314" s="129"/>
      <c r="C314" s="129"/>
      <c r="D314" s="129"/>
      <c r="E314" s="129"/>
      <c r="F314" s="129"/>
      <c r="G314" s="129"/>
      <c r="H314" s="129"/>
      <c r="I314" s="129"/>
      <c r="J314" s="129"/>
      <c r="K314" s="129"/>
      <c r="L314" s="129"/>
      <c r="M314" s="129"/>
      <c r="N314" s="129"/>
      <c r="O314" s="129"/>
      <c r="P314" s="129"/>
      <c r="Q314" s="462"/>
      <c r="R314" s="129"/>
    </row>
    <row r="315" spans="1:18" x14ac:dyDescent="0.2">
      <c r="A315" s="58"/>
      <c r="B315" s="129"/>
      <c r="C315" s="129"/>
      <c r="D315" s="129"/>
      <c r="E315" s="129"/>
      <c r="F315" s="129"/>
      <c r="G315" s="129"/>
      <c r="H315" s="129"/>
      <c r="I315" s="129"/>
      <c r="J315" s="129"/>
      <c r="K315" s="129"/>
      <c r="L315" s="129"/>
      <c r="M315" s="129"/>
      <c r="N315" s="129"/>
      <c r="O315" s="129"/>
      <c r="P315" s="129"/>
      <c r="Q315" s="462"/>
      <c r="R315" s="129"/>
    </row>
    <row r="316" spans="1:18" x14ac:dyDescent="0.2">
      <c r="A316" s="58"/>
      <c r="B316" s="129"/>
      <c r="C316" s="129"/>
      <c r="D316" s="129"/>
      <c r="E316" s="129"/>
      <c r="F316" s="129"/>
      <c r="G316" s="129"/>
      <c r="H316" s="129"/>
      <c r="I316" s="129"/>
      <c r="J316" s="129"/>
      <c r="K316" s="129"/>
      <c r="L316" s="129"/>
      <c r="M316" s="129"/>
      <c r="N316" s="129"/>
      <c r="O316" s="129"/>
      <c r="P316" s="129"/>
      <c r="Q316" s="462"/>
      <c r="R316" s="129"/>
    </row>
    <row r="317" spans="1:18" x14ac:dyDescent="0.2">
      <c r="A317" s="58"/>
      <c r="B317" s="129"/>
      <c r="C317" s="129"/>
      <c r="D317" s="129"/>
      <c r="E317" s="129"/>
      <c r="F317" s="129"/>
      <c r="G317" s="129"/>
      <c r="H317" s="129"/>
      <c r="I317" s="129"/>
      <c r="J317" s="129"/>
      <c r="K317" s="129"/>
      <c r="L317" s="129"/>
      <c r="M317" s="129"/>
      <c r="N317" s="129"/>
      <c r="O317" s="129"/>
      <c r="P317" s="129"/>
      <c r="Q317" s="462"/>
      <c r="R317" s="129"/>
    </row>
    <row r="318" spans="1:18" x14ac:dyDescent="0.2">
      <c r="A318" s="58"/>
      <c r="B318" s="129"/>
      <c r="C318" s="129"/>
      <c r="D318" s="129"/>
      <c r="E318" s="129"/>
      <c r="F318" s="129"/>
      <c r="G318" s="129"/>
      <c r="H318" s="129"/>
      <c r="I318" s="129"/>
      <c r="J318" s="129"/>
      <c r="K318" s="129"/>
      <c r="L318" s="129"/>
      <c r="M318" s="129"/>
      <c r="N318" s="129"/>
      <c r="O318" s="129"/>
      <c r="P318" s="129"/>
      <c r="Q318" s="462"/>
      <c r="R318" s="129"/>
    </row>
    <row r="319" spans="1:18" x14ac:dyDescent="0.2">
      <c r="A319" s="58"/>
      <c r="B319" s="129"/>
      <c r="C319" s="129"/>
      <c r="D319" s="129"/>
      <c r="E319" s="129"/>
      <c r="F319" s="129"/>
      <c r="G319" s="129"/>
      <c r="H319" s="129"/>
      <c r="I319" s="129"/>
      <c r="J319" s="129"/>
      <c r="K319" s="129"/>
      <c r="L319" s="129"/>
      <c r="M319" s="129"/>
      <c r="N319" s="129"/>
      <c r="O319" s="129"/>
      <c r="P319" s="129"/>
      <c r="Q319" s="462"/>
      <c r="R319" s="129"/>
    </row>
    <row r="320" spans="1:18" x14ac:dyDescent="0.2">
      <c r="A320" s="58"/>
      <c r="B320" s="129"/>
      <c r="C320" s="129"/>
      <c r="D320" s="129"/>
      <c r="E320" s="129"/>
      <c r="F320" s="129"/>
      <c r="G320" s="129"/>
      <c r="H320" s="129"/>
      <c r="I320" s="129"/>
      <c r="J320" s="129"/>
      <c r="K320" s="129"/>
      <c r="L320" s="129"/>
      <c r="M320" s="129"/>
      <c r="N320" s="129"/>
      <c r="O320" s="129"/>
      <c r="P320" s="129"/>
      <c r="Q320" s="462"/>
      <c r="R320" s="129"/>
    </row>
    <row r="321" spans="1:18" x14ac:dyDescent="0.2">
      <c r="A321" s="58"/>
      <c r="B321" s="129"/>
      <c r="C321" s="129"/>
      <c r="D321" s="129"/>
      <c r="E321" s="129"/>
      <c r="F321" s="129"/>
      <c r="G321" s="129"/>
      <c r="H321" s="129"/>
      <c r="I321" s="129"/>
      <c r="J321" s="129"/>
      <c r="K321" s="129"/>
      <c r="L321" s="129"/>
      <c r="M321" s="129"/>
      <c r="N321" s="129"/>
      <c r="O321" s="129"/>
      <c r="P321" s="129"/>
      <c r="Q321" s="462"/>
      <c r="R321" s="129"/>
    </row>
    <row r="322" spans="1:18" x14ac:dyDescent="0.2">
      <c r="A322" s="58"/>
      <c r="B322" s="129"/>
      <c r="C322" s="129"/>
      <c r="D322" s="129"/>
      <c r="E322" s="129"/>
      <c r="F322" s="129"/>
      <c r="G322" s="129"/>
      <c r="H322" s="129"/>
      <c r="I322" s="129"/>
      <c r="J322" s="129"/>
      <c r="K322" s="129"/>
      <c r="L322" s="129"/>
      <c r="M322" s="129"/>
      <c r="N322" s="129"/>
      <c r="O322" s="129"/>
      <c r="P322" s="129"/>
      <c r="Q322" s="462"/>
      <c r="R322" s="129"/>
    </row>
    <row r="323" spans="1:18" x14ac:dyDescent="0.2">
      <c r="A323" s="58"/>
      <c r="B323" s="129"/>
      <c r="C323" s="129"/>
      <c r="D323" s="129"/>
      <c r="E323" s="129"/>
      <c r="F323" s="129"/>
      <c r="G323" s="129"/>
      <c r="H323" s="129"/>
      <c r="I323" s="129"/>
      <c r="J323" s="129"/>
      <c r="K323" s="129"/>
      <c r="L323" s="129"/>
      <c r="M323" s="129"/>
      <c r="N323" s="129"/>
      <c r="O323" s="129"/>
      <c r="P323" s="129"/>
      <c r="Q323" s="462"/>
      <c r="R323" s="129"/>
    </row>
    <row r="324" spans="1:18" x14ac:dyDescent="0.2">
      <c r="A324" s="58"/>
      <c r="B324" s="129"/>
      <c r="C324" s="129"/>
      <c r="D324" s="129"/>
      <c r="E324" s="129"/>
      <c r="F324" s="129"/>
      <c r="G324" s="129"/>
      <c r="H324" s="129"/>
      <c r="I324" s="129"/>
      <c r="J324" s="129"/>
      <c r="K324" s="129"/>
      <c r="L324" s="129"/>
      <c r="M324" s="129"/>
      <c r="N324" s="129"/>
      <c r="O324" s="129"/>
      <c r="P324" s="129"/>
      <c r="Q324" s="462"/>
      <c r="R324" s="129"/>
    </row>
    <row r="325" spans="1:18" x14ac:dyDescent="0.2">
      <c r="A325" s="58"/>
      <c r="B325" s="129"/>
      <c r="C325" s="129"/>
      <c r="D325" s="129"/>
      <c r="E325" s="129"/>
      <c r="F325" s="129"/>
      <c r="G325" s="129"/>
      <c r="H325" s="129"/>
      <c r="I325" s="129"/>
      <c r="J325" s="129"/>
      <c r="K325" s="129"/>
      <c r="L325" s="129"/>
      <c r="M325" s="129"/>
      <c r="N325" s="129"/>
      <c r="O325" s="129"/>
      <c r="P325" s="129"/>
      <c r="Q325" s="462"/>
      <c r="R325" s="129"/>
    </row>
    <row r="326" spans="1:18" x14ac:dyDescent="0.2">
      <c r="A326" s="58"/>
      <c r="B326" s="129"/>
      <c r="C326" s="129"/>
      <c r="D326" s="129"/>
      <c r="E326" s="129"/>
      <c r="F326" s="129"/>
      <c r="G326" s="129"/>
      <c r="H326" s="129"/>
      <c r="I326" s="129"/>
      <c r="J326" s="129"/>
      <c r="K326" s="129"/>
      <c r="L326" s="129"/>
      <c r="M326" s="129"/>
      <c r="N326" s="129"/>
      <c r="O326" s="129"/>
      <c r="P326" s="129"/>
      <c r="Q326" s="462"/>
      <c r="R326" s="129"/>
    </row>
    <row r="327" spans="1:18" x14ac:dyDescent="0.2">
      <c r="A327" s="58"/>
      <c r="B327" s="129"/>
      <c r="C327" s="129"/>
      <c r="D327" s="129"/>
      <c r="E327" s="129"/>
      <c r="F327" s="129"/>
      <c r="G327" s="129"/>
      <c r="H327" s="129"/>
      <c r="I327" s="129"/>
      <c r="J327" s="129"/>
      <c r="K327" s="129"/>
      <c r="L327" s="129"/>
      <c r="M327" s="129"/>
      <c r="N327" s="129"/>
      <c r="O327" s="129"/>
      <c r="P327" s="129"/>
      <c r="Q327" s="462"/>
      <c r="R327" s="129"/>
    </row>
    <row r="328" spans="1:18" x14ac:dyDescent="0.2">
      <c r="A328" s="58"/>
      <c r="B328" s="129"/>
      <c r="C328" s="129"/>
      <c r="D328" s="129"/>
      <c r="E328" s="129"/>
      <c r="F328" s="129"/>
      <c r="G328" s="129"/>
      <c r="H328" s="129"/>
      <c r="I328" s="129"/>
      <c r="J328" s="129"/>
      <c r="K328" s="129"/>
      <c r="L328" s="129"/>
      <c r="M328" s="129"/>
      <c r="N328" s="129"/>
      <c r="O328" s="129"/>
      <c r="P328" s="129"/>
      <c r="Q328" s="462"/>
      <c r="R328" s="129"/>
    </row>
    <row r="329" spans="1:18" x14ac:dyDescent="0.2">
      <c r="A329" s="58"/>
      <c r="B329" s="129"/>
      <c r="C329" s="129"/>
      <c r="D329" s="129"/>
      <c r="E329" s="129"/>
      <c r="F329" s="129"/>
      <c r="G329" s="129"/>
      <c r="H329" s="129"/>
      <c r="I329" s="129"/>
      <c r="J329" s="129"/>
      <c r="K329" s="129"/>
      <c r="L329" s="129"/>
      <c r="M329" s="129"/>
      <c r="N329" s="129"/>
      <c r="O329" s="129"/>
      <c r="P329" s="129"/>
      <c r="Q329" s="462"/>
      <c r="R329" s="129"/>
    </row>
    <row r="330" spans="1:18" x14ac:dyDescent="0.2">
      <c r="A330" s="58"/>
      <c r="B330" s="129"/>
      <c r="C330" s="129"/>
      <c r="D330" s="129"/>
      <c r="E330" s="129"/>
      <c r="F330" s="129"/>
      <c r="G330" s="129"/>
      <c r="H330" s="129"/>
      <c r="I330" s="129"/>
      <c r="J330" s="129"/>
      <c r="K330" s="129"/>
      <c r="L330" s="129"/>
      <c r="M330" s="129"/>
      <c r="N330" s="129"/>
      <c r="O330" s="129"/>
      <c r="P330" s="129"/>
      <c r="Q330" s="462"/>
      <c r="R330" s="129"/>
    </row>
    <row r="331" spans="1:18" x14ac:dyDescent="0.2">
      <c r="A331" s="58"/>
      <c r="B331" s="129"/>
      <c r="C331" s="129"/>
      <c r="D331" s="129"/>
      <c r="E331" s="129"/>
      <c r="F331" s="129"/>
      <c r="G331" s="129"/>
      <c r="H331" s="129"/>
      <c r="I331" s="129"/>
      <c r="J331" s="129"/>
      <c r="K331" s="129"/>
      <c r="L331" s="129"/>
      <c r="M331" s="129"/>
      <c r="N331" s="129"/>
      <c r="O331" s="129"/>
      <c r="P331" s="129"/>
      <c r="Q331" s="462"/>
      <c r="R331" s="129"/>
    </row>
    <row r="332" spans="1:18" x14ac:dyDescent="0.2">
      <c r="A332" s="58"/>
      <c r="B332" s="129"/>
      <c r="C332" s="129"/>
      <c r="D332" s="129"/>
      <c r="E332" s="129"/>
      <c r="F332" s="129"/>
      <c r="G332" s="129"/>
      <c r="H332" s="129"/>
      <c r="I332" s="129"/>
      <c r="J332" s="129"/>
      <c r="K332" s="129"/>
      <c r="L332" s="129"/>
      <c r="M332" s="129"/>
      <c r="N332" s="129"/>
      <c r="O332" s="129"/>
      <c r="P332" s="129"/>
      <c r="Q332" s="462"/>
      <c r="R332" s="129"/>
    </row>
    <row r="333" spans="1:18" x14ac:dyDescent="0.2">
      <c r="A333" s="58"/>
      <c r="B333" s="129"/>
      <c r="C333" s="129"/>
      <c r="D333" s="129"/>
      <c r="E333" s="129"/>
      <c r="F333" s="129"/>
      <c r="G333" s="129"/>
      <c r="H333" s="129"/>
      <c r="I333" s="129"/>
      <c r="J333" s="129"/>
      <c r="K333" s="129"/>
      <c r="L333" s="129"/>
      <c r="M333" s="129"/>
      <c r="N333" s="129"/>
      <c r="O333" s="129"/>
      <c r="P333" s="129"/>
      <c r="Q333" s="462"/>
      <c r="R333" s="129"/>
    </row>
    <row r="334" spans="1:18" x14ac:dyDescent="0.2">
      <c r="A334" s="58"/>
      <c r="B334" s="129"/>
      <c r="C334" s="129"/>
      <c r="D334" s="129"/>
      <c r="E334" s="129"/>
      <c r="F334" s="129"/>
      <c r="G334" s="129"/>
      <c r="H334" s="129"/>
      <c r="I334" s="129"/>
      <c r="J334" s="129"/>
      <c r="K334" s="129"/>
      <c r="L334" s="129"/>
      <c r="M334" s="129"/>
      <c r="N334" s="129"/>
      <c r="O334" s="129"/>
      <c r="P334" s="129"/>
      <c r="Q334" s="462"/>
      <c r="R334" s="129"/>
    </row>
    <row r="335" spans="1:18" x14ac:dyDescent="0.2">
      <c r="A335" s="58"/>
      <c r="B335" s="129"/>
      <c r="C335" s="129"/>
      <c r="D335" s="129"/>
      <c r="E335" s="129"/>
      <c r="F335" s="129"/>
      <c r="G335" s="129"/>
      <c r="H335" s="129"/>
      <c r="I335" s="129"/>
      <c r="J335" s="129"/>
      <c r="K335" s="129"/>
      <c r="L335" s="129"/>
      <c r="M335" s="129"/>
      <c r="N335" s="129"/>
      <c r="O335" s="129"/>
      <c r="P335" s="129"/>
      <c r="Q335" s="462"/>
      <c r="R335" s="129"/>
    </row>
    <row r="336" spans="1:18" x14ac:dyDescent="0.2">
      <c r="A336" s="58"/>
      <c r="B336" s="129"/>
      <c r="C336" s="129"/>
      <c r="D336" s="129"/>
      <c r="E336" s="129"/>
      <c r="F336" s="129"/>
      <c r="G336" s="129"/>
      <c r="H336" s="129"/>
      <c r="I336" s="129"/>
      <c r="J336" s="129"/>
      <c r="K336" s="129"/>
      <c r="L336" s="129"/>
      <c r="M336" s="129"/>
      <c r="N336" s="129"/>
      <c r="O336" s="129"/>
      <c r="P336" s="129"/>
      <c r="Q336" s="462"/>
      <c r="R336" s="129"/>
    </row>
    <row r="337" spans="1:18" x14ac:dyDescent="0.2">
      <c r="A337" s="58"/>
      <c r="B337" s="129"/>
      <c r="C337" s="129"/>
      <c r="D337" s="129"/>
      <c r="E337" s="129"/>
      <c r="F337" s="129"/>
      <c r="G337" s="129"/>
      <c r="H337" s="129"/>
      <c r="I337" s="129"/>
      <c r="J337" s="129"/>
      <c r="K337" s="129"/>
      <c r="L337" s="129"/>
      <c r="M337" s="129"/>
      <c r="N337" s="129"/>
      <c r="O337" s="129"/>
      <c r="P337" s="129"/>
      <c r="Q337" s="462"/>
      <c r="R337" s="129"/>
    </row>
    <row r="338" spans="1:18" x14ac:dyDescent="0.2">
      <c r="A338" s="58"/>
      <c r="B338" s="129"/>
      <c r="C338" s="129"/>
      <c r="D338" s="129"/>
      <c r="E338" s="129"/>
      <c r="F338" s="129"/>
      <c r="G338" s="129"/>
      <c r="H338" s="129"/>
      <c r="I338" s="129"/>
      <c r="J338" s="129"/>
      <c r="K338" s="129"/>
      <c r="L338" s="129"/>
      <c r="M338" s="129"/>
      <c r="N338" s="129"/>
      <c r="O338" s="129"/>
      <c r="P338" s="129"/>
      <c r="Q338" s="462"/>
      <c r="R338" s="129"/>
    </row>
    <row r="339" spans="1:18" x14ac:dyDescent="0.2">
      <c r="A339" s="58"/>
      <c r="B339" s="129"/>
      <c r="C339" s="129"/>
      <c r="D339" s="129"/>
      <c r="E339" s="129"/>
      <c r="F339" s="129"/>
      <c r="G339" s="129"/>
      <c r="H339" s="129"/>
      <c r="I339" s="129"/>
      <c r="J339" s="129"/>
      <c r="K339" s="129"/>
      <c r="L339" s="129"/>
      <c r="M339" s="129"/>
      <c r="N339" s="129"/>
      <c r="O339" s="129"/>
      <c r="P339" s="129"/>
      <c r="Q339" s="462"/>
      <c r="R339" s="129"/>
    </row>
    <row r="340" spans="1:18" x14ac:dyDescent="0.2">
      <c r="A340" s="58"/>
      <c r="B340" s="129"/>
      <c r="C340" s="129"/>
      <c r="D340" s="129"/>
      <c r="E340" s="129"/>
      <c r="F340" s="129"/>
      <c r="G340" s="129"/>
      <c r="H340" s="129"/>
      <c r="I340" s="129"/>
      <c r="J340" s="129"/>
      <c r="K340" s="129"/>
      <c r="L340" s="129"/>
      <c r="M340" s="129"/>
      <c r="N340" s="129"/>
      <c r="O340" s="129"/>
      <c r="P340" s="129"/>
      <c r="Q340" s="462"/>
      <c r="R340" s="129"/>
    </row>
    <row r="341" spans="1:18" x14ac:dyDescent="0.2">
      <c r="A341" s="58"/>
      <c r="B341" s="129"/>
      <c r="C341" s="129"/>
      <c r="D341" s="129"/>
      <c r="E341" s="129"/>
      <c r="F341" s="129"/>
      <c r="G341" s="129"/>
      <c r="H341" s="129"/>
      <c r="I341" s="129"/>
      <c r="J341" s="129"/>
      <c r="K341" s="129"/>
      <c r="L341" s="129"/>
      <c r="M341" s="129"/>
      <c r="N341" s="129"/>
      <c r="O341" s="129"/>
      <c r="P341" s="129"/>
      <c r="Q341" s="462"/>
      <c r="R341" s="129"/>
    </row>
    <row r="342" spans="1:18" x14ac:dyDescent="0.2">
      <c r="A342" s="58"/>
      <c r="B342" s="129"/>
      <c r="C342" s="129"/>
      <c r="D342" s="129"/>
      <c r="E342" s="129"/>
      <c r="F342" s="129"/>
      <c r="G342" s="129"/>
      <c r="H342" s="129"/>
      <c r="I342" s="129"/>
      <c r="J342" s="129"/>
      <c r="K342" s="129"/>
      <c r="L342" s="129"/>
      <c r="M342" s="129"/>
      <c r="N342" s="129"/>
      <c r="O342" s="129"/>
      <c r="P342" s="129"/>
      <c r="Q342" s="462"/>
      <c r="R342" s="129"/>
    </row>
    <row r="343" spans="1:18" x14ac:dyDescent="0.2">
      <c r="A343" s="58"/>
      <c r="B343" s="129"/>
      <c r="C343" s="129"/>
      <c r="D343" s="129"/>
      <c r="E343" s="129"/>
      <c r="F343" s="129"/>
      <c r="G343" s="129"/>
      <c r="H343" s="129"/>
      <c r="I343" s="129"/>
      <c r="J343" s="129"/>
      <c r="K343" s="129"/>
      <c r="L343" s="129"/>
      <c r="M343" s="129"/>
      <c r="N343" s="129"/>
      <c r="O343" s="129"/>
      <c r="P343" s="129"/>
      <c r="Q343" s="462"/>
      <c r="R343" s="129"/>
    </row>
    <row r="344" spans="1:18" x14ac:dyDescent="0.2">
      <c r="A344" s="58"/>
      <c r="B344" s="129"/>
      <c r="C344" s="129"/>
      <c r="D344" s="129"/>
      <c r="E344" s="129"/>
      <c r="F344" s="129"/>
      <c r="G344" s="129"/>
      <c r="H344" s="129"/>
      <c r="I344" s="129"/>
      <c r="J344" s="129"/>
      <c r="K344" s="129"/>
      <c r="L344" s="129"/>
      <c r="M344" s="129"/>
      <c r="N344" s="129"/>
      <c r="O344" s="129"/>
      <c r="P344" s="129"/>
      <c r="Q344" s="462"/>
      <c r="R344" s="129"/>
    </row>
    <row r="345" spans="1:18" x14ac:dyDescent="0.2">
      <c r="A345" s="58"/>
      <c r="B345" s="129"/>
      <c r="C345" s="129"/>
      <c r="D345" s="129"/>
      <c r="E345" s="129"/>
      <c r="F345" s="129"/>
      <c r="G345" s="129"/>
      <c r="H345" s="129"/>
      <c r="I345" s="129"/>
      <c r="J345" s="129"/>
      <c r="K345" s="129"/>
      <c r="L345" s="129"/>
      <c r="M345" s="129"/>
      <c r="N345" s="129"/>
      <c r="O345" s="129"/>
      <c r="P345" s="129"/>
      <c r="Q345" s="462"/>
      <c r="R345" s="129"/>
    </row>
    <row r="346" spans="1:18" x14ac:dyDescent="0.2">
      <c r="A346" s="58"/>
      <c r="B346" s="129"/>
      <c r="C346" s="129"/>
      <c r="D346" s="129"/>
      <c r="E346" s="129"/>
      <c r="F346" s="129"/>
      <c r="G346" s="129"/>
      <c r="H346" s="129"/>
      <c r="I346" s="129"/>
      <c r="J346" s="129"/>
      <c r="K346" s="129"/>
      <c r="L346" s="129"/>
      <c r="M346" s="129"/>
      <c r="N346" s="129"/>
      <c r="O346" s="129"/>
      <c r="P346" s="129"/>
      <c r="Q346" s="462"/>
      <c r="R346" s="129"/>
    </row>
    <row r="347" spans="1:18" x14ac:dyDescent="0.2">
      <c r="A347" s="58"/>
      <c r="B347" s="129"/>
      <c r="C347" s="129"/>
      <c r="D347" s="129"/>
      <c r="E347" s="129"/>
      <c r="F347" s="129"/>
      <c r="G347" s="129"/>
      <c r="H347" s="129"/>
      <c r="I347" s="129"/>
      <c r="J347" s="129"/>
      <c r="K347" s="129"/>
      <c r="L347" s="129"/>
      <c r="M347" s="129"/>
      <c r="N347" s="129"/>
      <c r="O347" s="129"/>
      <c r="P347" s="129"/>
      <c r="Q347" s="462"/>
      <c r="R347" s="129"/>
    </row>
    <row r="348" spans="1:18" x14ac:dyDescent="0.2">
      <c r="A348" s="58"/>
      <c r="B348" s="129"/>
      <c r="C348" s="129"/>
      <c r="D348" s="129"/>
      <c r="E348" s="129"/>
      <c r="F348" s="129"/>
      <c r="G348" s="129"/>
      <c r="H348" s="129"/>
      <c r="I348" s="129"/>
      <c r="J348" s="129"/>
      <c r="K348" s="129"/>
      <c r="L348" s="129"/>
      <c r="M348" s="129"/>
      <c r="N348" s="129"/>
      <c r="O348" s="129"/>
      <c r="P348" s="129"/>
      <c r="Q348" s="462"/>
      <c r="R348" s="129"/>
    </row>
    <row r="349" spans="1:18" x14ac:dyDescent="0.2">
      <c r="A349" s="58"/>
      <c r="B349" s="129"/>
      <c r="C349" s="129"/>
      <c r="D349" s="129"/>
      <c r="E349" s="129"/>
      <c r="F349" s="129"/>
      <c r="G349" s="129"/>
      <c r="H349" s="129"/>
      <c r="I349" s="129"/>
      <c r="J349" s="129"/>
      <c r="K349" s="129"/>
      <c r="L349" s="129"/>
      <c r="M349" s="129"/>
      <c r="N349" s="129"/>
      <c r="O349" s="129"/>
      <c r="P349" s="129"/>
      <c r="Q349" s="462"/>
      <c r="R349" s="129"/>
    </row>
    <row r="350" spans="1:18" x14ac:dyDescent="0.2">
      <c r="A350" s="58"/>
      <c r="B350" s="129"/>
      <c r="C350" s="129"/>
      <c r="D350" s="129"/>
      <c r="E350" s="129"/>
      <c r="F350" s="129"/>
      <c r="G350" s="129"/>
      <c r="H350" s="129"/>
      <c r="I350" s="129"/>
      <c r="J350" s="129"/>
      <c r="K350" s="129"/>
      <c r="L350" s="129"/>
      <c r="M350" s="129"/>
      <c r="N350" s="129"/>
      <c r="O350" s="129"/>
      <c r="P350" s="129"/>
      <c r="Q350" s="462"/>
      <c r="R350" s="129"/>
    </row>
    <row r="351" spans="1:18" x14ac:dyDescent="0.2">
      <c r="A351" s="58"/>
      <c r="B351" s="129"/>
      <c r="C351" s="129"/>
      <c r="D351" s="129"/>
      <c r="E351" s="129"/>
      <c r="F351" s="129"/>
      <c r="G351" s="129"/>
      <c r="H351" s="129"/>
      <c r="I351" s="129"/>
      <c r="J351" s="129"/>
      <c r="K351" s="129"/>
      <c r="L351" s="129"/>
      <c r="M351" s="129"/>
      <c r="N351" s="129"/>
      <c r="O351" s="129"/>
      <c r="P351" s="129"/>
      <c r="Q351" s="462"/>
      <c r="R351" s="129"/>
    </row>
    <row r="352" spans="1:18" x14ac:dyDescent="0.2">
      <c r="A352" s="58"/>
      <c r="B352" s="129"/>
      <c r="C352" s="129"/>
      <c r="D352" s="129"/>
      <c r="E352" s="129"/>
      <c r="F352" s="129"/>
      <c r="G352" s="129"/>
      <c r="H352" s="129"/>
      <c r="I352" s="129"/>
      <c r="J352" s="129"/>
      <c r="K352" s="129"/>
      <c r="L352" s="129"/>
      <c r="M352" s="129"/>
      <c r="N352" s="129"/>
      <c r="O352" s="129"/>
      <c r="P352" s="129"/>
      <c r="Q352" s="462"/>
      <c r="R352" s="129"/>
    </row>
    <row r="353" spans="1:18" x14ac:dyDescent="0.2">
      <c r="A353" s="58"/>
      <c r="B353" s="129"/>
      <c r="C353" s="129"/>
      <c r="D353" s="129"/>
      <c r="E353" s="129"/>
      <c r="F353" s="129"/>
      <c r="G353" s="129"/>
      <c r="H353" s="129"/>
      <c r="I353" s="129"/>
      <c r="J353" s="129"/>
      <c r="K353" s="129"/>
      <c r="L353" s="129"/>
      <c r="M353" s="129"/>
      <c r="N353" s="129"/>
      <c r="O353" s="129"/>
      <c r="P353" s="129"/>
      <c r="Q353" s="462"/>
      <c r="R353" s="129"/>
    </row>
    <row r="354" spans="1:18" x14ac:dyDescent="0.2">
      <c r="A354" s="58"/>
      <c r="B354" s="129"/>
      <c r="C354" s="129"/>
      <c r="D354" s="129"/>
      <c r="E354" s="129"/>
      <c r="F354" s="129"/>
      <c r="G354" s="129"/>
      <c r="H354" s="129"/>
      <c r="I354" s="129"/>
      <c r="J354" s="129"/>
      <c r="K354" s="129"/>
      <c r="L354" s="129"/>
      <c r="M354" s="129"/>
      <c r="N354" s="129"/>
      <c r="O354" s="129"/>
      <c r="P354" s="129"/>
      <c r="Q354" s="462"/>
      <c r="R354" s="129"/>
    </row>
    <row r="355" spans="1:18" x14ac:dyDescent="0.2">
      <c r="A355" s="58"/>
      <c r="B355" s="129"/>
      <c r="C355" s="129"/>
      <c r="D355" s="129"/>
      <c r="E355" s="129"/>
      <c r="F355" s="129"/>
      <c r="G355" s="129"/>
      <c r="H355" s="129"/>
      <c r="I355" s="129"/>
      <c r="J355" s="129"/>
      <c r="K355" s="129"/>
      <c r="L355" s="129"/>
      <c r="M355" s="129"/>
      <c r="N355" s="129"/>
      <c r="O355" s="129"/>
      <c r="P355" s="129"/>
      <c r="Q355" s="462"/>
      <c r="R355" s="129"/>
    </row>
    <row r="356" spans="1:18" x14ac:dyDescent="0.2">
      <c r="A356" s="58"/>
      <c r="B356" s="129"/>
      <c r="C356" s="129"/>
      <c r="D356" s="129"/>
      <c r="E356" s="129"/>
      <c r="F356" s="129"/>
      <c r="G356" s="129"/>
      <c r="H356" s="129"/>
      <c r="I356" s="129"/>
      <c r="J356" s="129"/>
      <c r="K356" s="129"/>
      <c r="L356" s="129"/>
      <c r="M356" s="129"/>
      <c r="N356" s="129"/>
      <c r="O356" s="129"/>
      <c r="P356" s="129"/>
      <c r="Q356" s="462"/>
      <c r="R356" s="129"/>
    </row>
    <row r="357" spans="1:18" x14ac:dyDescent="0.2">
      <c r="A357" s="58"/>
      <c r="B357" s="129"/>
      <c r="C357" s="129"/>
      <c r="D357" s="129"/>
      <c r="E357" s="129"/>
      <c r="F357" s="129"/>
      <c r="G357" s="129"/>
      <c r="H357" s="129"/>
      <c r="I357" s="129"/>
      <c r="J357" s="129"/>
      <c r="K357" s="129"/>
      <c r="L357" s="129"/>
      <c r="M357" s="129"/>
      <c r="N357" s="129"/>
      <c r="O357" s="129"/>
      <c r="P357" s="129"/>
      <c r="Q357" s="462"/>
      <c r="R357" s="129"/>
    </row>
    <row r="358" spans="1:18" x14ac:dyDescent="0.2">
      <c r="A358" s="58"/>
      <c r="B358" s="129"/>
      <c r="C358" s="129"/>
      <c r="D358" s="129"/>
      <c r="E358" s="129"/>
      <c r="F358" s="129"/>
      <c r="G358" s="129"/>
      <c r="H358" s="129"/>
      <c r="I358" s="129"/>
      <c r="J358" s="129"/>
      <c r="K358" s="129"/>
      <c r="L358" s="129"/>
      <c r="M358" s="129"/>
      <c r="N358" s="129"/>
      <c r="O358" s="129"/>
      <c r="P358" s="129"/>
      <c r="Q358" s="462"/>
      <c r="R358" s="129"/>
    </row>
    <row r="359" spans="1:18" x14ac:dyDescent="0.2">
      <c r="A359" s="58"/>
      <c r="B359" s="129"/>
      <c r="C359" s="129"/>
      <c r="D359" s="129"/>
      <c r="E359" s="129"/>
      <c r="F359" s="129"/>
      <c r="G359" s="129"/>
      <c r="H359" s="129"/>
      <c r="I359" s="129"/>
      <c r="J359" s="129"/>
      <c r="K359" s="129"/>
      <c r="L359" s="129"/>
      <c r="M359" s="129"/>
      <c r="N359" s="129"/>
      <c r="O359" s="129"/>
      <c r="P359" s="129"/>
      <c r="Q359" s="462"/>
      <c r="R359" s="129"/>
    </row>
    <row r="360" spans="1:18" x14ac:dyDescent="0.2">
      <c r="A360" s="58"/>
      <c r="B360" s="129"/>
      <c r="C360" s="129"/>
      <c r="D360" s="129"/>
      <c r="E360" s="129"/>
      <c r="F360" s="129"/>
      <c r="G360" s="129"/>
      <c r="H360" s="129"/>
      <c r="I360" s="129"/>
      <c r="J360" s="129"/>
      <c r="K360" s="129"/>
      <c r="L360" s="129"/>
      <c r="M360" s="129"/>
      <c r="N360" s="129"/>
      <c r="O360" s="129"/>
      <c r="P360" s="129"/>
      <c r="Q360" s="462"/>
      <c r="R360" s="129"/>
    </row>
    <row r="361" spans="1:18" x14ac:dyDescent="0.2">
      <c r="A361" s="58"/>
      <c r="B361" s="129"/>
      <c r="C361" s="129"/>
      <c r="D361" s="129"/>
      <c r="E361" s="129"/>
      <c r="F361" s="129"/>
      <c r="G361" s="129"/>
      <c r="H361" s="129"/>
      <c r="I361" s="129"/>
      <c r="J361" s="129"/>
      <c r="K361" s="129"/>
      <c r="L361" s="129"/>
      <c r="M361" s="129"/>
      <c r="N361" s="129"/>
      <c r="O361" s="129"/>
      <c r="P361" s="129"/>
      <c r="Q361" s="462"/>
      <c r="R361" s="129"/>
    </row>
    <row r="362" spans="1:18" x14ac:dyDescent="0.2">
      <c r="A362" s="58"/>
      <c r="B362" s="129"/>
      <c r="C362" s="129"/>
      <c r="D362" s="129"/>
      <c r="E362" s="129"/>
      <c r="F362" s="129"/>
      <c r="G362" s="129"/>
      <c r="H362" s="129"/>
      <c r="I362" s="129"/>
      <c r="J362" s="129"/>
      <c r="K362" s="129"/>
      <c r="L362" s="129"/>
      <c r="M362" s="129"/>
      <c r="N362" s="129"/>
      <c r="O362" s="129"/>
      <c r="P362" s="129"/>
      <c r="Q362" s="462"/>
      <c r="R362" s="129"/>
    </row>
    <row r="363" spans="1:18" x14ac:dyDescent="0.2">
      <c r="A363" s="58"/>
      <c r="B363" s="129"/>
      <c r="C363" s="129"/>
      <c r="D363" s="129"/>
      <c r="E363" s="129"/>
      <c r="F363" s="129"/>
      <c r="G363" s="129"/>
      <c r="H363" s="129"/>
      <c r="I363" s="129"/>
      <c r="J363" s="129"/>
      <c r="K363" s="129"/>
      <c r="L363" s="129"/>
      <c r="M363" s="129"/>
      <c r="N363" s="129"/>
      <c r="O363" s="129"/>
      <c r="P363" s="129"/>
      <c r="Q363" s="462"/>
      <c r="R363" s="129"/>
    </row>
    <row r="364" spans="1:18" x14ac:dyDescent="0.2">
      <c r="A364" s="58"/>
      <c r="B364" s="129"/>
      <c r="C364" s="129"/>
      <c r="D364" s="129"/>
      <c r="E364" s="129"/>
      <c r="F364" s="129"/>
      <c r="G364" s="129"/>
      <c r="H364" s="129"/>
      <c r="I364" s="129"/>
      <c r="J364" s="129"/>
      <c r="K364" s="129"/>
      <c r="L364" s="129"/>
      <c r="M364" s="129"/>
      <c r="N364" s="129"/>
      <c r="O364" s="129"/>
      <c r="P364" s="129"/>
      <c r="Q364" s="462"/>
      <c r="R364" s="129"/>
    </row>
    <row r="365" spans="1:18" x14ac:dyDescent="0.2">
      <c r="A365" s="58"/>
      <c r="B365" s="129"/>
      <c r="C365" s="129"/>
      <c r="D365" s="129"/>
      <c r="E365" s="129"/>
      <c r="F365" s="129"/>
      <c r="G365" s="129"/>
      <c r="H365" s="129"/>
      <c r="I365" s="129"/>
      <c r="J365" s="129"/>
      <c r="K365" s="129"/>
      <c r="L365" s="129"/>
      <c r="M365" s="129"/>
      <c r="N365" s="129"/>
      <c r="O365" s="129"/>
      <c r="P365" s="129"/>
      <c r="Q365" s="462"/>
      <c r="R365" s="129"/>
    </row>
    <row r="366" spans="1:18" x14ac:dyDescent="0.2">
      <c r="A366" s="58"/>
      <c r="B366" s="129"/>
      <c r="C366" s="129"/>
      <c r="D366" s="129"/>
      <c r="E366" s="129"/>
      <c r="F366" s="129"/>
      <c r="G366" s="129"/>
      <c r="H366" s="129"/>
      <c r="I366" s="129"/>
      <c r="J366" s="129"/>
      <c r="K366" s="129"/>
      <c r="L366" s="129"/>
      <c r="M366" s="129"/>
      <c r="N366" s="129"/>
      <c r="O366" s="129"/>
      <c r="P366" s="129"/>
      <c r="Q366" s="462"/>
      <c r="R366" s="129"/>
    </row>
    <row r="367" spans="1:18" x14ac:dyDescent="0.2">
      <c r="A367" s="58"/>
      <c r="B367" s="129"/>
      <c r="C367" s="129"/>
      <c r="D367" s="129"/>
      <c r="E367" s="129"/>
      <c r="F367" s="129"/>
      <c r="G367" s="129"/>
      <c r="H367" s="129"/>
      <c r="I367" s="129"/>
      <c r="J367" s="129"/>
      <c r="K367" s="129"/>
      <c r="L367" s="129"/>
      <c r="M367" s="129"/>
      <c r="N367" s="129"/>
      <c r="O367" s="129"/>
      <c r="P367" s="129"/>
      <c r="Q367" s="462"/>
      <c r="R367" s="129"/>
    </row>
    <row r="368" spans="1:18" x14ac:dyDescent="0.2">
      <c r="A368" s="58"/>
      <c r="B368" s="129"/>
      <c r="C368" s="129"/>
      <c r="D368" s="129"/>
      <c r="E368" s="129"/>
      <c r="F368" s="129"/>
      <c r="G368" s="129"/>
      <c r="H368" s="129"/>
      <c r="I368" s="129"/>
      <c r="J368" s="129"/>
      <c r="K368" s="129"/>
      <c r="L368" s="129"/>
      <c r="M368" s="129"/>
      <c r="N368" s="129"/>
      <c r="O368" s="129"/>
      <c r="P368" s="129"/>
      <c r="Q368" s="462"/>
      <c r="R368" s="129"/>
    </row>
    <row r="369" spans="1:18" x14ac:dyDescent="0.2">
      <c r="A369" s="58"/>
      <c r="B369" s="129"/>
      <c r="C369" s="129"/>
      <c r="D369" s="129"/>
      <c r="E369" s="129"/>
      <c r="F369" s="129"/>
      <c r="G369" s="129"/>
      <c r="H369" s="129"/>
      <c r="I369" s="129"/>
      <c r="J369" s="129"/>
      <c r="K369" s="129"/>
      <c r="L369" s="129"/>
      <c r="M369" s="129"/>
      <c r="N369" s="129"/>
      <c r="O369" s="129"/>
      <c r="P369" s="129"/>
      <c r="Q369" s="462"/>
      <c r="R369" s="129"/>
    </row>
    <row r="370" spans="1:18" x14ac:dyDescent="0.2">
      <c r="A370" s="58"/>
      <c r="B370" s="129"/>
      <c r="C370" s="129"/>
      <c r="D370" s="129"/>
      <c r="E370" s="129"/>
      <c r="F370" s="129"/>
      <c r="G370" s="129"/>
      <c r="H370" s="129"/>
      <c r="I370" s="129"/>
      <c r="J370" s="129"/>
      <c r="K370" s="129"/>
      <c r="L370" s="129"/>
      <c r="M370" s="129"/>
      <c r="N370" s="129"/>
      <c r="O370" s="129"/>
      <c r="P370" s="129"/>
      <c r="Q370" s="462"/>
      <c r="R370" s="129"/>
    </row>
    <row r="371" spans="1:18" x14ac:dyDescent="0.2">
      <c r="A371" s="58"/>
      <c r="B371" s="129"/>
      <c r="C371" s="129"/>
      <c r="D371" s="129"/>
      <c r="E371" s="129"/>
      <c r="F371" s="129"/>
      <c r="G371" s="129"/>
      <c r="H371" s="129"/>
      <c r="I371" s="129"/>
      <c r="J371" s="129"/>
      <c r="K371" s="129"/>
      <c r="L371" s="129"/>
      <c r="M371" s="129"/>
      <c r="N371" s="129"/>
      <c r="O371" s="129"/>
      <c r="P371" s="129"/>
      <c r="Q371" s="462"/>
      <c r="R371" s="129"/>
    </row>
    <row r="372" spans="1:18" x14ac:dyDescent="0.2">
      <c r="A372" s="58"/>
      <c r="B372" s="129"/>
      <c r="C372" s="129"/>
      <c r="D372" s="129"/>
      <c r="E372" s="129"/>
      <c r="F372" s="129"/>
      <c r="G372" s="129"/>
      <c r="H372" s="129"/>
      <c r="I372" s="129"/>
      <c r="J372" s="129"/>
      <c r="K372" s="129"/>
      <c r="L372" s="129"/>
      <c r="M372" s="129"/>
      <c r="N372" s="129"/>
      <c r="O372" s="129"/>
      <c r="P372" s="129"/>
      <c r="Q372" s="462"/>
      <c r="R372" s="129"/>
    </row>
    <row r="373" spans="1:18" x14ac:dyDescent="0.2">
      <c r="A373" s="58"/>
      <c r="B373" s="129"/>
      <c r="C373" s="129"/>
      <c r="D373" s="129"/>
      <c r="E373" s="129"/>
      <c r="F373" s="129"/>
      <c r="G373" s="129"/>
      <c r="H373" s="129"/>
      <c r="I373" s="129"/>
      <c r="J373" s="129"/>
      <c r="K373" s="129"/>
      <c r="L373" s="129"/>
      <c r="M373" s="129"/>
      <c r="N373" s="129"/>
      <c r="O373" s="129"/>
      <c r="P373" s="129"/>
      <c r="Q373" s="462"/>
      <c r="R373" s="129"/>
    </row>
    <row r="374" spans="1:18" x14ac:dyDescent="0.2">
      <c r="A374" s="58"/>
      <c r="B374" s="129"/>
      <c r="C374" s="129"/>
      <c r="D374" s="129"/>
      <c r="E374" s="129"/>
      <c r="F374" s="129"/>
      <c r="G374" s="129"/>
      <c r="H374" s="129"/>
      <c r="I374" s="129"/>
      <c r="J374" s="129"/>
      <c r="K374" s="129"/>
      <c r="L374" s="129"/>
      <c r="M374" s="129"/>
      <c r="N374" s="129"/>
      <c r="O374" s="129"/>
      <c r="P374" s="129"/>
      <c r="Q374" s="462"/>
      <c r="R374" s="129"/>
    </row>
    <row r="375" spans="1:18" x14ac:dyDescent="0.2">
      <c r="A375" s="58"/>
      <c r="B375" s="129"/>
      <c r="C375" s="129"/>
      <c r="D375" s="129"/>
      <c r="E375" s="129"/>
      <c r="F375" s="129"/>
      <c r="G375" s="129"/>
      <c r="H375" s="129"/>
      <c r="I375" s="129"/>
      <c r="J375" s="129"/>
      <c r="K375" s="129"/>
      <c r="L375" s="129"/>
      <c r="M375" s="129"/>
      <c r="N375" s="129"/>
      <c r="O375" s="129"/>
      <c r="P375" s="129"/>
      <c r="Q375" s="462"/>
      <c r="R375" s="129"/>
    </row>
    <row r="376" spans="1:18" x14ac:dyDescent="0.2">
      <c r="A376" s="58"/>
      <c r="B376" s="129"/>
      <c r="C376" s="129"/>
      <c r="D376" s="129"/>
      <c r="E376" s="129"/>
      <c r="F376" s="129"/>
      <c r="G376" s="129"/>
      <c r="H376" s="129"/>
      <c r="I376" s="129"/>
      <c r="J376" s="129"/>
      <c r="K376" s="129"/>
      <c r="L376" s="129"/>
      <c r="M376" s="129"/>
      <c r="N376" s="129"/>
      <c r="O376" s="129"/>
      <c r="P376" s="129"/>
      <c r="Q376" s="462"/>
      <c r="R376" s="129"/>
    </row>
    <row r="377" spans="1:18" x14ac:dyDescent="0.2">
      <c r="A377" s="58"/>
      <c r="B377" s="129"/>
      <c r="C377" s="129"/>
      <c r="D377" s="129"/>
      <c r="E377" s="129"/>
      <c r="F377" s="129"/>
      <c r="G377" s="129"/>
      <c r="H377" s="129"/>
      <c r="I377" s="129"/>
      <c r="J377" s="129"/>
      <c r="K377" s="129"/>
      <c r="L377" s="129"/>
      <c r="M377" s="129"/>
      <c r="N377" s="129"/>
      <c r="O377" s="129"/>
      <c r="P377" s="129"/>
      <c r="Q377" s="462"/>
      <c r="R377" s="129"/>
    </row>
    <row r="378" spans="1:18" x14ac:dyDescent="0.2">
      <c r="A378" s="58"/>
      <c r="B378" s="129"/>
      <c r="C378" s="129"/>
      <c r="D378" s="129"/>
      <c r="E378" s="129"/>
      <c r="F378" s="129"/>
      <c r="G378" s="129"/>
      <c r="H378" s="129"/>
      <c r="I378" s="129"/>
      <c r="J378" s="129"/>
      <c r="K378" s="129"/>
      <c r="L378" s="129"/>
      <c r="M378" s="129"/>
      <c r="N378" s="129"/>
      <c r="O378" s="129"/>
      <c r="P378" s="129"/>
      <c r="Q378" s="462"/>
      <c r="R378" s="129"/>
    </row>
    <row r="379" spans="1:18" x14ac:dyDescent="0.2">
      <c r="A379" s="58"/>
      <c r="B379" s="129"/>
      <c r="C379" s="129"/>
      <c r="D379" s="129"/>
      <c r="E379" s="129"/>
      <c r="F379" s="129"/>
      <c r="G379" s="129"/>
      <c r="H379" s="129"/>
      <c r="I379" s="129"/>
      <c r="J379" s="129"/>
      <c r="K379" s="129"/>
      <c r="L379" s="129"/>
      <c r="M379" s="129"/>
      <c r="N379" s="129"/>
      <c r="O379" s="129"/>
      <c r="P379" s="129"/>
      <c r="Q379" s="462"/>
      <c r="R379" s="129"/>
    </row>
    <row r="380" spans="1:18" x14ac:dyDescent="0.2">
      <c r="A380" s="58"/>
      <c r="B380" s="129"/>
      <c r="C380" s="129"/>
      <c r="D380" s="129"/>
      <c r="E380" s="129"/>
      <c r="F380" s="129"/>
      <c r="G380" s="129"/>
      <c r="H380" s="129"/>
      <c r="I380" s="129"/>
      <c r="J380" s="129"/>
      <c r="K380" s="129"/>
      <c r="L380" s="129"/>
      <c r="M380" s="129"/>
      <c r="N380" s="129"/>
      <c r="O380" s="129"/>
      <c r="P380" s="129"/>
      <c r="Q380" s="462"/>
      <c r="R380" s="129"/>
    </row>
    <row r="381" spans="1:18" x14ac:dyDescent="0.2">
      <c r="A381" s="58"/>
      <c r="B381" s="129"/>
      <c r="C381" s="129"/>
      <c r="D381" s="129"/>
      <c r="E381" s="129"/>
      <c r="F381" s="129"/>
      <c r="G381" s="129"/>
      <c r="H381" s="129"/>
      <c r="I381" s="129"/>
      <c r="J381" s="129"/>
      <c r="K381" s="129"/>
      <c r="L381" s="129"/>
      <c r="M381" s="129"/>
      <c r="N381" s="129"/>
      <c r="O381" s="129"/>
      <c r="P381" s="129"/>
      <c r="Q381" s="462"/>
      <c r="R381" s="129"/>
    </row>
  </sheetData>
  <printOptions horizontalCentered="1"/>
  <pageMargins left="0.59055118110236227" right="0.78740157480314965" top="0.78740157480314965" bottom="0.31496062992125984" header="0.15748031496062992" footer="0.31496062992125984"/>
  <pageSetup paperSize="9" scale="65" fitToWidth="2" orientation="landscape" r:id="rId1"/>
  <headerFooter>
    <oddHeader>&amp;C&amp;"Times New Roman,Félkövér"2020.évi költségvetés
költségvetési szervek
célljellegű kiadási előirányzatai&amp;R&amp;"Times New Roman,Félkövér dőlt"14. melléklet a /2020. () 
önkormányzati rendelethez
ezer forintban</oddHeader>
    <oddFooter>&amp;R&amp;P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0D97"/>
  </sheetPr>
  <dimension ref="A1:G16"/>
  <sheetViews>
    <sheetView workbookViewId="0">
      <pane xSplit="1" ySplit="4" topLeftCell="B5" activePane="bottomRight" state="frozen"/>
      <selection pane="topRight" activeCell="B1" sqref="B1"/>
      <selection pane="bottomLeft" activeCell="A6" sqref="A6"/>
      <selection pane="bottomRight" activeCell="B4" sqref="B4:G4"/>
    </sheetView>
  </sheetViews>
  <sheetFormatPr defaultRowHeight="15" x14ac:dyDescent="0.25"/>
  <cols>
    <col min="1" max="1" width="61.7109375" style="732" customWidth="1"/>
    <col min="2" max="7" width="15.7109375" style="732" customWidth="1"/>
    <col min="8" max="232" width="9.140625" style="732"/>
    <col min="233" max="233" width="32.85546875" style="732" customWidth="1"/>
    <col min="234" max="234" width="9.7109375" style="732" customWidth="1"/>
    <col min="235" max="235" width="10.140625" style="732" customWidth="1"/>
    <col min="236" max="236" width="9.140625" style="732" customWidth="1"/>
    <col min="237" max="237" width="10" style="732" customWidth="1"/>
    <col min="238" max="238" width="9.85546875" style="732" customWidth="1"/>
    <col min="239" max="239" width="9.140625" style="732" customWidth="1"/>
    <col min="240" max="240" width="9.5703125" style="732" customWidth="1"/>
    <col min="241" max="241" width="9.7109375" style="732" customWidth="1"/>
    <col min="242" max="242" width="9.5703125" style="732" bestFit="1" customWidth="1"/>
    <col min="243" max="243" width="10.5703125" style="732" customWidth="1"/>
    <col min="244" max="244" width="9.85546875" style="732" customWidth="1"/>
    <col min="245" max="245" width="9.140625" style="732"/>
    <col min="246" max="246" width="10" style="732" customWidth="1"/>
    <col min="247" max="247" width="10.140625" style="732" customWidth="1"/>
    <col min="248" max="248" width="9.140625" style="732"/>
    <col min="249" max="249" width="10" style="732" customWidth="1"/>
    <col min="250" max="250" width="9.7109375" style="732" customWidth="1"/>
    <col min="251" max="251" width="11.28515625" style="732" customWidth="1"/>
    <col min="252" max="252" width="9.7109375" style="732" customWidth="1"/>
    <col min="253" max="253" width="9.85546875" style="732" customWidth="1"/>
    <col min="254" max="254" width="9.140625" style="732"/>
    <col min="255" max="255" width="9.85546875" style="732" customWidth="1"/>
    <col min="256" max="256" width="9.5703125" style="732" customWidth="1"/>
    <col min="257" max="257" width="9.140625" style="732"/>
    <col min="258" max="258" width="10.140625" style="732" customWidth="1"/>
    <col min="259" max="259" width="9.5703125" style="732" customWidth="1"/>
    <col min="260" max="260" width="9.140625" style="732"/>
    <col min="261" max="262" width="9.85546875" style="732" customWidth="1"/>
    <col min="263" max="488" width="9.140625" style="732"/>
    <col min="489" max="489" width="32.85546875" style="732" customWidth="1"/>
    <col min="490" max="490" width="9.7109375" style="732" customWidth="1"/>
    <col min="491" max="491" width="10.140625" style="732" customWidth="1"/>
    <col min="492" max="492" width="9.140625" style="732" customWidth="1"/>
    <col min="493" max="493" width="10" style="732" customWidth="1"/>
    <col min="494" max="494" width="9.85546875" style="732" customWidth="1"/>
    <col min="495" max="495" width="9.140625" style="732" customWidth="1"/>
    <col min="496" max="496" width="9.5703125" style="732" customWidth="1"/>
    <col min="497" max="497" width="9.7109375" style="732" customWidth="1"/>
    <col min="498" max="498" width="9.5703125" style="732" bestFit="1" customWidth="1"/>
    <col min="499" max="499" width="10.5703125" style="732" customWidth="1"/>
    <col min="500" max="500" width="9.85546875" style="732" customWidth="1"/>
    <col min="501" max="501" width="9.140625" style="732"/>
    <col min="502" max="502" width="10" style="732" customWidth="1"/>
    <col min="503" max="503" width="10.140625" style="732" customWidth="1"/>
    <col min="504" max="504" width="9.140625" style="732"/>
    <col min="505" max="505" width="10" style="732" customWidth="1"/>
    <col min="506" max="506" width="9.7109375" style="732" customWidth="1"/>
    <col min="507" max="507" width="11.28515625" style="732" customWidth="1"/>
    <col min="508" max="508" width="9.7109375" style="732" customWidth="1"/>
    <col min="509" max="509" width="9.85546875" style="732" customWidth="1"/>
    <col min="510" max="510" width="9.140625" style="732"/>
    <col min="511" max="511" width="9.85546875" style="732" customWidth="1"/>
    <col min="512" max="512" width="9.5703125" style="732" customWidth="1"/>
    <col min="513" max="513" width="9.140625" style="732"/>
    <col min="514" max="514" width="10.140625" style="732" customWidth="1"/>
    <col min="515" max="515" width="9.5703125" style="732" customWidth="1"/>
    <col min="516" max="516" width="9.140625" style="732"/>
    <col min="517" max="518" width="9.85546875" style="732" customWidth="1"/>
    <col min="519" max="744" width="9.140625" style="732"/>
    <col min="745" max="745" width="32.85546875" style="732" customWidth="1"/>
    <col min="746" max="746" width="9.7109375" style="732" customWidth="1"/>
    <col min="747" max="747" width="10.140625" style="732" customWidth="1"/>
    <col min="748" max="748" width="9.140625" style="732" customWidth="1"/>
    <col min="749" max="749" width="10" style="732" customWidth="1"/>
    <col min="750" max="750" width="9.85546875" style="732" customWidth="1"/>
    <col min="751" max="751" width="9.140625" style="732" customWidth="1"/>
    <col min="752" max="752" width="9.5703125" style="732" customWidth="1"/>
    <col min="753" max="753" width="9.7109375" style="732" customWidth="1"/>
    <col min="754" max="754" width="9.5703125" style="732" bestFit="1" customWidth="1"/>
    <col min="755" max="755" width="10.5703125" style="732" customWidth="1"/>
    <col min="756" max="756" width="9.85546875" style="732" customWidth="1"/>
    <col min="757" max="757" width="9.140625" style="732"/>
    <col min="758" max="758" width="10" style="732" customWidth="1"/>
    <col min="759" max="759" width="10.140625" style="732" customWidth="1"/>
    <col min="760" max="760" width="9.140625" style="732"/>
    <col min="761" max="761" width="10" style="732" customWidth="1"/>
    <col min="762" max="762" width="9.7109375" style="732" customWidth="1"/>
    <col min="763" max="763" width="11.28515625" style="732" customWidth="1"/>
    <col min="764" max="764" width="9.7109375" style="732" customWidth="1"/>
    <col min="765" max="765" width="9.85546875" style="732" customWidth="1"/>
    <col min="766" max="766" width="9.140625" style="732"/>
    <col min="767" max="767" width="9.85546875" style="732" customWidth="1"/>
    <col min="768" max="768" width="9.5703125" style="732" customWidth="1"/>
    <col min="769" max="769" width="9.140625" style="732"/>
    <col min="770" max="770" width="10.140625" style="732" customWidth="1"/>
    <col min="771" max="771" width="9.5703125" style="732" customWidth="1"/>
    <col min="772" max="772" width="9.140625" style="732"/>
    <col min="773" max="774" width="9.85546875" style="732" customWidth="1"/>
    <col min="775" max="1000" width="9.140625" style="732"/>
    <col min="1001" max="1001" width="32.85546875" style="732" customWidth="1"/>
    <col min="1002" max="1002" width="9.7109375" style="732" customWidth="1"/>
    <col min="1003" max="1003" width="10.140625" style="732" customWidth="1"/>
    <col min="1004" max="1004" width="9.140625" style="732" customWidth="1"/>
    <col min="1005" max="1005" width="10" style="732" customWidth="1"/>
    <col min="1006" max="1006" width="9.85546875" style="732" customWidth="1"/>
    <col min="1007" max="1007" width="9.140625" style="732" customWidth="1"/>
    <col min="1008" max="1008" width="9.5703125" style="732" customWidth="1"/>
    <col min="1009" max="1009" width="9.7109375" style="732" customWidth="1"/>
    <col min="1010" max="1010" width="9.5703125" style="732" bestFit="1" customWidth="1"/>
    <col min="1011" max="1011" width="10.5703125" style="732" customWidth="1"/>
    <col min="1012" max="1012" width="9.85546875" style="732" customWidth="1"/>
    <col min="1013" max="1013" width="9.140625" style="732"/>
    <col min="1014" max="1014" width="10" style="732" customWidth="1"/>
    <col min="1015" max="1015" width="10.140625" style="732" customWidth="1"/>
    <col min="1016" max="1016" width="9.140625" style="732"/>
    <col min="1017" max="1017" width="10" style="732" customWidth="1"/>
    <col min="1018" max="1018" width="9.7109375" style="732" customWidth="1"/>
    <col min="1019" max="1019" width="11.28515625" style="732" customWidth="1"/>
    <col min="1020" max="1020" width="9.7109375" style="732" customWidth="1"/>
    <col min="1021" max="1021" width="9.85546875" style="732" customWidth="1"/>
    <col min="1022" max="1022" width="9.140625" style="732"/>
    <col min="1023" max="1023" width="9.85546875" style="732" customWidth="1"/>
    <col min="1024" max="1024" width="9.5703125" style="732" customWidth="1"/>
    <col min="1025" max="1025" width="9.140625" style="732"/>
    <col min="1026" max="1026" width="10.140625" style="732" customWidth="1"/>
    <col min="1027" max="1027" width="9.5703125" style="732" customWidth="1"/>
    <col min="1028" max="1028" width="9.140625" style="732"/>
    <col min="1029" max="1030" width="9.85546875" style="732" customWidth="1"/>
    <col min="1031" max="1256" width="9.140625" style="732"/>
    <col min="1257" max="1257" width="32.85546875" style="732" customWidth="1"/>
    <col min="1258" max="1258" width="9.7109375" style="732" customWidth="1"/>
    <col min="1259" max="1259" width="10.140625" style="732" customWidth="1"/>
    <col min="1260" max="1260" width="9.140625" style="732" customWidth="1"/>
    <col min="1261" max="1261" width="10" style="732" customWidth="1"/>
    <col min="1262" max="1262" width="9.85546875" style="732" customWidth="1"/>
    <col min="1263" max="1263" width="9.140625" style="732" customWidth="1"/>
    <col min="1264" max="1264" width="9.5703125" style="732" customWidth="1"/>
    <col min="1265" max="1265" width="9.7109375" style="732" customWidth="1"/>
    <col min="1266" max="1266" width="9.5703125" style="732" bestFit="1" customWidth="1"/>
    <col min="1267" max="1267" width="10.5703125" style="732" customWidth="1"/>
    <col min="1268" max="1268" width="9.85546875" style="732" customWidth="1"/>
    <col min="1269" max="1269" width="9.140625" style="732"/>
    <col min="1270" max="1270" width="10" style="732" customWidth="1"/>
    <col min="1271" max="1271" width="10.140625" style="732" customWidth="1"/>
    <col min="1272" max="1272" width="9.140625" style="732"/>
    <col min="1273" max="1273" width="10" style="732" customWidth="1"/>
    <col min="1274" max="1274" width="9.7109375" style="732" customWidth="1"/>
    <col min="1275" max="1275" width="11.28515625" style="732" customWidth="1"/>
    <col min="1276" max="1276" width="9.7109375" style="732" customWidth="1"/>
    <col min="1277" max="1277" width="9.85546875" style="732" customWidth="1"/>
    <col min="1278" max="1278" width="9.140625" style="732"/>
    <col min="1279" max="1279" width="9.85546875" style="732" customWidth="1"/>
    <col min="1280" max="1280" width="9.5703125" style="732" customWidth="1"/>
    <col min="1281" max="1281" width="9.140625" style="732"/>
    <col min="1282" max="1282" width="10.140625" style="732" customWidth="1"/>
    <col min="1283" max="1283" width="9.5703125" style="732" customWidth="1"/>
    <col min="1284" max="1284" width="9.140625" style="732"/>
    <col min="1285" max="1286" width="9.85546875" style="732" customWidth="1"/>
    <col min="1287" max="1512" width="9.140625" style="732"/>
    <col min="1513" max="1513" width="32.85546875" style="732" customWidth="1"/>
    <col min="1514" max="1514" width="9.7109375" style="732" customWidth="1"/>
    <col min="1515" max="1515" width="10.140625" style="732" customWidth="1"/>
    <col min="1516" max="1516" width="9.140625" style="732" customWidth="1"/>
    <col min="1517" max="1517" width="10" style="732" customWidth="1"/>
    <col min="1518" max="1518" width="9.85546875" style="732" customWidth="1"/>
    <col min="1519" max="1519" width="9.140625" style="732" customWidth="1"/>
    <col min="1520" max="1520" width="9.5703125" style="732" customWidth="1"/>
    <col min="1521" max="1521" width="9.7109375" style="732" customWidth="1"/>
    <col min="1522" max="1522" width="9.5703125" style="732" bestFit="1" customWidth="1"/>
    <col min="1523" max="1523" width="10.5703125" style="732" customWidth="1"/>
    <col min="1524" max="1524" width="9.85546875" style="732" customWidth="1"/>
    <col min="1525" max="1525" width="9.140625" style="732"/>
    <col min="1526" max="1526" width="10" style="732" customWidth="1"/>
    <col min="1527" max="1527" width="10.140625" style="732" customWidth="1"/>
    <col min="1528" max="1528" width="9.140625" style="732"/>
    <col min="1529" max="1529" width="10" style="732" customWidth="1"/>
    <col min="1530" max="1530" width="9.7109375" style="732" customWidth="1"/>
    <col min="1531" max="1531" width="11.28515625" style="732" customWidth="1"/>
    <col min="1532" max="1532" width="9.7109375" style="732" customWidth="1"/>
    <col min="1533" max="1533" width="9.85546875" style="732" customWidth="1"/>
    <col min="1534" max="1534" width="9.140625" style="732"/>
    <col min="1535" max="1535" width="9.85546875" style="732" customWidth="1"/>
    <col min="1536" max="1536" width="9.5703125" style="732" customWidth="1"/>
    <col min="1537" max="1537" width="9.140625" style="732"/>
    <col min="1538" max="1538" width="10.140625" style="732" customWidth="1"/>
    <col min="1539" max="1539" width="9.5703125" style="732" customWidth="1"/>
    <col min="1540" max="1540" width="9.140625" style="732"/>
    <col min="1541" max="1542" width="9.85546875" style="732" customWidth="1"/>
    <col min="1543" max="1768" width="9.140625" style="732"/>
    <col min="1769" max="1769" width="32.85546875" style="732" customWidth="1"/>
    <col min="1770" max="1770" width="9.7109375" style="732" customWidth="1"/>
    <col min="1771" max="1771" width="10.140625" style="732" customWidth="1"/>
    <col min="1772" max="1772" width="9.140625" style="732" customWidth="1"/>
    <col min="1773" max="1773" width="10" style="732" customWidth="1"/>
    <col min="1774" max="1774" width="9.85546875" style="732" customWidth="1"/>
    <col min="1775" max="1775" width="9.140625" style="732" customWidth="1"/>
    <col min="1776" max="1776" width="9.5703125" style="732" customWidth="1"/>
    <col min="1777" max="1777" width="9.7109375" style="732" customWidth="1"/>
    <col min="1778" max="1778" width="9.5703125" style="732" bestFit="1" customWidth="1"/>
    <col min="1779" max="1779" width="10.5703125" style="732" customWidth="1"/>
    <col min="1780" max="1780" width="9.85546875" style="732" customWidth="1"/>
    <col min="1781" max="1781" width="9.140625" style="732"/>
    <col min="1782" max="1782" width="10" style="732" customWidth="1"/>
    <col min="1783" max="1783" width="10.140625" style="732" customWidth="1"/>
    <col min="1784" max="1784" width="9.140625" style="732"/>
    <col min="1785" max="1785" width="10" style="732" customWidth="1"/>
    <col min="1786" max="1786" width="9.7109375" style="732" customWidth="1"/>
    <col min="1787" max="1787" width="11.28515625" style="732" customWidth="1"/>
    <col min="1788" max="1788" width="9.7109375" style="732" customWidth="1"/>
    <col min="1789" max="1789" width="9.85546875" style="732" customWidth="1"/>
    <col min="1790" max="1790" width="9.140625" style="732"/>
    <col min="1791" max="1791" width="9.85546875" style="732" customWidth="1"/>
    <col min="1792" max="1792" width="9.5703125" style="732" customWidth="1"/>
    <col min="1793" max="1793" width="9.140625" style="732"/>
    <col min="1794" max="1794" width="10.140625" style="732" customWidth="1"/>
    <col min="1795" max="1795" width="9.5703125" style="732" customWidth="1"/>
    <col min="1796" max="1796" width="9.140625" style="732"/>
    <col min="1797" max="1798" width="9.85546875" style="732" customWidth="1"/>
    <col min="1799" max="2024" width="9.140625" style="732"/>
    <col min="2025" max="2025" width="32.85546875" style="732" customWidth="1"/>
    <col min="2026" max="2026" width="9.7109375" style="732" customWidth="1"/>
    <col min="2027" max="2027" width="10.140625" style="732" customWidth="1"/>
    <col min="2028" max="2028" width="9.140625" style="732" customWidth="1"/>
    <col min="2029" max="2029" width="10" style="732" customWidth="1"/>
    <col min="2030" max="2030" width="9.85546875" style="732" customWidth="1"/>
    <col min="2031" max="2031" width="9.140625" style="732" customWidth="1"/>
    <col min="2032" max="2032" width="9.5703125" style="732" customWidth="1"/>
    <col min="2033" max="2033" width="9.7109375" style="732" customWidth="1"/>
    <col min="2034" max="2034" width="9.5703125" style="732" bestFit="1" customWidth="1"/>
    <col min="2035" max="2035" width="10.5703125" style="732" customWidth="1"/>
    <col min="2036" max="2036" width="9.85546875" style="732" customWidth="1"/>
    <col min="2037" max="2037" width="9.140625" style="732"/>
    <col min="2038" max="2038" width="10" style="732" customWidth="1"/>
    <col min="2039" max="2039" width="10.140625" style="732" customWidth="1"/>
    <col min="2040" max="2040" width="9.140625" style="732"/>
    <col min="2041" max="2041" width="10" style="732" customWidth="1"/>
    <col min="2042" max="2042" width="9.7109375" style="732" customWidth="1"/>
    <col min="2043" max="2043" width="11.28515625" style="732" customWidth="1"/>
    <col min="2044" max="2044" width="9.7109375" style="732" customWidth="1"/>
    <col min="2045" max="2045" width="9.85546875" style="732" customWidth="1"/>
    <col min="2046" max="2046" width="9.140625" style="732"/>
    <col min="2047" max="2047" width="9.85546875" style="732" customWidth="1"/>
    <col min="2048" max="2048" width="9.5703125" style="732" customWidth="1"/>
    <col min="2049" max="2049" width="9.140625" style="732"/>
    <col min="2050" max="2050" width="10.140625" style="732" customWidth="1"/>
    <col min="2051" max="2051" width="9.5703125" style="732" customWidth="1"/>
    <col min="2052" max="2052" width="9.140625" style="732"/>
    <col min="2053" max="2054" width="9.85546875" style="732" customWidth="1"/>
    <col min="2055" max="2280" width="9.140625" style="732"/>
    <col min="2281" max="2281" width="32.85546875" style="732" customWidth="1"/>
    <col min="2282" max="2282" width="9.7109375" style="732" customWidth="1"/>
    <col min="2283" max="2283" width="10.140625" style="732" customWidth="1"/>
    <col min="2284" max="2284" width="9.140625" style="732" customWidth="1"/>
    <col min="2285" max="2285" width="10" style="732" customWidth="1"/>
    <col min="2286" max="2286" width="9.85546875" style="732" customWidth="1"/>
    <col min="2287" max="2287" width="9.140625" style="732" customWidth="1"/>
    <col min="2288" max="2288" width="9.5703125" style="732" customWidth="1"/>
    <col min="2289" max="2289" width="9.7109375" style="732" customWidth="1"/>
    <col min="2290" max="2290" width="9.5703125" style="732" bestFit="1" customWidth="1"/>
    <col min="2291" max="2291" width="10.5703125" style="732" customWidth="1"/>
    <col min="2292" max="2292" width="9.85546875" style="732" customWidth="1"/>
    <col min="2293" max="2293" width="9.140625" style="732"/>
    <col min="2294" max="2294" width="10" style="732" customWidth="1"/>
    <col min="2295" max="2295" width="10.140625" style="732" customWidth="1"/>
    <col min="2296" max="2296" width="9.140625" style="732"/>
    <col min="2297" max="2297" width="10" style="732" customWidth="1"/>
    <col min="2298" max="2298" width="9.7109375" style="732" customWidth="1"/>
    <col min="2299" max="2299" width="11.28515625" style="732" customWidth="1"/>
    <col min="2300" max="2300" width="9.7109375" style="732" customWidth="1"/>
    <col min="2301" max="2301" width="9.85546875" style="732" customWidth="1"/>
    <col min="2302" max="2302" width="9.140625" style="732"/>
    <col min="2303" max="2303" width="9.85546875" style="732" customWidth="1"/>
    <col min="2304" max="2304" width="9.5703125" style="732" customWidth="1"/>
    <col min="2305" max="2305" width="9.140625" style="732"/>
    <col min="2306" max="2306" width="10.140625" style="732" customWidth="1"/>
    <col min="2307" max="2307" width="9.5703125" style="732" customWidth="1"/>
    <col min="2308" max="2308" width="9.140625" style="732"/>
    <col min="2309" max="2310" width="9.85546875" style="732" customWidth="1"/>
    <col min="2311" max="2536" width="9.140625" style="732"/>
    <col min="2537" max="2537" width="32.85546875" style="732" customWidth="1"/>
    <col min="2538" max="2538" width="9.7109375" style="732" customWidth="1"/>
    <col min="2539" max="2539" width="10.140625" style="732" customWidth="1"/>
    <col min="2540" max="2540" width="9.140625" style="732" customWidth="1"/>
    <col min="2541" max="2541" width="10" style="732" customWidth="1"/>
    <col min="2542" max="2542" width="9.85546875" style="732" customWidth="1"/>
    <col min="2543" max="2543" width="9.140625" style="732" customWidth="1"/>
    <col min="2544" max="2544" width="9.5703125" style="732" customWidth="1"/>
    <col min="2545" max="2545" width="9.7109375" style="732" customWidth="1"/>
    <col min="2546" max="2546" width="9.5703125" style="732" bestFit="1" customWidth="1"/>
    <col min="2547" max="2547" width="10.5703125" style="732" customWidth="1"/>
    <col min="2548" max="2548" width="9.85546875" style="732" customWidth="1"/>
    <col min="2549" max="2549" width="9.140625" style="732"/>
    <col min="2550" max="2550" width="10" style="732" customWidth="1"/>
    <col min="2551" max="2551" width="10.140625" style="732" customWidth="1"/>
    <col min="2552" max="2552" width="9.140625" style="732"/>
    <col min="2553" max="2553" width="10" style="732" customWidth="1"/>
    <col min="2554" max="2554" width="9.7109375" style="732" customWidth="1"/>
    <col min="2555" max="2555" width="11.28515625" style="732" customWidth="1"/>
    <col min="2556" max="2556" width="9.7109375" style="732" customWidth="1"/>
    <col min="2557" max="2557" width="9.85546875" style="732" customWidth="1"/>
    <col min="2558" max="2558" width="9.140625" style="732"/>
    <col min="2559" max="2559" width="9.85546875" style="732" customWidth="1"/>
    <col min="2560" max="2560" width="9.5703125" style="732" customWidth="1"/>
    <col min="2561" max="2561" width="9.140625" style="732"/>
    <col min="2562" max="2562" width="10.140625" style="732" customWidth="1"/>
    <col min="2563" max="2563" width="9.5703125" style="732" customWidth="1"/>
    <col min="2564" max="2564" width="9.140625" style="732"/>
    <col min="2565" max="2566" width="9.85546875" style="732" customWidth="1"/>
    <col min="2567" max="2792" width="9.140625" style="732"/>
    <col min="2793" max="2793" width="32.85546875" style="732" customWidth="1"/>
    <col min="2794" max="2794" width="9.7109375" style="732" customWidth="1"/>
    <col min="2795" max="2795" width="10.140625" style="732" customWidth="1"/>
    <col min="2796" max="2796" width="9.140625" style="732" customWidth="1"/>
    <col min="2797" max="2797" width="10" style="732" customWidth="1"/>
    <col min="2798" max="2798" width="9.85546875" style="732" customWidth="1"/>
    <col min="2799" max="2799" width="9.140625" style="732" customWidth="1"/>
    <col min="2800" max="2800" width="9.5703125" style="732" customWidth="1"/>
    <col min="2801" max="2801" width="9.7109375" style="732" customWidth="1"/>
    <col min="2802" max="2802" width="9.5703125" style="732" bestFit="1" customWidth="1"/>
    <col min="2803" max="2803" width="10.5703125" style="732" customWidth="1"/>
    <col min="2804" max="2804" width="9.85546875" style="732" customWidth="1"/>
    <col min="2805" max="2805" width="9.140625" style="732"/>
    <col min="2806" max="2806" width="10" style="732" customWidth="1"/>
    <col min="2807" max="2807" width="10.140625" style="732" customWidth="1"/>
    <col min="2808" max="2808" width="9.140625" style="732"/>
    <col min="2809" max="2809" width="10" style="732" customWidth="1"/>
    <col min="2810" max="2810" width="9.7109375" style="732" customWidth="1"/>
    <col min="2811" max="2811" width="11.28515625" style="732" customWidth="1"/>
    <col min="2812" max="2812" width="9.7109375" style="732" customWidth="1"/>
    <col min="2813" max="2813" width="9.85546875" style="732" customWidth="1"/>
    <col min="2814" max="2814" width="9.140625" style="732"/>
    <col min="2815" max="2815" width="9.85546875" style="732" customWidth="1"/>
    <col min="2816" max="2816" width="9.5703125" style="732" customWidth="1"/>
    <col min="2817" max="2817" width="9.140625" style="732"/>
    <col min="2818" max="2818" width="10.140625" style="732" customWidth="1"/>
    <col min="2819" max="2819" width="9.5703125" style="732" customWidth="1"/>
    <col min="2820" max="2820" width="9.140625" style="732"/>
    <col min="2821" max="2822" width="9.85546875" style="732" customWidth="1"/>
    <col min="2823" max="3048" width="9.140625" style="732"/>
    <col min="3049" max="3049" width="32.85546875" style="732" customWidth="1"/>
    <col min="3050" max="3050" width="9.7109375" style="732" customWidth="1"/>
    <col min="3051" max="3051" width="10.140625" style="732" customWidth="1"/>
    <col min="3052" max="3052" width="9.140625" style="732" customWidth="1"/>
    <col min="3053" max="3053" width="10" style="732" customWidth="1"/>
    <col min="3054" max="3054" width="9.85546875" style="732" customWidth="1"/>
    <col min="3055" max="3055" width="9.140625" style="732" customWidth="1"/>
    <col min="3056" max="3056" width="9.5703125" style="732" customWidth="1"/>
    <col min="3057" max="3057" width="9.7109375" style="732" customWidth="1"/>
    <col min="3058" max="3058" width="9.5703125" style="732" bestFit="1" customWidth="1"/>
    <col min="3059" max="3059" width="10.5703125" style="732" customWidth="1"/>
    <col min="3060" max="3060" width="9.85546875" style="732" customWidth="1"/>
    <col min="3061" max="3061" width="9.140625" style="732"/>
    <col min="3062" max="3062" width="10" style="732" customWidth="1"/>
    <col min="3063" max="3063" width="10.140625" style="732" customWidth="1"/>
    <col min="3064" max="3064" width="9.140625" style="732"/>
    <col min="3065" max="3065" width="10" style="732" customWidth="1"/>
    <col min="3066" max="3066" width="9.7109375" style="732" customWidth="1"/>
    <col min="3067" max="3067" width="11.28515625" style="732" customWidth="1"/>
    <col min="3068" max="3068" width="9.7109375" style="732" customWidth="1"/>
    <col min="3069" max="3069" width="9.85546875" style="732" customWidth="1"/>
    <col min="3070" max="3070" width="9.140625" style="732"/>
    <col min="3071" max="3071" width="9.85546875" style="732" customWidth="1"/>
    <col min="3072" max="3072" width="9.5703125" style="732" customWidth="1"/>
    <col min="3073" max="3073" width="9.140625" style="732"/>
    <col min="3074" max="3074" width="10.140625" style="732" customWidth="1"/>
    <col min="3075" max="3075" width="9.5703125" style="732" customWidth="1"/>
    <col min="3076" max="3076" width="9.140625" style="732"/>
    <col min="3077" max="3078" width="9.85546875" style="732" customWidth="1"/>
    <col min="3079" max="3304" width="9.140625" style="732"/>
    <col min="3305" max="3305" width="32.85546875" style="732" customWidth="1"/>
    <col min="3306" max="3306" width="9.7109375" style="732" customWidth="1"/>
    <col min="3307" max="3307" width="10.140625" style="732" customWidth="1"/>
    <col min="3308" max="3308" width="9.140625" style="732" customWidth="1"/>
    <col min="3309" max="3309" width="10" style="732" customWidth="1"/>
    <col min="3310" max="3310" width="9.85546875" style="732" customWidth="1"/>
    <col min="3311" max="3311" width="9.140625" style="732" customWidth="1"/>
    <col min="3312" max="3312" width="9.5703125" style="732" customWidth="1"/>
    <col min="3313" max="3313" width="9.7109375" style="732" customWidth="1"/>
    <col min="3314" max="3314" width="9.5703125" style="732" bestFit="1" customWidth="1"/>
    <col min="3315" max="3315" width="10.5703125" style="732" customWidth="1"/>
    <col min="3316" max="3316" width="9.85546875" style="732" customWidth="1"/>
    <col min="3317" max="3317" width="9.140625" style="732"/>
    <col min="3318" max="3318" width="10" style="732" customWidth="1"/>
    <col min="3319" max="3319" width="10.140625" style="732" customWidth="1"/>
    <col min="3320" max="3320" width="9.140625" style="732"/>
    <col min="3321" max="3321" width="10" style="732" customWidth="1"/>
    <col min="3322" max="3322" width="9.7109375" style="732" customWidth="1"/>
    <col min="3323" max="3323" width="11.28515625" style="732" customWidth="1"/>
    <col min="3324" max="3324" width="9.7109375" style="732" customWidth="1"/>
    <col min="3325" max="3325" width="9.85546875" style="732" customWidth="1"/>
    <col min="3326" max="3326" width="9.140625" style="732"/>
    <col min="3327" max="3327" width="9.85546875" style="732" customWidth="1"/>
    <col min="3328" max="3328" width="9.5703125" style="732" customWidth="1"/>
    <col min="3329" max="3329" width="9.140625" style="732"/>
    <col min="3330" max="3330" width="10.140625" style="732" customWidth="1"/>
    <col min="3331" max="3331" width="9.5703125" style="732" customWidth="1"/>
    <col min="3332" max="3332" width="9.140625" style="732"/>
    <col min="3333" max="3334" width="9.85546875" style="732" customWidth="1"/>
    <col min="3335" max="3560" width="9.140625" style="732"/>
    <col min="3561" max="3561" width="32.85546875" style="732" customWidth="1"/>
    <col min="3562" max="3562" width="9.7109375" style="732" customWidth="1"/>
    <col min="3563" max="3563" width="10.140625" style="732" customWidth="1"/>
    <col min="3564" max="3564" width="9.140625" style="732" customWidth="1"/>
    <col min="3565" max="3565" width="10" style="732" customWidth="1"/>
    <col min="3566" max="3566" width="9.85546875" style="732" customWidth="1"/>
    <col min="3567" max="3567" width="9.140625" style="732" customWidth="1"/>
    <col min="3568" max="3568" width="9.5703125" style="732" customWidth="1"/>
    <col min="3569" max="3569" width="9.7109375" style="732" customWidth="1"/>
    <col min="3570" max="3570" width="9.5703125" style="732" bestFit="1" customWidth="1"/>
    <col min="3571" max="3571" width="10.5703125" style="732" customWidth="1"/>
    <col min="3572" max="3572" width="9.85546875" style="732" customWidth="1"/>
    <col min="3573" max="3573" width="9.140625" style="732"/>
    <col min="3574" max="3574" width="10" style="732" customWidth="1"/>
    <col min="3575" max="3575" width="10.140625" style="732" customWidth="1"/>
    <col min="3576" max="3576" width="9.140625" style="732"/>
    <col min="3577" max="3577" width="10" style="732" customWidth="1"/>
    <col min="3578" max="3578" width="9.7109375" style="732" customWidth="1"/>
    <col min="3579" max="3579" width="11.28515625" style="732" customWidth="1"/>
    <col min="3580" max="3580" width="9.7109375" style="732" customWidth="1"/>
    <col min="3581" max="3581" width="9.85546875" style="732" customWidth="1"/>
    <col min="3582" max="3582" width="9.140625" style="732"/>
    <col min="3583" max="3583" width="9.85546875" style="732" customWidth="1"/>
    <col min="3584" max="3584" width="9.5703125" style="732" customWidth="1"/>
    <col min="3585" max="3585" width="9.140625" style="732"/>
    <col min="3586" max="3586" width="10.140625" style="732" customWidth="1"/>
    <col min="3587" max="3587" width="9.5703125" style="732" customWidth="1"/>
    <col min="3588" max="3588" width="9.140625" style="732"/>
    <col min="3589" max="3590" width="9.85546875" style="732" customWidth="1"/>
    <col min="3591" max="3816" width="9.140625" style="732"/>
    <col min="3817" max="3817" width="32.85546875" style="732" customWidth="1"/>
    <col min="3818" max="3818" width="9.7109375" style="732" customWidth="1"/>
    <col min="3819" max="3819" width="10.140625" style="732" customWidth="1"/>
    <col min="3820" max="3820" width="9.140625" style="732" customWidth="1"/>
    <col min="3821" max="3821" width="10" style="732" customWidth="1"/>
    <col min="3822" max="3822" width="9.85546875" style="732" customWidth="1"/>
    <col min="3823" max="3823" width="9.140625" style="732" customWidth="1"/>
    <col min="3824" max="3824" width="9.5703125" style="732" customWidth="1"/>
    <col min="3825" max="3825" width="9.7109375" style="732" customWidth="1"/>
    <col min="3826" max="3826" width="9.5703125" style="732" bestFit="1" customWidth="1"/>
    <col min="3827" max="3827" width="10.5703125" style="732" customWidth="1"/>
    <col min="3828" max="3828" width="9.85546875" style="732" customWidth="1"/>
    <col min="3829" max="3829" width="9.140625" style="732"/>
    <col min="3830" max="3830" width="10" style="732" customWidth="1"/>
    <col min="3831" max="3831" width="10.140625" style="732" customWidth="1"/>
    <col min="3832" max="3832" width="9.140625" style="732"/>
    <col min="3833" max="3833" width="10" style="732" customWidth="1"/>
    <col min="3834" max="3834" width="9.7109375" style="732" customWidth="1"/>
    <col min="3835" max="3835" width="11.28515625" style="732" customWidth="1"/>
    <col min="3836" max="3836" width="9.7109375" style="732" customWidth="1"/>
    <col min="3837" max="3837" width="9.85546875" style="732" customWidth="1"/>
    <col min="3838" max="3838" width="9.140625" style="732"/>
    <col min="3839" max="3839" width="9.85546875" style="732" customWidth="1"/>
    <col min="3840" max="3840" width="9.5703125" style="732" customWidth="1"/>
    <col min="3841" max="3841" width="9.140625" style="732"/>
    <col min="3842" max="3842" width="10.140625" style="732" customWidth="1"/>
    <col min="3843" max="3843" width="9.5703125" style="732" customWidth="1"/>
    <col min="3844" max="3844" width="9.140625" style="732"/>
    <col min="3845" max="3846" width="9.85546875" style="732" customWidth="1"/>
    <col min="3847" max="4072" width="9.140625" style="732"/>
    <col min="4073" max="4073" width="32.85546875" style="732" customWidth="1"/>
    <col min="4074" max="4074" width="9.7109375" style="732" customWidth="1"/>
    <col min="4075" max="4075" width="10.140625" style="732" customWidth="1"/>
    <col min="4076" max="4076" width="9.140625" style="732" customWidth="1"/>
    <col min="4077" max="4077" width="10" style="732" customWidth="1"/>
    <col min="4078" max="4078" width="9.85546875" style="732" customWidth="1"/>
    <col min="4079" max="4079" width="9.140625" style="732" customWidth="1"/>
    <col min="4080" max="4080" width="9.5703125" style="732" customWidth="1"/>
    <col min="4081" max="4081" width="9.7109375" style="732" customWidth="1"/>
    <col min="4082" max="4082" width="9.5703125" style="732" bestFit="1" customWidth="1"/>
    <col min="4083" max="4083" width="10.5703125" style="732" customWidth="1"/>
    <col min="4084" max="4084" width="9.85546875" style="732" customWidth="1"/>
    <col min="4085" max="4085" width="9.140625" style="732"/>
    <col min="4086" max="4086" width="10" style="732" customWidth="1"/>
    <col min="4087" max="4087" width="10.140625" style="732" customWidth="1"/>
    <col min="4088" max="4088" width="9.140625" style="732"/>
    <col min="4089" max="4089" width="10" style="732" customWidth="1"/>
    <col min="4090" max="4090" width="9.7109375" style="732" customWidth="1"/>
    <col min="4091" max="4091" width="11.28515625" style="732" customWidth="1"/>
    <col min="4092" max="4092" width="9.7109375" style="732" customWidth="1"/>
    <col min="4093" max="4093" width="9.85546875" style="732" customWidth="1"/>
    <col min="4094" max="4094" width="9.140625" style="732"/>
    <col min="4095" max="4095" width="9.85546875" style="732" customWidth="1"/>
    <col min="4096" max="4096" width="9.5703125" style="732" customWidth="1"/>
    <col min="4097" max="4097" width="9.140625" style="732"/>
    <col min="4098" max="4098" width="10.140625" style="732" customWidth="1"/>
    <col min="4099" max="4099" width="9.5703125" style="732" customWidth="1"/>
    <col min="4100" max="4100" width="9.140625" style="732"/>
    <col min="4101" max="4102" width="9.85546875" style="732" customWidth="1"/>
    <col min="4103" max="4328" width="9.140625" style="732"/>
    <col min="4329" max="4329" width="32.85546875" style="732" customWidth="1"/>
    <col min="4330" max="4330" width="9.7109375" style="732" customWidth="1"/>
    <col min="4331" max="4331" width="10.140625" style="732" customWidth="1"/>
    <col min="4332" max="4332" width="9.140625" style="732" customWidth="1"/>
    <col min="4333" max="4333" width="10" style="732" customWidth="1"/>
    <col min="4334" max="4334" width="9.85546875" style="732" customWidth="1"/>
    <col min="4335" max="4335" width="9.140625" style="732" customWidth="1"/>
    <col min="4336" max="4336" width="9.5703125" style="732" customWidth="1"/>
    <col min="4337" max="4337" width="9.7109375" style="732" customWidth="1"/>
    <col min="4338" max="4338" width="9.5703125" style="732" bestFit="1" customWidth="1"/>
    <col min="4339" max="4339" width="10.5703125" style="732" customWidth="1"/>
    <col min="4340" max="4340" width="9.85546875" style="732" customWidth="1"/>
    <col min="4341" max="4341" width="9.140625" style="732"/>
    <col min="4342" max="4342" width="10" style="732" customWidth="1"/>
    <col min="4343" max="4343" width="10.140625" style="732" customWidth="1"/>
    <col min="4344" max="4344" width="9.140625" style="732"/>
    <col min="4345" max="4345" width="10" style="732" customWidth="1"/>
    <col min="4346" max="4346" width="9.7109375" style="732" customWidth="1"/>
    <col min="4347" max="4347" width="11.28515625" style="732" customWidth="1"/>
    <col min="4348" max="4348" width="9.7109375" style="732" customWidth="1"/>
    <col min="4349" max="4349" width="9.85546875" style="732" customWidth="1"/>
    <col min="4350" max="4350" width="9.140625" style="732"/>
    <col min="4351" max="4351" width="9.85546875" style="732" customWidth="1"/>
    <col min="4352" max="4352" width="9.5703125" style="732" customWidth="1"/>
    <col min="4353" max="4353" width="9.140625" style="732"/>
    <col min="4354" max="4354" width="10.140625" style="732" customWidth="1"/>
    <col min="4355" max="4355" width="9.5703125" style="732" customWidth="1"/>
    <col min="4356" max="4356" width="9.140625" style="732"/>
    <col min="4357" max="4358" width="9.85546875" style="732" customWidth="1"/>
    <col min="4359" max="4584" width="9.140625" style="732"/>
    <col min="4585" max="4585" width="32.85546875" style="732" customWidth="1"/>
    <col min="4586" max="4586" width="9.7109375" style="732" customWidth="1"/>
    <col min="4587" max="4587" width="10.140625" style="732" customWidth="1"/>
    <col min="4588" max="4588" width="9.140625" style="732" customWidth="1"/>
    <col min="4589" max="4589" width="10" style="732" customWidth="1"/>
    <col min="4590" max="4590" width="9.85546875" style="732" customWidth="1"/>
    <col min="4591" max="4591" width="9.140625" style="732" customWidth="1"/>
    <col min="4592" max="4592" width="9.5703125" style="732" customWidth="1"/>
    <col min="4593" max="4593" width="9.7109375" style="732" customWidth="1"/>
    <col min="4594" max="4594" width="9.5703125" style="732" bestFit="1" customWidth="1"/>
    <col min="4595" max="4595" width="10.5703125" style="732" customWidth="1"/>
    <col min="4596" max="4596" width="9.85546875" style="732" customWidth="1"/>
    <col min="4597" max="4597" width="9.140625" style="732"/>
    <col min="4598" max="4598" width="10" style="732" customWidth="1"/>
    <col min="4599" max="4599" width="10.140625" style="732" customWidth="1"/>
    <col min="4600" max="4600" width="9.140625" style="732"/>
    <col min="4601" max="4601" width="10" style="732" customWidth="1"/>
    <col min="4602" max="4602" width="9.7109375" style="732" customWidth="1"/>
    <col min="4603" max="4603" width="11.28515625" style="732" customWidth="1"/>
    <col min="4604" max="4604" width="9.7109375" style="732" customWidth="1"/>
    <col min="4605" max="4605" width="9.85546875" style="732" customWidth="1"/>
    <col min="4606" max="4606" width="9.140625" style="732"/>
    <col min="4607" max="4607" width="9.85546875" style="732" customWidth="1"/>
    <col min="4608" max="4608" width="9.5703125" style="732" customWidth="1"/>
    <col min="4609" max="4609" width="9.140625" style="732"/>
    <col min="4610" max="4610" width="10.140625" style="732" customWidth="1"/>
    <col min="4611" max="4611" width="9.5703125" style="732" customWidth="1"/>
    <col min="4612" max="4612" width="9.140625" style="732"/>
    <col min="4613" max="4614" width="9.85546875" style="732" customWidth="1"/>
    <col min="4615" max="4840" width="9.140625" style="732"/>
    <col min="4841" max="4841" width="32.85546875" style="732" customWidth="1"/>
    <col min="4842" max="4842" width="9.7109375" style="732" customWidth="1"/>
    <col min="4843" max="4843" width="10.140625" style="732" customWidth="1"/>
    <col min="4844" max="4844" width="9.140625" style="732" customWidth="1"/>
    <col min="4845" max="4845" width="10" style="732" customWidth="1"/>
    <col min="4846" max="4846" width="9.85546875" style="732" customWidth="1"/>
    <col min="4847" max="4847" width="9.140625" style="732" customWidth="1"/>
    <col min="4848" max="4848" width="9.5703125" style="732" customWidth="1"/>
    <col min="4849" max="4849" width="9.7109375" style="732" customWidth="1"/>
    <col min="4850" max="4850" width="9.5703125" style="732" bestFit="1" customWidth="1"/>
    <col min="4851" max="4851" width="10.5703125" style="732" customWidth="1"/>
    <col min="4852" max="4852" width="9.85546875" style="732" customWidth="1"/>
    <col min="4853" max="4853" width="9.140625" style="732"/>
    <col min="4854" max="4854" width="10" style="732" customWidth="1"/>
    <col min="4855" max="4855" width="10.140625" style="732" customWidth="1"/>
    <col min="4856" max="4856" width="9.140625" style="732"/>
    <col min="4857" max="4857" width="10" style="732" customWidth="1"/>
    <col min="4858" max="4858" width="9.7109375" style="732" customWidth="1"/>
    <col min="4859" max="4859" width="11.28515625" style="732" customWidth="1"/>
    <col min="4860" max="4860" width="9.7109375" style="732" customWidth="1"/>
    <col min="4861" max="4861" width="9.85546875" style="732" customWidth="1"/>
    <col min="4862" max="4862" width="9.140625" style="732"/>
    <col min="4863" max="4863" width="9.85546875" style="732" customWidth="1"/>
    <col min="4864" max="4864" width="9.5703125" style="732" customWidth="1"/>
    <col min="4865" max="4865" width="9.140625" style="732"/>
    <col min="4866" max="4866" width="10.140625" style="732" customWidth="1"/>
    <col min="4867" max="4867" width="9.5703125" style="732" customWidth="1"/>
    <col min="4868" max="4868" width="9.140625" style="732"/>
    <col min="4869" max="4870" width="9.85546875" style="732" customWidth="1"/>
    <col min="4871" max="5096" width="9.140625" style="732"/>
    <col min="5097" max="5097" width="32.85546875" style="732" customWidth="1"/>
    <col min="5098" max="5098" width="9.7109375" style="732" customWidth="1"/>
    <col min="5099" max="5099" width="10.140625" style="732" customWidth="1"/>
    <col min="5100" max="5100" width="9.140625" style="732" customWidth="1"/>
    <col min="5101" max="5101" width="10" style="732" customWidth="1"/>
    <col min="5102" max="5102" width="9.85546875" style="732" customWidth="1"/>
    <col min="5103" max="5103" width="9.140625" style="732" customWidth="1"/>
    <col min="5104" max="5104" width="9.5703125" style="732" customWidth="1"/>
    <col min="5105" max="5105" width="9.7109375" style="732" customWidth="1"/>
    <col min="5106" max="5106" width="9.5703125" style="732" bestFit="1" customWidth="1"/>
    <col min="5107" max="5107" width="10.5703125" style="732" customWidth="1"/>
    <col min="5108" max="5108" width="9.85546875" style="732" customWidth="1"/>
    <col min="5109" max="5109" width="9.140625" style="732"/>
    <col min="5110" max="5110" width="10" style="732" customWidth="1"/>
    <col min="5111" max="5111" width="10.140625" style="732" customWidth="1"/>
    <col min="5112" max="5112" width="9.140625" style="732"/>
    <col min="5113" max="5113" width="10" style="732" customWidth="1"/>
    <col min="5114" max="5114" width="9.7109375" style="732" customWidth="1"/>
    <col min="5115" max="5115" width="11.28515625" style="732" customWidth="1"/>
    <col min="5116" max="5116" width="9.7109375" style="732" customWidth="1"/>
    <col min="5117" max="5117" width="9.85546875" style="732" customWidth="1"/>
    <col min="5118" max="5118" width="9.140625" style="732"/>
    <col min="5119" max="5119" width="9.85546875" style="732" customWidth="1"/>
    <col min="5120" max="5120" width="9.5703125" style="732" customWidth="1"/>
    <col min="5121" max="5121" width="9.140625" style="732"/>
    <col min="5122" max="5122" width="10.140625" style="732" customWidth="1"/>
    <col min="5123" max="5123" width="9.5703125" style="732" customWidth="1"/>
    <col min="5124" max="5124" width="9.140625" style="732"/>
    <col min="5125" max="5126" width="9.85546875" style="732" customWidth="1"/>
    <col min="5127" max="5352" width="9.140625" style="732"/>
    <col min="5353" max="5353" width="32.85546875" style="732" customWidth="1"/>
    <col min="5354" max="5354" width="9.7109375" style="732" customWidth="1"/>
    <col min="5355" max="5355" width="10.140625" style="732" customWidth="1"/>
    <col min="5356" max="5356" width="9.140625" style="732" customWidth="1"/>
    <col min="5357" max="5357" width="10" style="732" customWidth="1"/>
    <col min="5358" max="5358" width="9.85546875" style="732" customWidth="1"/>
    <col min="5359" max="5359" width="9.140625" style="732" customWidth="1"/>
    <col min="5360" max="5360" width="9.5703125" style="732" customWidth="1"/>
    <col min="5361" max="5361" width="9.7109375" style="732" customWidth="1"/>
    <col min="5362" max="5362" width="9.5703125" style="732" bestFit="1" customWidth="1"/>
    <col min="5363" max="5363" width="10.5703125" style="732" customWidth="1"/>
    <col min="5364" max="5364" width="9.85546875" style="732" customWidth="1"/>
    <col min="5365" max="5365" width="9.140625" style="732"/>
    <col min="5366" max="5366" width="10" style="732" customWidth="1"/>
    <col min="5367" max="5367" width="10.140625" style="732" customWidth="1"/>
    <col min="5368" max="5368" width="9.140625" style="732"/>
    <col min="5369" max="5369" width="10" style="732" customWidth="1"/>
    <col min="5370" max="5370" width="9.7109375" style="732" customWidth="1"/>
    <col min="5371" max="5371" width="11.28515625" style="732" customWidth="1"/>
    <col min="5372" max="5372" width="9.7109375" style="732" customWidth="1"/>
    <col min="5373" max="5373" width="9.85546875" style="732" customWidth="1"/>
    <col min="5374" max="5374" width="9.140625" style="732"/>
    <col min="5375" max="5375" width="9.85546875" style="732" customWidth="1"/>
    <col min="5376" max="5376" width="9.5703125" style="732" customWidth="1"/>
    <col min="5377" max="5377" width="9.140625" style="732"/>
    <col min="5378" max="5378" width="10.140625" style="732" customWidth="1"/>
    <col min="5379" max="5379" width="9.5703125" style="732" customWidth="1"/>
    <col min="5380" max="5380" width="9.140625" style="732"/>
    <col min="5381" max="5382" width="9.85546875" style="732" customWidth="1"/>
    <col min="5383" max="5608" width="9.140625" style="732"/>
    <col min="5609" max="5609" width="32.85546875" style="732" customWidth="1"/>
    <col min="5610" max="5610" width="9.7109375" style="732" customWidth="1"/>
    <col min="5611" max="5611" width="10.140625" style="732" customWidth="1"/>
    <col min="5612" max="5612" width="9.140625" style="732" customWidth="1"/>
    <col min="5613" max="5613" width="10" style="732" customWidth="1"/>
    <col min="5614" max="5614" width="9.85546875" style="732" customWidth="1"/>
    <col min="5615" max="5615" width="9.140625" style="732" customWidth="1"/>
    <col min="5616" max="5616" width="9.5703125" style="732" customWidth="1"/>
    <col min="5617" max="5617" width="9.7109375" style="732" customWidth="1"/>
    <col min="5618" max="5618" width="9.5703125" style="732" bestFit="1" customWidth="1"/>
    <col min="5619" max="5619" width="10.5703125" style="732" customWidth="1"/>
    <col min="5620" max="5620" width="9.85546875" style="732" customWidth="1"/>
    <col min="5621" max="5621" width="9.140625" style="732"/>
    <col min="5622" max="5622" width="10" style="732" customWidth="1"/>
    <col min="5623" max="5623" width="10.140625" style="732" customWidth="1"/>
    <col min="5624" max="5624" width="9.140625" style="732"/>
    <col min="5625" max="5625" width="10" style="732" customWidth="1"/>
    <col min="5626" max="5626" width="9.7109375" style="732" customWidth="1"/>
    <col min="5627" max="5627" width="11.28515625" style="732" customWidth="1"/>
    <col min="5628" max="5628" width="9.7109375" style="732" customWidth="1"/>
    <col min="5629" max="5629" width="9.85546875" style="732" customWidth="1"/>
    <col min="5630" max="5630" width="9.140625" style="732"/>
    <col min="5631" max="5631" width="9.85546875" style="732" customWidth="1"/>
    <col min="5632" max="5632" width="9.5703125" style="732" customWidth="1"/>
    <col min="5633" max="5633" width="9.140625" style="732"/>
    <col min="5634" max="5634" width="10.140625" style="732" customWidth="1"/>
    <col min="5635" max="5635" width="9.5703125" style="732" customWidth="1"/>
    <col min="5636" max="5636" width="9.140625" style="732"/>
    <col min="5637" max="5638" width="9.85546875" style="732" customWidth="1"/>
    <col min="5639" max="5864" width="9.140625" style="732"/>
    <col min="5865" max="5865" width="32.85546875" style="732" customWidth="1"/>
    <col min="5866" max="5866" width="9.7109375" style="732" customWidth="1"/>
    <col min="5867" max="5867" width="10.140625" style="732" customWidth="1"/>
    <col min="5868" max="5868" width="9.140625" style="732" customWidth="1"/>
    <col min="5869" max="5869" width="10" style="732" customWidth="1"/>
    <col min="5870" max="5870" width="9.85546875" style="732" customWidth="1"/>
    <col min="5871" max="5871" width="9.140625" style="732" customWidth="1"/>
    <col min="5872" max="5872" width="9.5703125" style="732" customWidth="1"/>
    <col min="5873" max="5873" width="9.7109375" style="732" customWidth="1"/>
    <col min="5874" max="5874" width="9.5703125" style="732" bestFit="1" customWidth="1"/>
    <col min="5875" max="5875" width="10.5703125" style="732" customWidth="1"/>
    <col min="5876" max="5876" width="9.85546875" style="732" customWidth="1"/>
    <col min="5877" max="5877" width="9.140625" style="732"/>
    <col min="5878" max="5878" width="10" style="732" customWidth="1"/>
    <col min="5879" max="5879" width="10.140625" style="732" customWidth="1"/>
    <col min="5880" max="5880" width="9.140625" style="732"/>
    <col min="5881" max="5881" width="10" style="732" customWidth="1"/>
    <col min="5882" max="5882" width="9.7109375" style="732" customWidth="1"/>
    <col min="5883" max="5883" width="11.28515625" style="732" customWidth="1"/>
    <col min="5884" max="5884" width="9.7109375" style="732" customWidth="1"/>
    <col min="5885" max="5885" width="9.85546875" style="732" customWidth="1"/>
    <col min="5886" max="5886" width="9.140625" style="732"/>
    <col min="5887" max="5887" width="9.85546875" style="732" customWidth="1"/>
    <col min="5888" max="5888" width="9.5703125" style="732" customWidth="1"/>
    <col min="5889" max="5889" width="9.140625" style="732"/>
    <col min="5890" max="5890" width="10.140625" style="732" customWidth="1"/>
    <col min="5891" max="5891" width="9.5703125" style="732" customWidth="1"/>
    <col min="5892" max="5892" width="9.140625" style="732"/>
    <col min="5893" max="5894" width="9.85546875" style="732" customWidth="1"/>
    <col min="5895" max="6120" width="9.140625" style="732"/>
    <col min="6121" max="6121" width="32.85546875" style="732" customWidth="1"/>
    <col min="6122" max="6122" width="9.7109375" style="732" customWidth="1"/>
    <col min="6123" max="6123" width="10.140625" style="732" customWidth="1"/>
    <col min="6124" max="6124" width="9.140625" style="732" customWidth="1"/>
    <col min="6125" max="6125" width="10" style="732" customWidth="1"/>
    <col min="6126" max="6126" width="9.85546875" style="732" customWidth="1"/>
    <col min="6127" max="6127" width="9.140625" style="732" customWidth="1"/>
    <col min="6128" max="6128" width="9.5703125" style="732" customWidth="1"/>
    <col min="6129" max="6129" width="9.7109375" style="732" customWidth="1"/>
    <col min="6130" max="6130" width="9.5703125" style="732" bestFit="1" customWidth="1"/>
    <col min="6131" max="6131" width="10.5703125" style="732" customWidth="1"/>
    <col min="6132" max="6132" width="9.85546875" style="732" customWidth="1"/>
    <col min="6133" max="6133" width="9.140625" style="732"/>
    <col min="6134" max="6134" width="10" style="732" customWidth="1"/>
    <col min="6135" max="6135" width="10.140625" style="732" customWidth="1"/>
    <col min="6136" max="6136" width="9.140625" style="732"/>
    <col min="6137" max="6137" width="10" style="732" customWidth="1"/>
    <col min="6138" max="6138" width="9.7109375" style="732" customWidth="1"/>
    <col min="6139" max="6139" width="11.28515625" style="732" customWidth="1"/>
    <col min="6140" max="6140" width="9.7109375" style="732" customWidth="1"/>
    <col min="6141" max="6141" width="9.85546875" style="732" customWidth="1"/>
    <col min="6142" max="6142" width="9.140625" style="732"/>
    <col min="6143" max="6143" width="9.85546875" style="732" customWidth="1"/>
    <col min="6144" max="6144" width="9.5703125" style="732" customWidth="1"/>
    <col min="6145" max="6145" width="9.140625" style="732"/>
    <col min="6146" max="6146" width="10.140625" style="732" customWidth="1"/>
    <col min="6147" max="6147" width="9.5703125" style="732" customWidth="1"/>
    <col min="6148" max="6148" width="9.140625" style="732"/>
    <col min="6149" max="6150" width="9.85546875" style="732" customWidth="1"/>
    <col min="6151" max="6376" width="9.140625" style="732"/>
    <col min="6377" max="6377" width="32.85546875" style="732" customWidth="1"/>
    <col min="6378" max="6378" width="9.7109375" style="732" customWidth="1"/>
    <col min="6379" max="6379" width="10.140625" style="732" customWidth="1"/>
    <col min="6380" max="6380" width="9.140625" style="732" customWidth="1"/>
    <col min="6381" max="6381" width="10" style="732" customWidth="1"/>
    <col min="6382" max="6382" width="9.85546875" style="732" customWidth="1"/>
    <col min="6383" max="6383" width="9.140625" style="732" customWidth="1"/>
    <col min="6384" max="6384" width="9.5703125" style="732" customWidth="1"/>
    <col min="6385" max="6385" width="9.7109375" style="732" customWidth="1"/>
    <col min="6386" max="6386" width="9.5703125" style="732" bestFit="1" customWidth="1"/>
    <col min="6387" max="6387" width="10.5703125" style="732" customWidth="1"/>
    <col min="6388" max="6388" width="9.85546875" style="732" customWidth="1"/>
    <col min="6389" max="6389" width="9.140625" style="732"/>
    <col min="6390" max="6390" width="10" style="732" customWidth="1"/>
    <col min="6391" max="6391" width="10.140625" style="732" customWidth="1"/>
    <col min="6392" max="6392" width="9.140625" style="732"/>
    <col min="6393" max="6393" width="10" style="732" customWidth="1"/>
    <col min="6394" max="6394" width="9.7109375" style="732" customWidth="1"/>
    <col min="6395" max="6395" width="11.28515625" style="732" customWidth="1"/>
    <col min="6396" max="6396" width="9.7109375" style="732" customWidth="1"/>
    <col min="6397" max="6397" width="9.85546875" style="732" customWidth="1"/>
    <col min="6398" max="6398" width="9.140625" style="732"/>
    <col min="6399" max="6399" width="9.85546875" style="732" customWidth="1"/>
    <col min="6400" max="6400" width="9.5703125" style="732" customWidth="1"/>
    <col min="6401" max="6401" width="9.140625" style="732"/>
    <col min="6402" max="6402" width="10.140625" style="732" customWidth="1"/>
    <col min="6403" max="6403" width="9.5703125" style="732" customWidth="1"/>
    <col min="6404" max="6404" width="9.140625" style="732"/>
    <col min="6405" max="6406" width="9.85546875" style="732" customWidth="1"/>
    <col min="6407" max="6632" width="9.140625" style="732"/>
    <col min="6633" max="6633" width="32.85546875" style="732" customWidth="1"/>
    <col min="6634" max="6634" width="9.7109375" style="732" customWidth="1"/>
    <col min="6635" max="6635" width="10.140625" style="732" customWidth="1"/>
    <col min="6636" max="6636" width="9.140625" style="732" customWidth="1"/>
    <col min="6637" max="6637" width="10" style="732" customWidth="1"/>
    <col min="6638" max="6638" width="9.85546875" style="732" customWidth="1"/>
    <col min="6639" max="6639" width="9.140625" style="732" customWidth="1"/>
    <col min="6640" max="6640" width="9.5703125" style="732" customWidth="1"/>
    <col min="6641" max="6641" width="9.7109375" style="732" customWidth="1"/>
    <col min="6642" max="6642" width="9.5703125" style="732" bestFit="1" customWidth="1"/>
    <col min="6643" max="6643" width="10.5703125" style="732" customWidth="1"/>
    <col min="6644" max="6644" width="9.85546875" style="732" customWidth="1"/>
    <col min="6645" max="6645" width="9.140625" style="732"/>
    <col min="6646" max="6646" width="10" style="732" customWidth="1"/>
    <col min="6647" max="6647" width="10.140625" style="732" customWidth="1"/>
    <col min="6648" max="6648" width="9.140625" style="732"/>
    <col min="6649" max="6649" width="10" style="732" customWidth="1"/>
    <col min="6650" max="6650" width="9.7109375" style="732" customWidth="1"/>
    <col min="6651" max="6651" width="11.28515625" style="732" customWidth="1"/>
    <col min="6652" max="6652" width="9.7109375" style="732" customWidth="1"/>
    <col min="6653" max="6653" width="9.85546875" style="732" customWidth="1"/>
    <col min="6654" max="6654" width="9.140625" style="732"/>
    <col min="6655" max="6655" width="9.85546875" style="732" customWidth="1"/>
    <col min="6656" max="6656" width="9.5703125" style="732" customWidth="1"/>
    <col min="6657" max="6657" width="9.140625" style="732"/>
    <col min="6658" max="6658" width="10.140625" style="732" customWidth="1"/>
    <col min="6659" max="6659" width="9.5703125" style="732" customWidth="1"/>
    <col min="6660" max="6660" width="9.140625" style="732"/>
    <col min="6661" max="6662" width="9.85546875" style="732" customWidth="1"/>
    <col min="6663" max="6888" width="9.140625" style="732"/>
    <col min="6889" max="6889" width="32.85546875" style="732" customWidth="1"/>
    <col min="6890" max="6890" width="9.7109375" style="732" customWidth="1"/>
    <col min="6891" max="6891" width="10.140625" style="732" customWidth="1"/>
    <col min="6892" max="6892" width="9.140625" style="732" customWidth="1"/>
    <col min="6893" max="6893" width="10" style="732" customWidth="1"/>
    <col min="6894" max="6894" width="9.85546875" style="732" customWidth="1"/>
    <col min="6895" max="6895" width="9.140625" style="732" customWidth="1"/>
    <col min="6896" max="6896" width="9.5703125" style="732" customWidth="1"/>
    <col min="6897" max="6897" width="9.7109375" style="732" customWidth="1"/>
    <col min="6898" max="6898" width="9.5703125" style="732" bestFit="1" customWidth="1"/>
    <col min="6899" max="6899" width="10.5703125" style="732" customWidth="1"/>
    <col min="6900" max="6900" width="9.85546875" style="732" customWidth="1"/>
    <col min="6901" max="6901" width="9.140625" style="732"/>
    <col min="6902" max="6902" width="10" style="732" customWidth="1"/>
    <col min="6903" max="6903" width="10.140625" style="732" customWidth="1"/>
    <col min="6904" max="6904" width="9.140625" style="732"/>
    <col min="6905" max="6905" width="10" style="732" customWidth="1"/>
    <col min="6906" max="6906" width="9.7109375" style="732" customWidth="1"/>
    <col min="6907" max="6907" width="11.28515625" style="732" customWidth="1"/>
    <col min="6908" max="6908" width="9.7109375" style="732" customWidth="1"/>
    <col min="6909" max="6909" width="9.85546875" style="732" customWidth="1"/>
    <col min="6910" max="6910" width="9.140625" style="732"/>
    <col min="6911" max="6911" width="9.85546875" style="732" customWidth="1"/>
    <col min="6912" max="6912" width="9.5703125" style="732" customWidth="1"/>
    <col min="6913" max="6913" width="9.140625" style="732"/>
    <col min="6914" max="6914" width="10.140625" style="732" customWidth="1"/>
    <col min="6915" max="6915" width="9.5703125" style="732" customWidth="1"/>
    <col min="6916" max="6916" width="9.140625" style="732"/>
    <col min="6917" max="6918" width="9.85546875" style="732" customWidth="1"/>
    <col min="6919" max="7144" width="9.140625" style="732"/>
    <col min="7145" max="7145" width="32.85546875" style="732" customWidth="1"/>
    <col min="7146" max="7146" width="9.7109375" style="732" customWidth="1"/>
    <col min="7147" max="7147" width="10.140625" style="732" customWidth="1"/>
    <col min="7148" max="7148" width="9.140625" style="732" customWidth="1"/>
    <col min="7149" max="7149" width="10" style="732" customWidth="1"/>
    <col min="7150" max="7150" width="9.85546875" style="732" customWidth="1"/>
    <col min="7151" max="7151" width="9.140625" style="732" customWidth="1"/>
    <col min="7152" max="7152" width="9.5703125" style="732" customWidth="1"/>
    <col min="7153" max="7153" width="9.7109375" style="732" customWidth="1"/>
    <col min="7154" max="7154" width="9.5703125" style="732" bestFit="1" customWidth="1"/>
    <col min="7155" max="7155" width="10.5703125" style="732" customWidth="1"/>
    <col min="7156" max="7156" width="9.85546875" style="732" customWidth="1"/>
    <col min="7157" max="7157" width="9.140625" style="732"/>
    <col min="7158" max="7158" width="10" style="732" customWidth="1"/>
    <col min="7159" max="7159" width="10.140625" style="732" customWidth="1"/>
    <col min="7160" max="7160" width="9.140625" style="732"/>
    <col min="7161" max="7161" width="10" style="732" customWidth="1"/>
    <col min="7162" max="7162" width="9.7109375" style="732" customWidth="1"/>
    <col min="7163" max="7163" width="11.28515625" style="732" customWidth="1"/>
    <col min="7164" max="7164" width="9.7109375" style="732" customWidth="1"/>
    <col min="7165" max="7165" width="9.85546875" style="732" customWidth="1"/>
    <col min="7166" max="7166" width="9.140625" style="732"/>
    <col min="7167" max="7167" width="9.85546875" style="732" customWidth="1"/>
    <col min="7168" max="7168" width="9.5703125" style="732" customWidth="1"/>
    <col min="7169" max="7169" width="9.140625" style="732"/>
    <col min="7170" max="7170" width="10.140625" style="732" customWidth="1"/>
    <col min="7171" max="7171" width="9.5703125" style="732" customWidth="1"/>
    <col min="7172" max="7172" width="9.140625" style="732"/>
    <col min="7173" max="7174" width="9.85546875" style="732" customWidth="1"/>
    <col min="7175" max="7400" width="9.140625" style="732"/>
    <col min="7401" max="7401" width="32.85546875" style="732" customWidth="1"/>
    <col min="7402" max="7402" width="9.7109375" style="732" customWidth="1"/>
    <col min="7403" max="7403" width="10.140625" style="732" customWidth="1"/>
    <col min="7404" max="7404" width="9.140625" style="732" customWidth="1"/>
    <col min="7405" max="7405" width="10" style="732" customWidth="1"/>
    <col min="7406" max="7406" width="9.85546875" style="732" customWidth="1"/>
    <col min="7407" max="7407" width="9.140625" style="732" customWidth="1"/>
    <col min="7408" max="7408" width="9.5703125" style="732" customWidth="1"/>
    <col min="7409" max="7409" width="9.7109375" style="732" customWidth="1"/>
    <col min="7410" max="7410" width="9.5703125" style="732" bestFit="1" customWidth="1"/>
    <col min="7411" max="7411" width="10.5703125" style="732" customWidth="1"/>
    <col min="7412" max="7412" width="9.85546875" style="732" customWidth="1"/>
    <col min="7413" max="7413" width="9.140625" style="732"/>
    <col min="7414" max="7414" width="10" style="732" customWidth="1"/>
    <col min="7415" max="7415" width="10.140625" style="732" customWidth="1"/>
    <col min="7416" max="7416" width="9.140625" style="732"/>
    <col min="7417" max="7417" width="10" style="732" customWidth="1"/>
    <col min="7418" max="7418" width="9.7109375" style="732" customWidth="1"/>
    <col min="7419" max="7419" width="11.28515625" style="732" customWidth="1"/>
    <col min="7420" max="7420" width="9.7109375" style="732" customWidth="1"/>
    <col min="7421" max="7421" width="9.85546875" style="732" customWidth="1"/>
    <col min="7422" max="7422" width="9.140625" style="732"/>
    <col min="7423" max="7423" width="9.85546875" style="732" customWidth="1"/>
    <col min="7424" max="7424" width="9.5703125" style="732" customWidth="1"/>
    <col min="7425" max="7425" width="9.140625" style="732"/>
    <col min="7426" max="7426" width="10.140625" style="732" customWidth="1"/>
    <col min="7427" max="7427" width="9.5703125" style="732" customWidth="1"/>
    <col min="7428" max="7428" width="9.140625" style="732"/>
    <col min="7429" max="7430" width="9.85546875" style="732" customWidth="1"/>
    <col min="7431" max="7656" width="9.140625" style="732"/>
    <col min="7657" max="7657" width="32.85546875" style="732" customWidth="1"/>
    <col min="7658" max="7658" width="9.7109375" style="732" customWidth="1"/>
    <col min="7659" max="7659" width="10.140625" style="732" customWidth="1"/>
    <col min="7660" max="7660" width="9.140625" style="732" customWidth="1"/>
    <col min="7661" max="7661" width="10" style="732" customWidth="1"/>
    <col min="7662" max="7662" width="9.85546875" style="732" customWidth="1"/>
    <col min="7663" max="7663" width="9.140625" style="732" customWidth="1"/>
    <col min="7664" max="7664" width="9.5703125" style="732" customWidth="1"/>
    <col min="7665" max="7665" width="9.7109375" style="732" customWidth="1"/>
    <col min="7666" max="7666" width="9.5703125" style="732" bestFit="1" customWidth="1"/>
    <col min="7667" max="7667" width="10.5703125" style="732" customWidth="1"/>
    <col min="7668" max="7668" width="9.85546875" style="732" customWidth="1"/>
    <col min="7669" max="7669" width="9.140625" style="732"/>
    <col min="7670" max="7670" width="10" style="732" customWidth="1"/>
    <col min="7671" max="7671" width="10.140625" style="732" customWidth="1"/>
    <col min="7672" max="7672" width="9.140625" style="732"/>
    <col min="7673" max="7673" width="10" style="732" customWidth="1"/>
    <col min="7674" max="7674" width="9.7109375" style="732" customWidth="1"/>
    <col min="7675" max="7675" width="11.28515625" style="732" customWidth="1"/>
    <col min="7676" max="7676" width="9.7109375" style="732" customWidth="1"/>
    <col min="7677" max="7677" width="9.85546875" style="732" customWidth="1"/>
    <col min="7678" max="7678" width="9.140625" style="732"/>
    <col min="7679" max="7679" width="9.85546875" style="732" customWidth="1"/>
    <col min="7680" max="7680" width="9.5703125" style="732" customWidth="1"/>
    <col min="7681" max="7681" width="9.140625" style="732"/>
    <col min="7682" max="7682" width="10.140625" style="732" customWidth="1"/>
    <col min="7683" max="7683" width="9.5703125" style="732" customWidth="1"/>
    <col min="7684" max="7684" width="9.140625" style="732"/>
    <col min="7685" max="7686" width="9.85546875" style="732" customWidth="1"/>
    <col min="7687" max="7912" width="9.140625" style="732"/>
    <col min="7913" max="7913" width="32.85546875" style="732" customWidth="1"/>
    <col min="7914" max="7914" width="9.7109375" style="732" customWidth="1"/>
    <col min="7915" max="7915" width="10.140625" style="732" customWidth="1"/>
    <col min="7916" max="7916" width="9.140625" style="732" customWidth="1"/>
    <col min="7917" max="7917" width="10" style="732" customWidth="1"/>
    <col min="7918" max="7918" width="9.85546875" style="732" customWidth="1"/>
    <col min="7919" max="7919" width="9.140625" style="732" customWidth="1"/>
    <col min="7920" max="7920" width="9.5703125" style="732" customWidth="1"/>
    <col min="7921" max="7921" width="9.7109375" style="732" customWidth="1"/>
    <col min="7922" max="7922" width="9.5703125" style="732" bestFit="1" customWidth="1"/>
    <col min="7923" max="7923" width="10.5703125" style="732" customWidth="1"/>
    <col min="7924" max="7924" width="9.85546875" style="732" customWidth="1"/>
    <col min="7925" max="7925" width="9.140625" style="732"/>
    <col min="7926" max="7926" width="10" style="732" customWidth="1"/>
    <col min="7927" max="7927" width="10.140625" style="732" customWidth="1"/>
    <col min="7928" max="7928" width="9.140625" style="732"/>
    <col min="7929" max="7929" width="10" style="732" customWidth="1"/>
    <col min="7930" max="7930" width="9.7109375" style="732" customWidth="1"/>
    <col min="7931" max="7931" width="11.28515625" style="732" customWidth="1"/>
    <col min="7932" max="7932" width="9.7109375" style="732" customWidth="1"/>
    <col min="7933" max="7933" width="9.85546875" style="732" customWidth="1"/>
    <col min="7934" max="7934" width="9.140625" style="732"/>
    <col min="7935" max="7935" width="9.85546875" style="732" customWidth="1"/>
    <col min="7936" max="7936" width="9.5703125" style="732" customWidth="1"/>
    <col min="7937" max="7937" width="9.140625" style="732"/>
    <col min="7938" max="7938" width="10.140625" style="732" customWidth="1"/>
    <col min="7939" max="7939" width="9.5703125" style="732" customWidth="1"/>
    <col min="7940" max="7940" width="9.140625" style="732"/>
    <col min="7941" max="7942" width="9.85546875" style="732" customWidth="1"/>
    <col min="7943" max="8168" width="9.140625" style="732"/>
    <col min="8169" max="8169" width="32.85546875" style="732" customWidth="1"/>
    <col min="8170" max="8170" width="9.7109375" style="732" customWidth="1"/>
    <col min="8171" max="8171" width="10.140625" style="732" customWidth="1"/>
    <col min="8172" max="8172" width="9.140625" style="732" customWidth="1"/>
    <col min="8173" max="8173" width="10" style="732" customWidth="1"/>
    <col min="8174" max="8174" width="9.85546875" style="732" customWidth="1"/>
    <col min="8175" max="8175" width="9.140625" style="732" customWidth="1"/>
    <col min="8176" max="8176" width="9.5703125" style="732" customWidth="1"/>
    <col min="8177" max="8177" width="9.7109375" style="732" customWidth="1"/>
    <col min="8178" max="8178" width="9.5703125" style="732" bestFit="1" customWidth="1"/>
    <col min="8179" max="8179" width="10.5703125" style="732" customWidth="1"/>
    <col min="8180" max="8180" width="9.85546875" style="732" customWidth="1"/>
    <col min="8181" max="8181" width="9.140625" style="732"/>
    <col min="8182" max="8182" width="10" style="732" customWidth="1"/>
    <col min="8183" max="8183" width="10.140625" style="732" customWidth="1"/>
    <col min="8184" max="8184" width="9.140625" style="732"/>
    <col min="8185" max="8185" width="10" style="732" customWidth="1"/>
    <col min="8186" max="8186" width="9.7109375" style="732" customWidth="1"/>
    <col min="8187" max="8187" width="11.28515625" style="732" customWidth="1"/>
    <col min="8188" max="8188" width="9.7109375" style="732" customWidth="1"/>
    <col min="8189" max="8189" width="9.85546875" style="732" customWidth="1"/>
    <col min="8190" max="8190" width="9.140625" style="732"/>
    <col min="8191" max="8191" width="9.85546875" style="732" customWidth="1"/>
    <col min="8192" max="8192" width="9.5703125" style="732" customWidth="1"/>
    <col min="8193" max="8193" width="9.140625" style="732"/>
    <col min="8194" max="8194" width="10.140625" style="732" customWidth="1"/>
    <col min="8195" max="8195" width="9.5703125" style="732" customWidth="1"/>
    <col min="8196" max="8196" width="9.140625" style="732"/>
    <col min="8197" max="8198" width="9.85546875" style="732" customWidth="1"/>
    <col min="8199" max="8424" width="9.140625" style="732"/>
    <col min="8425" max="8425" width="32.85546875" style="732" customWidth="1"/>
    <col min="8426" max="8426" width="9.7109375" style="732" customWidth="1"/>
    <col min="8427" max="8427" width="10.140625" style="732" customWidth="1"/>
    <col min="8428" max="8428" width="9.140625" style="732" customWidth="1"/>
    <col min="8429" max="8429" width="10" style="732" customWidth="1"/>
    <col min="8430" max="8430" width="9.85546875" style="732" customWidth="1"/>
    <col min="8431" max="8431" width="9.140625" style="732" customWidth="1"/>
    <col min="8432" max="8432" width="9.5703125" style="732" customWidth="1"/>
    <col min="8433" max="8433" width="9.7109375" style="732" customWidth="1"/>
    <col min="8434" max="8434" width="9.5703125" style="732" bestFit="1" customWidth="1"/>
    <col min="8435" max="8435" width="10.5703125" style="732" customWidth="1"/>
    <col min="8436" max="8436" width="9.85546875" style="732" customWidth="1"/>
    <col min="8437" max="8437" width="9.140625" style="732"/>
    <col min="8438" max="8438" width="10" style="732" customWidth="1"/>
    <col min="8439" max="8439" width="10.140625" style="732" customWidth="1"/>
    <col min="8440" max="8440" width="9.140625" style="732"/>
    <col min="8441" max="8441" width="10" style="732" customWidth="1"/>
    <col min="8442" max="8442" width="9.7109375" style="732" customWidth="1"/>
    <col min="8443" max="8443" width="11.28515625" style="732" customWidth="1"/>
    <col min="8444" max="8444" width="9.7109375" style="732" customWidth="1"/>
    <col min="8445" max="8445" width="9.85546875" style="732" customWidth="1"/>
    <col min="8446" max="8446" width="9.140625" style="732"/>
    <col min="8447" max="8447" width="9.85546875" style="732" customWidth="1"/>
    <col min="8448" max="8448" width="9.5703125" style="732" customWidth="1"/>
    <col min="8449" max="8449" width="9.140625" style="732"/>
    <col min="8450" max="8450" width="10.140625" style="732" customWidth="1"/>
    <col min="8451" max="8451" width="9.5703125" style="732" customWidth="1"/>
    <col min="8452" max="8452" width="9.140625" style="732"/>
    <col min="8453" max="8454" width="9.85546875" style="732" customWidth="1"/>
    <col min="8455" max="8680" width="9.140625" style="732"/>
    <col min="8681" max="8681" width="32.85546875" style="732" customWidth="1"/>
    <col min="8682" max="8682" width="9.7109375" style="732" customWidth="1"/>
    <col min="8683" max="8683" width="10.140625" style="732" customWidth="1"/>
    <col min="8684" max="8684" width="9.140625" style="732" customWidth="1"/>
    <col min="8685" max="8685" width="10" style="732" customWidth="1"/>
    <col min="8686" max="8686" width="9.85546875" style="732" customWidth="1"/>
    <col min="8687" max="8687" width="9.140625" style="732" customWidth="1"/>
    <col min="8688" max="8688" width="9.5703125" style="732" customWidth="1"/>
    <col min="8689" max="8689" width="9.7109375" style="732" customWidth="1"/>
    <col min="8690" max="8690" width="9.5703125" style="732" bestFit="1" customWidth="1"/>
    <col min="8691" max="8691" width="10.5703125" style="732" customWidth="1"/>
    <col min="8692" max="8692" width="9.85546875" style="732" customWidth="1"/>
    <col min="8693" max="8693" width="9.140625" style="732"/>
    <col min="8694" max="8694" width="10" style="732" customWidth="1"/>
    <col min="8695" max="8695" width="10.140625" style="732" customWidth="1"/>
    <col min="8696" max="8696" width="9.140625" style="732"/>
    <col min="8697" max="8697" width="10" style="732" customWidth="1"/>
    <col min="8698" max="8698" width="9.7109375" style="732" customWidth="1"/>
    <col min="8699" max="8699" width="11.28515625" style="732" customWidth="1"/>
    <col min="8700" max="8700" width="9.7109375" style="732" customWidth="1"/>
    <col min="8701" max="8701" width="9.85546875" style="732" customWidth="1"/>
    <col min="8702" max="8702" width="9.140625" style="732"/>
    <col min="8703" max="8703" width="9.85546875" style="732" customWidth="1"/>
    <col min="8704" max="8704" width="9.5703125" style="732" customWidth="1"/>
    <col min="8705" max="8705" width="9.140625" style="732"/>
    <col min="8706" max="8706" width="10.140625" style="732" customWidth="1"/>
    <col min="8707" max="8707" width="9.5703125" style="732" customWidth="1"/>
    <col min="8708" max="8708" width="9.140625" style="732"/>
    <col min="8709" max="8710" width="9.85546875" style="732" customWidth="1"/>
    <col min="8711" max="8936" width="9.140625" style="732"/>
    <col min="8937" max="8937" width="32.85546875" style="732" customWidth="1"/>
    <col min="8938" max="8938" width="9.7109375" style="732" customWidth="1"/>
    <col min="8939" max="8939" width="10.140625" style="732" customWidth="1"/>
    <col min="8940" max="8940" width="9.140625" style="732" customWidth="1"/>
    <col min="8941" max="8941" width="10" style="732" customWidth="1"/>
    <col min="8942" max="8942" width="9.85546875" style="732" customWidth="1"/>
    <col min="8943" max="8943" width="9.140625" style="732" customWidth="1"/>
    <col min="8944" max="8944" width="9.5703125" style="732" customWidth="1"/>
    <col min="8945" max="8945" width="9.7109375" style="732" customWidth="1"/>
    <col min="8946" max="8946" width="9.5703125" style="732" bestFit="1" customWidth="1"/>
    <col min="8947" max="8947" width="10.5703125" style="732" customWidth="1"/>
    <col min="8948" max="8948" width="9.85546875" style="732" customWidth="1"/>
    <col min="8949" max="8949" width="9.140625" style="732"/>
    <col min="8950" max="8950" width="10" style="732" customWidth="1"/>
    <col min="8951" max="8951" width="10.140625" style="732" customWidth="1"/>
    <col min="8952" max="8952" width="9.140625" style="732"/>
    <col min="8953" max="8953" width="10" style="732" customWidth="1"/>
    <col min="8954" max="8954" width="9.7109375" style="732" customWidth="1"/>
    <col min="8955" max="8955" width="11.28515625" style="732" customWidth="1"/>
    <col min="8956" max="8956" width="9.7109375" style="732" customWidth="1"/>
    <col min="8957" max="8957" width="9.85546875" style="732" customWidth="1"/>
    <col min="8958" max="8958" width="9.140625" style="732"/>
    <col min="8959" max="8959" width="9.85546875" style="732" customWidth="1"/>
    <col min="8960" max="8960" width="9.5703125" style="732" customWidth="1"/>
    <col min="8961" max="8961" width="9.140625" style="732"/>
    <col min="8962" max="8962" width="10.140625" style="732" customWidth="1"/>
    <col min="8963" max="8963" width="9.5703125" style="732" customWidth="1"/>
    <col min="8964" max="8964" width="9.140625" style="732"/>
    <col min="8965" max="8966" width="9.85546875" style="732" customWidth="1"/>
    <col min="8967" max="9192" width="9.140625" style="732"/>
    <col min="9193" max="9193" width="32.85546875" style="732" customWidth="1"/>
    <col min="9194" max="9194" width="9.7109375" style="732" customWidth="1"/>
    <col min="9195" max="9195" width="10.140625" style="732" customWidth="1"/>
    <col min="9196" max="9196" width="9.140625" style="732" customWidth="1"/>
    <col min="9197" max="9197" width="10" style="732" customWidth="1"/>
    <col min="9198" max="9198" width="9.85546875" style="732" customWidth="1"/>
    <col min="9199" max="9199" width="9.140625" style="732" customWidth="1"/>
    <col min="9200" max="9200" width="9.5703125" style="732" customWidth="1"/>
    <col min="9201" max="9201" width="9.7109375" style="732" customWidth="1"/>
    <col min="9202" max="9202" width="9.5703125" style="732" bestFit="1" customWidth="1"/>
    <col min="9203" max="9203" width="10.5703125" style="732" customWidth="1"/>
    <col min="9204" max="9204" width="9.85546875" style="732" customWidth="1"/>
    <col min="9205" max="9205" width="9.140625" style="732"/>
    <col min="9206" max="9206" width="10" style="732" customWidth="1"/>
    <col min="9207" max="9207" width="10.140625" style="732" customWidth="1"/>
    <col min="9208" max="9208" width="9.140625" style="732"/>
    <col min="9209" max="9209" width="10" style="732" customWidth="1"/>
    <col min="9210" max="9210" width="9.7109375" style="732" customWidth="1"/>
    <col min="9211" max="9211" width="11.28515625" style="732" customWidth="1"/>
    <col min="9212" max="9212" width="9.7109375" style="732" customWidth="1"/>
    <col min="9213" max="9213" width="9.85546875" style="732" customWidth="1"/>
    <col min="9214" max="9214" width="9.140625" style="732"/>
    <col min="9215" max="9215" width="9.85546875" style="732" customWidth="1"/>
    <col min="9216" max="9216" width="9.5703125" style="732" customWidth="1"/>
    <col min="9217" max="9217" width="9.140625" style="732"/>
    <col min="9218" max="9218" width="10.140625" style="732" customWidth="1"/>
    <col min="9219" max="9219" width="9.5703125" style="732" customWidth="1"/>
    <col min="9220" max="9220" width="9.140625" style="732"/>
    <col min="9221" max="9222" width="9.85546875" style="732" customWidth="1"/>
    <col min="9223" max="9448" width="9.140625" style="732"/>
    <col min="9449" max="9449" width="32.85546875" style="732" customWidth="1"/>
    <col min="9450" max="9450" width="9.7109375" style="732" customWidth="1"/>
    <col min="9451" max="9451" width="10.140625" style="732" customWidth="1"/>
    <col min="9452" max="9452" width="9.140625" style="732" customWidth="1"/>
    <col min="9453" max="9453" width="10" style="732" customWidth="1"/>
    <col min="9454" max="9454" width="9.85546875" style="732" customWidth="1"/>
    <col min="9455" max="9455" width="9.140625" style="732" customWidth="1"/>
    <col min="9456" max="9456" width="9.5703125" style="732" customWidth="1"/>
    <col min="9457" max="9457" width="9.7109375" style="732" customWidth="1"/>
    <col min="9458" max="9458" width="9.5703125" style="732" bestFit="1" customWidth="1"/>
    <col min="9459" max="9459" width="10.5703125" style="732" customWidth="1"/>
    <col min="9460" max="9460" width="9.85546875" style="732" customWidth="1"/>
    <col min="9461" max="9461" width="9.140625" style="732"/>
    <col min="9462" max="9462" width="10" style="732" customWidth="1"/>
    <col min="9463" max="9463" width="10.140625" style="732" customWidth="1"/>
    <col min="9464" max="9464" width="9.140625" style="732"/>
    <col min="9465" max="9465" width="10" style="732" customWidth="1"/>
    <col min="9466" max="9466" width="9.7109375" style="732" customWidth="1"/>
    <col min="9467" max="9467" width="11.28515625" style="732" customWidth="1"/>
    <col min="9468" max="9468" width="9.7109375" style="732" customWidth="1"/>
    <col min="9469" max="9469" width="9.85546875" style="732" customWidth="1"/>
    <col min="9470" max="9470" width="9.140625" style="732"/>
    <col min="9471" max="9471" width="9.85546875" style="732" customWidth="1"/>
    <col min="9472" max="9472" width="9.5703125" style="732" customWidth="1"/>
    <col min="9473" max="9473" width="9.140625" style="732"/>
    <col min="9474" max="9474" width="10.140625" style="732" customWidth="1"/>
    <col min="9475" max="9475" width="9.5703125" style="732" customWidth="1"/>
    <col min="9476" max="9476" width="9.140625" style="732"/>
    <col min="9477" max="9478" width="9.85546875" style="732" customWidth="1"/>
    <col min="9479" max="9704" width="9.140625" style="732"/>
    <col min="9705" max="9705" width="32.85546875" style="732" customWidth="1"/>
    <col min="9706" max="9706" width="9.7109375" style="732" customWidth="1"/>
    <col min="9707" max="9707" width="10.140625" style="732" customWidth="1"/>
    <col min="9708" max="9708" width="9.140625" style="732" customWidth="1"/>
    <col min="9709" max="9709" width="10" style="732" customWidth="1"/>
    <col min="9710" max="9710" width="9.85546875" style="732" customWidth="1"/>
    <col min="9711" max="9711" width="9.140625" style="732" customWidth="1"/>
    <col min="9712" max="9712" width="9.5703125" style="732" customWidth="1"/>
    <col min="9713" max="9713" width="9.7109375" style="732" customWidth="1"/>
    <col min="9714" max="9714" width="9.5703125" style="732" bestFit="1" customWidth="1"/>
    <col min="9715" max="9715" width="10.5703125" style="732" customWidth="1"/>
    <col min="9716" max="9716" width="9.85546875" style="732" customWidth="1"/>
    <col min="9717" max="9717" width="9.140625" style="732"/>
    <col min="9718" max="9718" width="10" style="732" customWidth="1"/>
    <col min="9719" max="9719" width="10.140625" style="732" customWidth="1"/>
    <col min="9720" max="9720" width="9.140625" style="732"/>
    <col min="9721" max="9721" width="10" style="732" customWidth="1"/>
    <col min="9722" max="9722" width="9.7109375" style="732" customWidth="1"/>
    <col min="9723" max="9723" width="11.28515625" style="732" customWidth="1"/>
    <col min="9724" max="9724" width="9.7109375" style="732" customWidth="1"/>
    <col min="9725" max="9725" width="9.85546875" style="732" customWidth="1"/>
    <col min="9726" max="9726" width="9.140625" style="732"/>
    <col min="9727" max="9727" width="9.85546875" style="732" customWidth="1"/>
    <col min="9728" max="9728" width="9.5703125" style="732" customWidth="1"/>
    <col min="9729" max="9729" width="9.140625" style="732"/>
    <col min="9730" max="9730" width="10.140625" style="732" customWidth="1"/>
    <col min="9731" max="9731" width="9.5703125" style="732" customWidth="1"/>
    <col min="9732" max="9732" width="9.140625" style="732"/>
    <col min="9733" max="9734" width="9.85546875" style="732" customWidth="1"/>
    <col min="9735" max="9960" width="9.140625" style="732"/>
    <col min="9961" max="9961" width="32.85546875" style="732" customWidth="1"/>
    <col min="9962" max="9962" width="9.7109375" style="732" customWidth="1"/>
    <col min="9963" max="9963" width="10.140625" style="732" customWidth="1"/>
    <col min="9964" max="9964" width="9.140625" style="732" customWidth="1"/>
    <col min="9965" max="9965" width="10" style="732" customWidth="1"/>
    <col min="9966" max="9966" width="9.85546875" style="732" customWidth="1"/>
    <col min="9967" max="9967" width="9.140625" style="732" customWidth="1"/>
    <col min="9968" max="9968" width="9.5703125" style="732" customWidth="1"/>
    <col min="9969" max="9969" width="9.7109375" style="732" customWidth="1"/>
    <col min="9970" max="9970" width="9.5703125" style="732" bestFit="1" customWidth="1"/>
    <col min="9971" max="9971" width="10.5703125" style="732" customWidth="1"/>
    <col min="9972" max="9972" width="9.85546875" style="732" customWidth="1"/>
    <col min="9973" max="9973" width="9.140625" style="732"/>
    <col min="9974" max="9974" width="10" style="732" customWidth="1"/>
    <col min="9975" max="9975" width="10.140625" style="732" customWidth="1"/>
    <col min="9976" max="9976" width="9.140625" style="732"/>
    <col min="9977" max="9977" width="10" style="732" customWidth="1"/>
    <col min="9978" max="9978" width="9.7109375" style="732" customWidth="1"/>
    <col min="9979" max="9979" width="11.28515625" style="732" customWidth="1"/>
    <col min="9980" max="9980" width="9.7109375" style="732" customWidth="1"/>
    <col min="9981" max="9981" width="9.85546875" style="732" customWidth="1"/>
    <col min="9982" max="9982" width="9.140625" style="732"/>
    <col min="9983" max="9983" width="9.85546875" style="732" customWidth="1"/>
    <col min="9984" max="9984" width="9.5703125" style="732" customWidth="1"/>
    <col min="9985" max="9985" width="9.140625" style="732"/>
    <col min="9986" max="9986" width="10.140625" style="732" customWidth="1"/>
    <col min="9987" max="9987" width="9.5703125" style="732" customWidth="1"/>
    <col min="9988" max="9988" width="9.140625" style="732"/>
    <col min="9989" max="9990" width="9.85546875" style="732" customWidth="1"/>
    <col min="9991" max="10216" width="9.140625" style="732"/>
    <col min="10217" max="10217" width="32.85546875" style="732" customWidth="1"/>
    <col min="10218" max="10218" width="9.7109375" style="732" customWidth="1"/>
    <col min="10219" max="10219" width="10.140625" style="732" customWidth="1"/>
    <col min="10220" max="10220" width="9.140625" style="732" customWidth="1"/>
    <col min="10221" max="10221" width="10" style="732" customWidth="1"/>
    <col min="10222" max="10222" width="9.85546875" style="732" customWidth="1"/>
    <col min="10223" max="10223" width="9.140625" style="732" customWidth="1"/>
    <col min="10224" max="10224" width="9.5703125" style="732" customWidth="1"/>
    <col min="10225" max="10225" width="9.7109375" style="732" customWidth="1"/>
    <col min="10226" max="10226" width="9.5703125" style="732" bestFit="1" customWidth="1"/>
    <col min="10227" max="10227" width="10.5703125" style="732" customWidth="1"/>
    <col min="10228" max="10228" width="9.85546875" style="732" customWidth="1"/>
    <col min="10229" max="10229" width="9.140625" style="732"/>
    <col min="10230" max="10230" width="10" style="732" customWidth="1"/>
    <col min="10231" max="10231" width="10.140625" style="732" customWidth="1"/>
    <col min="10232" max="10232" width="9.140625" style="732"/>
    <col min="10233" max="10233" width="10" style="732" customWidth="1"/>
    <col min="10234" max="10234" width="9.7109375" style="732" customWidth="1"/>
    <col min="10235" max="10235" width="11.28515625" style="732" customWidth="1"/>
    <col min="10236" max="10236" width="9.7109375" style="732" customWidth="1"/>
    <col min="10237" max="10237" width="9.85546875" style="732" customWidth="1"/>
    <col min="10238" max="10238" width="9.140625" style="732"/>
    <col min="10239" max="10239" width="9.85546875" style="732" customWidth="1"/>
    <col min="10240" max="10240" width="9.5703125" style="732" customWidth="1"/>
    <col min="10241" max="10241" width="9.140625" style="732"/>
    <col min="10242" max="10242" width="10.140625" style="732" customWidth="1"/>
    <col min="10243" max="10243" width="9.5703125" style="732" customWidth="1"/>
    <col min="10244" max="10244" width="9.140625" style="732"/>
    <col min="10245" max="10246" width="9.85546875" style="732" customWidth="1"/>
    <col min="10247" max="10472" width="9.140625" style="732"/>
    <col min="10473" max="10473" width="32.85546875" style="732" customWidth="1"/>
    <col min="10474" max="10474" width="9.7109375" style="732" customWidth="1"/>
    <col min="10475" max="10475" width="10.140625" style="732" customWidth="1"/>
    <col min="10476" max="10476" width="9.140625" style="732" customWidth="1"/>
    <col min="10477" max="10477" width="10" style="732" customWidth="1"/>
    <col min="10478" max="10478" width="9.85546875" style="732" customWidth="1"/>
    <col min="10479" max="10479" width="9.140625" style="732" customWidth="1"/>
    <col min="10480" max="10480" width="9.5703125" style="732" customWidth="1"/>
    <col min="10481" max="10481" width="9.7109375" style="732" customWidth="1"/>
    <col min="10482" max="10482" width="9.5703125" style="732" bestFit="1" customWidth="1"/>
    <col min="10483" max="10483" width="10.5703125" style="732" customWidth="1"/>
    <col min="10484" max="10484" width="9.85546875" style="732" customWidth="1"/>
    <col min="10485" max="10485" width="9.140625" style="732"/>
    <col min="10486" max="10486" width="10" style="732" customWidth="1"/>
    <col min="10487" max="10487" width="10.140625" style="732" customWidth="1"/>
    <col min="10488" max="10488" width="9.140625" style="732"/>
    <col min="10489" max="10489" width="10" style="732" customWidth="1"/>
    <col min="10490" max="10490" width="9.7109375" style="732" customWidth="1"/>
    <col min="10491" max="10491" width="11.28515625" style="732" customWidth="1"/>
    <col min="10492" max="10492" width="9.7109375" style="732" customWidth="1"/>
    <col min="10493" max="10493" width="9.85546875" style="732" customWidth="1"/>
    <col min="10494" max="10494" width="9.140625" style="732"/>
    <col min="10495" max="10495" width="9.85546875" style="732" customWidth="1"/>
    <col min="10496" max="10496" width="9.5703125" style="732" customWidth="1"/>
    <col min="10497" max="10497" width="9.140625" style="732"/>
    <col min="10498" max="10498" width="10.140625" style="732" customWidth="1"/>
    <col min="10499" max="10499" width="9.5703125" style="732" customWidth="1"/>
    <col min="10500" max="10500" width="9.140625" style="732"/>
    <col min="10501" max="10502" width="9.85546875" style="732" customWidth="1"/>
    <col min="10503" max="10728" width="9.140625" style="732"/>
    <col min="10729" max="10729" width="32.85546875" style="732" customWidth="1"/>
    <col min="10730" max="10730" width="9.7109375" style="732" customWidth="1"/>
    <col min="10731" max="10731" width="10.140625" style="732" customWidth="1"/>
    <col min="10732" max="10732" width="9.140625" style="732" customWidth="1"/>
    <col min="10733" max="10733" width="10" style="732" customWidth="1"/>
    <col min="10734" max="10734" width="9.85546875" style="732" customWidth="1"/>
    <col min="10735" max="10735" width="9.140625" style="732" customWidth="1"/>
    <col min="10736" max="10736" width="9.5703125" style="732" customWidth="1"/>
    <col min="10737" max="10737" width="9.7109375" style="732" customWidth="1"/>
    <col min="10738" max="10738" width="9.5703125" style="732" bestFit="1" customWidth="1"/>
    <col min="10739" max="10739" width="10.5703125" style="732" customWidth="1"/>
    <col min="10740" max="10740" width="9.85546875" style="732" customWidth="1"/>
    <col min="10741" max="10741" width="9.140625" style="732"/>
    <col min="10742" max="10742" width="10" style="732" customWidth="1"/>
    <col min="10743" max="10743" width="10.140625" style="732" customWidth="1"/>
    <col min="10744" max="10744" width="9.140625" style="732"/>
    <col min="10745" max="10745" width="10" style="732" customWidth="1"/>
    <col min="10746" max="10746" width="9.7109375" style="732" customWidth="1"/>
    <col min="10747" max="10747" width="11.28515625" style="732" customWidth="1"/>
    <col min="10748" max="10748" width="9.7109375" style="732" customWidth="1"/>
    <col min="10749" max="10749" width="9.85546875" style="732" customWidth="1"/>
    <col min="10750" max="10750" width="9.140625" style="732"/>
    <col min="10751" max="10751" width="9.85546875" style="732" customWidth="1"/>
    <col min="10752" max="10752" width="9.5703125" style="732" customWidth="1"/>
    <col min="10753" max="10753" width="9.140625" style="732"/>
    <col min="10754" max="10754" width="10.140625" style="732" customWidth="1"/>
    <col min="10755" max="10755" width="9.5703125" style="732" customWidth="1"/>
    <col min="10756" max="10756" width="9.140625" style="732"/>
    <col min="10757" max="10758" width="9.85546875" style="732" customWidth="1"/>
    <col min="10759" max="10984" width="9.140625" style="732"/>
    <col min="10985" max="10985" width="32.85546875" style="732" customWidth="1"/>
    <col min="10986" max="10986" width="9.7109375" style="732" customWidth="1"/>
    <col min="10987" max="10987" width="10.140625" style="732" customWidth="1"/>
    <col min="10988" max="10988" width="9.140625" style="732" customWidth="1"/>
    <col min="10989" max="10989" width="10" style="732" customWidth="1"/>
    <col min="10990" max="10990" width="9.85546875" style="732" customWidth="1"/>
    <col min="10991" max="10991" width="9.140625" style="732" customWidth="1"/>
    <col min="10992" max="10992" width="9.5703125" style="732" customWidth="1"/>
    <col min="10993" max="10993" width="9.7109375" style="732" customWidth="1"/>
    <col min="10994" max="10994" width="9.5703125" style="732" bestFit="1" customWidth="1"/>
    <col min="10995" max="10995" width="10.5703125" style="732" customWidth="1"/>
    <col min="10996" max="10996" width="9.85546875" style="732" customWidth="1"/>
    <col min="10997" max="10997" width="9.140625" style="732"/>
    <col min="10998" max="10998" width="10" style="732" customWidth="1"/>
    <col min="10999" max="10999" width="10.140625" style="732" customWidth="1"/>
    <col min="11000" max="11000" width="9.140625" style="732"/>
    <col min="11001" max="11001" width="10" style="732" customWidth="1"/>
    <col min="11002" max="11002" width="9.7109375" style="732" customWidth="1"/>
    <col min="11003" max="11003" width="11.28515625" style="732" customWidth="1"/>
    <col min="11004" max="11004" width="9.7109375" style="732" customWidth="1"/>
    <col min="11005" max="11005" width="9.85546875" style="732" customWidth="1"/>
    <col min="11006" max="11006" width="9.140625" style="732"/>
    <col min="11007" max="11007" width="9.85546875" style="732" customWidth="1"/>
    <col min="11008" max="11008" width="9.5703125" style="732" customWidth="1"/>
    <col min="11009" max="11009" width="9.140625" style="732"/>
    <col min="11010" max="11010" width="10.140625" style="732" customWidth="1"/>
    <col min="11011" max="11011" width="9.5703125" style="732" customWidth="1"/>
    <col min="11012" max="11012" width="9.140625" style="732"/>
    <col min="11013" max="11014" width="9.85546875" style="732" customWidth="1"/>
    <col min="11015" max="11240" width="9.140625" style="732"/>
    <col min="11241" max="11241" width="32.85546875" style="732" customWidth="1"/>
    <col min="11242" max="11242" width="9.7109375" style="732" customWidth="1"/>
    <col min="11243" max="11243" width="10.140625" style="732" customWidth="1"/>
    <col min="11244" max="11244" width="9.140625" style="732" customWidth="1"/>
    <col min="11245" max="11245" width="10" style="732" customWidth="1"/>
    <col min="11246" max="11246" width="9.85546875" style="732" customWidth="1"/>
    <col min="11247" max="11247" width="9.140625" style="732" customWidth="1"/>
    <col min="11248" max="11248" width="9.5703125" style="732" customWidth="1"/>
    <col min="11249" max="11249" width="9.7109375" style="732" customWidth="1"/>
    <col min="11250" max="11250" width="9.5703125" style="732" bestFit="1" customWidth="1"/>
    <col min="11251" max="11251" width="10.5703125" style="732" customWidth="1"/>
    <col min="11252" max="11252" width="9.85546875" style="732" customWidth="1"/>
    <col min="11253" max="11253" width="9.140625" style="732"/>
    <col min="11254" max="11254" width="10" style="732" customWidth="1"/>
    <col min="11255" max="11255" width="10.140625" style="732" customWidth="1"/>
    <col min="11256" max="11256" width="9.140625" style="732"/>
    <col min="11257" max="11257" width="10" style="732" customWidth="1"/>
    <col min="11258" max="11258" width="9.7109375" style="732" customWidth="1"/>
    <col min="11259" max="11259" width="11.28515625" style="732" customWidth="1"/>
    <col min="11260" max="11260" width="9.7109375" style="732" customWidth="1"/>
    <col min="11261" max="11261" width="9.85546875" style="732" customWidth="1"/>
    <col min="11262" max="11262" width="9.140625" style="732"/>
    <col min="11263" max="11263" width="9.85546875" style="732" customWidth="1"/>
    <col min="11264" max="11264" width="9.5703125" style="732" customWidth="1"/>
    <col min="11265" max="11265" width="9.140625" style="732"/>
    <col min="11266" max="11266" width="10.140625" style="732" customWidth="1"/>
    <col min="11267" max="11267" width="9.5703125" style="732" customWidth="1"/>
    <col min="11268" max="11268" width="9.140625" style="732"/>
    <col min="11269" max="11270" width="9.85546875" style="732" customWidth="1"/>
    <col min="11271" max="11496" width="9.140625" style="732"/>
    <col min="11497" max="11497" width="32.85546875" style="732" customWidth="1"/>
    <col min="11498" max="11498" width="9.7109375" style="732" customWidth="1"/>
    <col min="11499" max="11499" width="10.140625" style="732" customWidth="1"/>
    <col min="11500" max="11500" width="9.140625" style="732" customWidth="1"/>
    <col min="11501" max="11501" width="10" style="732" customWidth="1"/>
    <col min="11502" max="11502" width="9.85546875" style="732" customWidth="1"/>
    <col min="11503" max="11503" width="9.140625" style="732" customWidth="1"/>
    <col min="11504" max="11504" width="9.5703125" style="732" customWidth="1"/>
    <col min="11505" max="11505" width="9.7109375" style="732" customWidth="1"/>
    <col min="11506" max="11506" width="9.5703125" style="732" bestFit="1" customWidth="1"/>
    <col min="11507" max="11507" width="10.5703125" style="732" customWidth="1"/>
    <col min="11508" max="11508" width="9.85546875" style="732" customWidth="1"/>
    <col min="11509" max="11509" width="9.140625" style="732"/>
    <col min="11510" max="11510" width="10" style="732" customWidth="1"/>
    <col min="11511" max="11511" width="10.140625" style="732" customWidth="1"/>
    <col min="11512" max="11512" width="9.140625" style="732"/>
    <col min="11513" max="11513" width="10" style="732" customWidth="1"/>
    <col min="11514" max="11514" width="9.7109375" style="732" customWidth="1"/>
    <col min="11515" max="11515" width="11.28515625" style="732" customWidth="1"/>
    <col min="11516" max="11516" width="9.7109375" style="732" customWidth="1"/>
    <col min="11517" max="11517" width="9.85546875" style="732" customWidth="1"/>
    <col min="11518" max="11518" width="9.140625" style="732"/>
    <col min="11519" max="11519" width="9.85546875" style="732" customWidth="1"/>
    <col min="11520" max="11520" width="9.5703125" style="732" customWidth="1"/>
    <col min="11521" max="11521" width="9.140625" style="732"/>
    <col min="11522" max="11522" width="10.140625" style="732" customWidth="1"/>
    <col min="11523" max="11523" width="9.5703125" style="732" customWidth="1"/>
    <col min="11524" max="11524" width="9.140625" style="732"/>
    <col min="11525" max="11526" width="9.85546875" style="732" customWidth="1"/>
    <col min="11527" max="11752" width="9.140625" style="732"/>
    <col min="11753" max="11753" width="32.85546875" style="732" customWidth="1"/>
    <col min="11754" max="11754" width="9.7109375" style="732" customWidth="1"/>
    <col min="11755" max="11755" width="10.140625" style="732" customWidth="1"/>
    <col min="11756" max="11756" width="9.140625" style="732" customWidth="1"/>
    <col min="11757" max="11757" width="10" style="732" customWidth="1"/>
    <col min="11758" max="11758" width="9.85546875" style="732" customWidth="1"/>
    <col min="11759" max="11759" width="9.140625" style="732" customWidth="1"/>
    <col min="11760" max="11760" width="9.5703125" style="732" customWidth="1"/>
    <col min="11761" max="11761" width="9.7109375" style="732" customWidth="1"/>
    <col min="11762" max="11762" width="9.5703125" style="732" bestFit="1" customWidth="1"/>
    <col min="11763" max="11763" width="10.5703125" style="732" customWidth="1"/>
    <col min="11764" max="11764" width="9.85546875" style="732" customWidth="1"/>
    <col min="11765" max="11765" width="9.140625" style="732"/>
    <col min="11766" max="11766" width="10" style="732" customWidth="1"/>
    <col min="11767" max="11767" width="10.140625" style="732" customWidth="1"/>
    <col min="11768" max="11768" width="9.140625" style="732"/>
    <col min="11769" max="11769" width="10" style="732" customWidth="1"/>
    <col min="11770" max="11770" width="9.7109375" style="732" customWidth="1"/>
    <col min="11771" max="11771" width="11.28515625" style="732" customWidth="1"/>
    <col min="11772" max="11772" width="9.7109375" style="732" customWidth="1"/>
    <col min="11773" max="11773" width="9.85546875" style="732" customWidth="1"/>
    <col min="11774" max="11774" width="9.140625" style="732"/>
    <col min="11775" max="11775" width="9.85546875" style="732" customWidth="1"/>
    <col min="11776" max="11776" width="9.5703125" style="732" customWidth="1"/>
    <col min="11777" max="11777" width="9.140625" style="732"/>
    <col min="11778" max="11778" width="10.140625" style="732" customWidth="1"/>
    <col min="11779" max="11779" width="9.5703125" style="732" customWidth="1"/>
    <col min="11780" max="11780" width="9.140625" style="732"/>
    <col min="11781" max="11782" width="9.85546875" style="732" customWidth="1"/>
    <col min="11783" max="12008" width="9.140625" style="732"/>
    <col min="12009" max="12009" width="32.85546875" style="732" customWidth="1"/>
    <col min="12010" max="12010" width="9.7109375" style="732" customWidth="1"/>
    <col min="12011" max="12011" width="10.140625" style="732" customWidth="1"/>
    <col min="12012" max="12012" width="9.140625" style="732" customWidth="1"/>
    <col min="12013" max="12013" width="10" style="732" customWidth="1"/>
    <col min="12014" max="12014" width="9.85546875" style="732" customWidth="1"/>
    <col min="12015" max="12015" width="9.140625" style="732" customWidth="1"/>
    <col min="12016" max="12016" width="9.5703125" style="732" customWidth="1"/>
    <col min="12017" max="12017" width="9.7109375" style="732" customWidth="1"/>
    <col min="12018" max="12018" width="9.5703125" style="732" bestFit="1" customWidth="1"/>
    <col min="12019" max="12019" width="10.5703125" style="732" customWidth="1"/>
    <col min="12020" max="12020" width="9.85546875" style="732" customWidth="1"/>
    <col min="12021" max="12021" width="9.140625" style="732"/>
    <col min="12022" max="12022" width="10" style="732" customWidth="1"/>
    <col min="12023" max="12023" width="10.140625" style="732" customWidth="1"/>
    <col min="12024" max="12024" width="9.140625" style="732"/>
    <col min="12025" max="12025" width="10" style="732" customWidth="1"/>
    <col min="12026" max="12026" width="9.7109375" style="732" customWidth="1"/>
    <col min="12027" max="12027" width="11.28515625" style="732" customWidth="1"/>
    <col min="12028" max="12028" width="9.7109375" style="732" customWidth="1"/>
    <col min="12029" max="12029" width="9.85546875" style="732" customWidth="1"/>
    <col min="12030" max="12030" width="9.140625" style="732"/>
    <col min="12031" max="12031" width="9.85546875" style="732" customWidth="1"/>
    <col min="12032" max="12032" width="9.5703125" style="732" customWidth="1"/>
    <col min="12033" max="12033" width="9.140625" style="732"/>
    <col min="12034" max="12034" width="10.140625" style="732" customWidth="1"/>
    <col min="12035" max="12035" width="9.5703125" style="732" customWidth="1"/>
    <col min="12036" max="12036" width="9.140625" style="732"/>
    <col min="12037" max="12038" width="9.85546875" style="732" customWidth="1"/>
    <col min="12039" max="12264" width="9.140625" style="732"/>
    <col min="12265" max="12265" width="32.85546875" style="732" customWidth="1"/>
    <col min="12266" max="12266" width="9.7109375" style="732" customWidth="1"/>
    <col min="12267" max="12267" width="10.140625" style="732" customWidth="1"/>
    <col min="12268" max="12268" width="9.140625" style="732" customWidth="1"/>
    <col min="12269" max="12269" width="10" style="732" customWidth="1"/>
    <col min="12270" max="12270" width="9.85546875" style="732" customWidth="1"/>
    <col min="12271" max="12271" width="9.140625" style="732" customWidth="1"/>
    <col min="12272" max="12272" width="9.5703125" style="732" customWidth="1"/>
    <col min="12273" max="12273" width="9.7109375" style="732" customWidth="1"/>
    <col min="12274" max="12274" width="9.5703125" style="732" bestFit="1" customWidth="1"/>
    <col min="12275" max="12275" width="10.5703125" style="732" customWidth="1"/>
    <col min="12276" max="12276" width="9.85546875" style="732" customWidth="1"/>
    <col min="12277" max="12277" width="9.140625" style="732"/>
    <col min="12278" max="12278" width="10" style="732" customWidth="1"/>
    <col min="12279" max="12279" width="10.140625" style="732" customWidth="1"/>
    <col min="12280" max="12280" width="9.140625" style="732"/>
    <col min="12281" max="12281" width="10" style="732" customWidth="1"/>
    <col min="12282" max="12282" width="9.7109375" style="732" customWidth="1"/>
    <col min="12283" max="12283" width="11.28515625" style="732" customWidth="1"/>
    <col min="12284" max="12284" width="9.7109375" style="732" customWidth="1"/>
    <col min="12285" max="12285" width="9.85546875" style="732" customWidth="1"/>
    <col min="12286" max="12286" width="9.140625" style="732"/>
    <col min="12287" max="12287" width="9.85546875" style="732" customWidth="1"/>
    <col min="12288" max="12288" width="9.5703125" style="732" customWidth="1"/>
    <col min="12289" max="12289" width="9.140625" style="732"/>
    <col min="12290" max="12290" width="10.140625" style="732" customWidth="1"/>
    <col min="12291" max="12291" width="9.5703125" style="732" customWidth="1"/>
    <col min="12292" max="12292" width="9.140625" style="732"/>
    <col min="12293" max="12294" width="9.85546875" style="732" customWidth="1"/>
    <col min="12295" max="12520" width="9.140625" style="732"/>
    <col min="12521" max="12521" width="32.85546875" style="732" customWidth="1"/>
    <col min="12522" max="12522" width="9.7109375" style="732" customWidth="1"/>
    <col min="12523" max="12523" width="10.140625" style="732" customWidth="1"/>
    <col min="12524" max="12524" width="9.140625" style="732" customWidth="1"/>
    <col min="12525" max="12525" width="10" style="732" customWidth="1"/>
    <col min="12526" max="12526" width="9.85546875" style="732" customWidth="1"/>
    <col min="12527" max="12527" width="9.140625" style="732" customWidth="1"/>
    <col min="12528" max="12528" width="9.5703125" style="732" customWidth="1"/>
    <col min="12529" max="12529" width="9.7109375" style="732" customWidth="1"/>
    <col min="12530" max="12530" width="9.5703125" style="732" bestFit="1" customWidth="1"/>
    <col min="12531" max="12531" width="10.5703125" style="732" customWidth="1"/>
    <col min="12532" max="12532" width="9.85546875" style="732" customWidth="1"/>
    <col min="12533" max="12533" width="9.140625" style="732"/>
    <col min="12534" max="12534" width="10" style="732" customWidth="1"/>
    <col min="12535" max="12535" width="10.140625" style="732" customWidth="1"/>
    <col min="12536" max="12536" width="9.140625" style="732"/>
    <col min="12537" max="12537" width="10" style="732" customWidth="1"/>
    <col min="12538" max="12538" width="9.7109375" style="732" customWidth="1"/>
    <col min="12539" max="12539" width="11.28515625" style="732" customWidth="1"/>
    <col min="12540" max="12540" width="9.7109375" style="732" customWidth="1"/>
    <col min="12541" max="12541" width="9.85546875" style="732" customWidth="1"/>
    <col min="12542" max="12542" width="9.140625" style="732"/>
    <col min="12543" max="12543" width="9.85546875" style="732" customWidth="1"/>
    <col min="12544" max="12544" width="9.5703125" style="732" customWidth="1"/>
    <col min="12545" max="12545" width="9.140625" style="732"/>
    <col min="12546" max="12546" width="10.140625" style="732" customWidth="1"/>
    <col min="12547" max="12547" width="9.5703125" style="732" customWidth="1"/>
    <col min="12548" max="12548" width="9.140625" style="732"/>
    <col min="12549" max="12550" width="9.85546875" style="732" customWidth="1"/>
    <col min="12551" max="12776" width="9.140625" style="732"/>
    <col min="12777" max="12777" width="32.85546875" style="732" customWidth="1"/>
    <col min="12778" max="12778" width="9.7109375" style="732" customWidth="1"/>
    <col min="12779" max="12779" width="10.140625" style="732" customWidth="1"/>
    <col min="12780" max="12780" width="9.140625" style="732" customWidth="1"/>
    <col min="12781" max="12781" width="10" style="732" customWidth="1"/>
    <col min="12782" max="12782" width="9.85546875" style="732" customWidth="1"/>
    <col min="12783" max="12783" width="9.140625" style="732" customWidth="1"/>
    <col min="12784" max="12784" width="9.5703125" style="732" customWidth="1"/>
    <col min="12785" max="12785" width="9.7109375" style="732" customWidth="1"/>
    <col min="12786" max="12786" width="9.5703125" style="732" bestFit="1" customWidth="1"/>
    <col min="12787" max="12787" width="10.5703125" style="732" customWidth="1"/>
    <col min="12788" max="12788" width="9.85546875" style="732" customWidth="1"/>
    <col min="12789" max="12789" width="9.140625" style="732"/>
    <col min="12790" max="12790" width="10" style="732" customWidth="1"/>
    <col min="12791" max="12791" width="10.140625" style="732" customWidth="1"/>
    <col min="12792" max="12792" width="9.140625" style="732"/>
    <col min="12793" max="12793" width="10" style="732" customWidth="1"/>
    <col min="12794" max="12794" width="9.7109375" style="732" customWidth="1"/>
    <col min="12795" max="12795" width="11.28515625" style="732" customWidth="1"/>
    <col min="12796" max="12796" width="9.7109375" style="732" customWidth="1"/>
    <col min="12797" max="12797" width="9.85546875" style="732" customWidth="1"/>
    <col min="12798" max="12798" width="9.140625" style="732"/>
    <col min="12799" max="12799" width="9.85546875" style="732" customWidth="1"/>
    <col min="12800" max="12800" width="9.5703125" style="732" customWidth="1"/>
    <col min="12801" max="12801" width="9.140625" style="732"/>
    <col min="12802" max="12802" width="10.140625" style="732" customWidth="1"/>
    <col min="12803" max="12803" width="9.5703125" style="732" customWidth="1"/>
    <col min="12804" max="12804" width="9.140625" style="732"/>
    <col min="12805" max="12806" width="9.85546875" style="732" customWidth="1"/>
    <col min="12807" max="13032" width="9.140625" style="732"/>
    <col min="13033" max="13033" width="32.85546875" style="732" customWidth="1"/>
    <col min="13034" max="13034" width="9.7109375" style="732" customWidth="1"/>
    <col min="13035" max="13035" width="10.140625" style="732" customWidth="1"/>
    <col min="13036" max="13036" width="9.140625" style="732" customWidth="1"/>
    <col min="13037" max="13037" width="10" style="732" customWidth="1"/>
    <col min="13038" max="13038" width="9.85546875" style="732" customWidth="1"/>
    <col min="13039" max="13039" width="9.140625" style="732" customWidth="1"/>
    <col min="13040" max="13040" width="9.5703125" style="732" customWidth="1"/>
    <col min="13041" max="13041" width="9.7109375" style="732" customWidth="1"/>
    <col min="13042" max="13042" width="9.5703125" style="732" bestFit="1" customWidth="1"/>
    <col min="13043" max="13043" width="10.5703125" style="732" customWidth="1"/>
    <col min="13044" max="13044" width="9.85546875" style="732" customWidth="1"/>
    <col min="13045" max="13045" width="9.140625" style="732"/>
    <col min="13046" max="13046" width="10" style="732" customWidth="1"/>
    <col min="13047" max="13047" width="10.140625" style="732" customWidth="1"/>
    <col min="13048" max="13048" width="9.140625" style="732"/>
    <col min="13049" max="13049" width="10" style="732" customWidth="1"/>
    <col min="13050" max="13050" width="9.7109375" style="732" customWidth="1"/>
    <col min="13051" max="13051" width="11.28515625" style="732" customWidth="1"/>
    <col min="13052" max="13052" width="9.7109375" style="732" customWidth="1"/>
    <col min="13053" max="13053" width="9.85546875" style="732" customWidth="1"/>
    <col min="13054" max="13054" width="9.140625" style="732"/>
    <col min="13055" max="13055" width="9.85546875" style="732" customWidth="1"/>
    <col min="13056" max="13056" width="9.5703125" style="732" customWidth="1"/>
    <col min="13057" max="13057" width="9.140625" style="732"/>
    <col min="13058" max="13058" width="10.140625" style="732" customWidth="1"/>
    <col min="13059" max="13059" width="9.5703125" style="732" customWidth="1"/>
    <col min="13060" max="13060" width="9.140625" style="732"/>
    <col min="13061" max="13062" width="9.85546875" style="732" customWidth="1"/>
    <col min="13063" max="13288" width="9.140625" style="732"/>
    <col min="13289" max="13289" width="32.85546875" style="732" customWidth="1"/>
    <col min="13290" max="13290" width="9.7109375" style="732" customWidth="1"/>
    <col min="13291" max="13291" width="10.140625" style="732" customWidth="1"/>
    <col min="13292" max="13292" width="9.140625" style="732" customWidth="1"/>
    <col min="13293" max="13293" width="10" style="732" customWidth="1"/>
    <col min="13294" max="13294" width="9.85546875" style="732" customWidth="1"/>
    <col min="13295" max="13295" width="9.140625" style="732" customWidth="1"/>
    <col min="13296" max="13296" width="9.5703125" style="732" customWidth="1"/>
    <col min="13297" max="13297" width="9.7109375" style="732" customWidth="1"/>
    <col min="13298" max="13298" width="9.5703125" style="732" bestFit="1" customWidth="1"/>
    <col min="13299" max="13299" width="10.5703125" style="732" customWidth="1"/>
    <col min="13300" max="13300" width="9.85546875" style="732" customWidth="1"/>
    <col min="13301" max="13301" width="9.140625" style="732"/>
    <col min="13302" max="13302" width="10" style="732" customWidth="1"/>
    <col min="13303" max="13303" width="10.140625" style="732" customWidth="1"/>
    <col min="13304" max="13304" width="9.140625" style="732"/>
    <col min="13305" max="13305" width="10" style="732" customWidth="1"/>
    <col min="13306" max="13306" width="9.7109375" style="732" customWidth="1"/>
    <col min="13307" max="13307" width="11.28515625" style="732" customWidth="1"/>
    <col min="13308" max="13308" width="9.7109375" style="732" customWidth="1"/>
    <col min="13309" max="13309" width="9.85546875" style="732" customWidth="1"/>
    <col min="13310" max="13310" width="9.140625" style="732"/>
    <col min="13311" max="13311" width="9.85546875" style="732" customWidth="1"/>
    <col min="13312" max="13312" width="9.5703125" style="732" customWidth="1"/>
    <col min="13313" max="13313" width="9.140625" style="732"/>
    <col min="13314" max="13314" width="10.140625" style="732" customWidth="1"/>
    <col min="13315" max="13315" width="9.5703125" style="732" customWidth="1"/>
    <col min="13316" max="13316" width="9.140625" style="732"/>
    <col min="13317" max="13318" width="9.85546875" style="732" customWidth="1"/>
    <col min="13319" max="13544" width="9.140625" style="732"/>
    <col min="13545" max="13545" width="32.85546875" style="732" customWidth="1"/>
    <col min="13546" max="13546" width="9.7109375" style="732" customWidth="1"/>
    <col min="13547" max="13547" width="10.140625" style="732" customWidth="1"/>
    <col min="13548" max="13548" width="9.140625" style="732" customWidth="1"/>
    <col min="13549" max="13549" width="10" style="732" customWidth="1"/>
    <col min="13550" max="13550" width="9.85546875" style="732" customWidth="1"/>
    <col min="13551" max="13551" width="9.140625" style="732" customWidth="1"/>
    <col min="13552" max="13552" width="9.5703125" style="732" customWidth="1"/>
    <col min="13553" max="13553" width="9.7109375" style="732" customWidth="1"/>
    <col min="13554" max="13554" width="9.5703125" style="732" bestFit="1" customWidth="1"/>
    <col min="13555" max="13555" width="10.5703125" style="732" customWidth="1"/>
    <col min="13556" max="13556" width="9.85546875" style="732" customWidth="1"/>
    <col min="13557" max="13557" width="9.140625" style="732"/>
    <col min="13558" max="13558" width="10" style="732" customWidth="1"/>
    <col min="13559" max="13559" width="10.140625" style="732" customWidth="1"/>
    <col min="13560" max="13560" width="9.140625" style="732"/>
    <col min="13561" max="13561" width="10" style="732" customWidth="1"/>
    <col min="13562" max="13562" width="9.7109375" style="732" customWidth="1"/>
    <col min="13563" max="13563" width="11.28515625" style="732" customWidth="1"/>
    <col min="13564" max="13564" width="9.7109375" style="732" customWidth="1"/>
    <col min="13565" max="13565" width="9.85546875" style="732" customWidth="1"/>
    <col min="13566" max="13566" width="9.140625" style="732"/>
    <col min="13567" max="13567" width="9.85546875" style="732" customWidth="1"/>
    <col min="13568" max="13568" width="9.5703125" style="732" customWidth="1"/>
    <col min="13569" max="13569" width="9.140625" style="732"/>
    <col min="13570" max="13570" width="10.140625" style="732" customWidth="1"/>
    <col min="13571" max="13571" width="9.5703125" style="732" customWidth="1"/>
    <col min="13572" max="13572" width="9.140625" style="732"/>
    <col min="13573" max="13574" width="9.85546875" style="732" customWidth="1"/>
    <col min="13575" max="13800" width="9.140625" style="732"/>
    <col min="13801" max="13801" width="32.85546875" style="732" customWidth="1"/>
    <col min="13802" max="13802" width="9.7109375" style="732" customWidth="1"/>
    <col min="13803" max="13803" width="10.140625" style="732" customWidth="1"/>
    <col min="13804" max="13804" width="9.140625" style="732" customWidth="1"/>
    <col min="13805" max="13805" width="10" style="732" customWidth="1"/>
    <col min="13806" max="13806" width="9.85546875" style="732" customWidth="1"/>
    <col min="13807" max="13807" width="9.140625" style="732" customWidth="1"/>
    <col min="13808" max="13808" width="9.5703125" style="732" customWidth="1"/>
    <col min="13809" max="13809" width="9.7109375" style="732" customWidth="1"/>
    <col min="13810" max="13810" width="9.5703125" style="732" bestFit="1" customWidth="1"/>
    <col min="13811" max="13811" width="10.5703125" style="732" customWidth="1"/>
    <col min="13812" max="13812" width="9.85546875" style="732" customWidth="1"/>
    <col min="13813" max="13813" width="9.140625" style="732"/>
    <col min="13814" max="13814" width="10" style="732" customWidth="1"/>
    <col min="13815" max="13815" width="10.140625" style="732" customWidth="1"/>
    <col min="13816" max="13816" width="9.140625" style="732"/>
    <col min="13817" max="13817" width="10" style="732" customWidth="1"/>
    <col min="13818" max="13818" width="9.7109375" style="732" customWidth="1"/>
    <col min="13819" max="13819" width="11.28515625" style="732" customWidth="1"/>
    <col min="13820" max="13820" width="9.7109375" style="732" customWidth="1"/>
    <col min="13821" max="13821" width="9.85546875" style="732" customWidth="1"/>
    <col min="13822" max="13822" width="9.140625" style="732"/>
    <col min="13823" max="13823" width="9.85546875" style="732" customWidth="1"/>
    <col min="13824" max="13824" width="9.5703125" style="732" customWidth="1"/>
    <col min="13825" max="13825" width="9.140625" style="732"/>
    <col min="13826" max="13826" width="10.140625" style="732" customWidth="1"/>
    <col min="13827" max="13827" width="9.5703125" style="732" customWidth="1"/>
    <col min="13828" max="13828" width="9.140625" style="732"/>
    <col min="13829" max="13830" width="9.85546875" style="732" customWidth="1"/>
    <col min="13831" max="14056" width="9.140625" style="732"/>
    <col min="14057" max="14057" width="32.85546875" style="732" customWidth="1"/>
    <col min="14058" max="14058" width="9.7109375" style="732" customWidth="1"/>
    <col min="14059" max="14059" width="10.140625" style="732" customWidth="1"/>
    <col min="14060" max="14060" width="9.140625" style="732" customWidth="1"/>
    <col min="14061" max="14061" width="10" style="732" customWidth="1"/>
    <col min="14062" max="14062" width="9.85546875" style="732" customWidth="1"/>
    <col min="14063" max="14063" width="9.140625" style="732" customWidth="1"/>
    <col min="14064" max="14064" width="9.5703125" style="732" customWidth="1"/>
    <col min="14065" max="14065" width="9.7109375" style="732" customWidth="1"/>
    <col min="14066" max="14066" width="9.5703125" style="732" bestFit="1" customWidth="1"/>
    <col min="14067" max="14067" width="10.5703125" style="732" customWidth="1"/>
    <col min="14068" max="14068" width="9.85546875" style="732" customWidth="1"/>
    <col min="14069" max="14069" width="9.140625" style="732"/>
    <col min="14070" max="14070" width="10" style="732" customWidth="1"/>
    <col min="14071" max="14071" width="10.140625" style="732" customWidth="1"/>
    <col min="14072" max="14072" width="9.140625" style="732"/>
    <col min="14073" max="14073" width="10" style="732" customWidth="1"/>
    <col min="14074" max="14074" width="9.7109375" style="732" customWidth="1"/>
    <col min="14075" max="14075" width="11.28515625" style="732" customWidth="1"/>
    <col min="14076" max="14076" width="9.7109375" style="732" customWidth="1"/>
    <col min="14077" max="14077" width="9.85546875" style="732" customWidth="1"/>
    <col min="14078" max="14078" width="9.140625" style="732"/>
    <col min="14079" max="14079" width="9.85546875" style="732" customWidth="1"/>
    <col min="14080" max="14080" width="9.5703125" style="732" customWidth="1"/>
    <col min="14081" max="14081" width="9.140625" style="732"/>
    <col min="14082" max="14082" width="10.140625" style="732" customWidth="1"/>
    <col min="14083" max="14083" width="9.5703125" style="732" customWidth="1"/>
    <col min="14084" max="14084" width="9.140625" style="732"/>
    <col min="14085" max="14086" width="9.85546875" style="732" customWidth="1"/>
    <col min="14087" max="14312" width="9.140625" style="732"/>
    <col min="14313" max="14313" width="32.85546875" style="732" customWidth="1"/>
    <col min="14314" max="14314" width="9.7109375" style="732" customWidth="1"/>
    <col min="14315" max="14315" width="10.140625" style="732" customWidth="1"/>
    <col min="14316" max="14316" width="9.140625" style="732" customWidth="1"/>
    <col min="14317" max="14317" width="10" style="732" customWidth="1"/>
    <col min="14318" max="14318" width="9.85546875" style="732" customWidth="1"/>
    <col min="14319" max="14319" width="9.140625" style="732" customWidth="1"/>
    <col min="14320" max="14320" width="9.5703125" style="732" customWidth="1"/>
    <col min="14321" max="14321" width="9.7109375" style="732" customWidth="1"/>
    <col min="14322" max="14322" width="9.5703125" style="732" bestFit="1" customWidth="1"/>
    <col min="14323" max="14323" width="10.5703125" style="732" customWidth="1"/>
    <col min="14324" max="14324" width="9.85546875" style="732" customWidth="1"/>
    <col min="14325" max="14325" width="9.140625" style="732"/>
    <col min="14326" max="14326" width="10" style="732" customWidth="1"/>
    <col min="14327" max="14327" width="10.140625" style="732" customWidth="1"/>
    <col min="14328" max="14328" width="9.140625" style="732"/>
    <col min="14329" max="14329" width="10" style="732" customWidth="1"/>
    <col min="14330" max="14330" width="9.7109375" style="732" customWidth="1"/>
    <col min="14331" max="14331" width="11.28515625" style="732" customWidth="1"/>
    <col min="14332" max="14332" width="9.7109375" style="732" customWidth="1"/>
    <col min="14333" max="14333" width="9.85546875" style="732" customWidth="1"/>
    <col min="14334" max="14334" width="9.140625" style="732"/>
    <col min="14335" max="14335" width="9.85546875" style="732" customWidth="1"/>
    <col min="14336" max="14336" width="9.5703125" style="732" customWidth="1"/>
    <col min="14337" max="14337" width="9.140625" style="732"/>
    <col min="14338" max="14338" width="10.140625" style="732" customWidth="1"/>
    <col min="14339" max="14339" width="9.5703125" style="732" customWidth="1"/>
    <col min="14340" max="14340" width="9.140625" style="732"/>
    <col min="14341" max="14342" width="9.85546875" style="732" customWidth="1"/>
    <col min="14343" max="14568" width="9.140625" style="732"/>
    <col min="14569" max="14569" width="32.85546875" style="732" customWidth="1"/>
    <col min="14570" max="14570" width="9.7109375" style="732" customWidth="1"/>
    <col min="14571" max="14571" width="10.140625" style="732" customWidth="1"/>
    <col min="14572" max="14572" width="9.140625" style="732" customWidth="1"/>
    <col min="14573" max="14573" width="10" style="732" customWidth="1"/>
    <col min="14574" max="14574" width="9.85546875" style="732" customWidth="1"/>
    <col min="14575" max="14575" width="9.140625" style="732" customWidth="1"/>
    <col min="14576" max="14576" width="9.5703125" style="732" customWidth="1"/>
    <col min="14577" max="14577" width="9.7109375" style="732" customWidth="1"/>
    <col min="14578" max="14578" width="9.5703125" style="732" bestFit="1" customWidth="1"/>
    <col min="14579" max="14579" width="10.5703125" style="732" customWidth="1"/>
    <col min="14580" max="14580" width="9.85546875" style="732" customWidth="1"/>
    <col min="14581" max="14581" width="9.140625" style="732"/>
    <col min="14582" max="14582" width="10" style="732" customWidth="1"/>
    <col min="14583" max="14583" width="10.140625" style="732" customWidth="1"/>
    <col min="14584" max="14584" width="9.140625" style="732"/>
    <col min="14585" max="14585" width="10" style="732" customWidth="1"/>
    <col min="14586" max="14586" width="9.7109375" style="732" customWidth="1"/>
    <col min="14587" max="14587" width="11.28515625" style="732" customWidth="1"/>
    <col min="14588" max="14588" width="9.7109375" style="732" customWidth="1"/>
    <col min="14589" max="14589" width="9.85546875" style="732" customWidth="1"/>
    <col min="14590" max="14590" width="9.140625" style="732"/>
    <col min="14591" max="14591" width="9.85546875" style="732" customWidth="1"/>
    <col min="14592" max="14592" width="9.5703125" style="732" customWidth="1"/>
    <col min="14593" max="14593" width="9.140625" style="732"/>
    <col min="14594" max="14594" width="10.140625" style="732" customWidth="1"/>
    <col min="14595" max="14595" width="9.5703125" style="732" customWidth="1"/>
    <col min="14596" max="14596" width="9.140625" style="732"/>
    <col min="14597" max="14598" width="9.85546875" style="732" customWidth="1"/>
    <col min="14599" max="14824" width="9.140625" style="732"/>
    <col min="14825" max="14825" width="32.85546875" style="732" customWidth="1"/>
    <col min="14826" max="14826" width="9.7109375" style="732" customWidth="1"/>
    <col min="14827" max="14827" width="10.140625" style="732" customWidth="1"/>
    <col min="14828" max="14828" width="9.140625" style="732" customWidth="1"/>
    <col min="14829" max="14829" width="10" style="732" customWidth="1"/>
    <col min="14830" max="14830" width="9.85546875" style="732" customWidth="1"/>
    <col min="14831" max="14831" width="9.140625" style="732" customWidth="1"/>
    <col min="14832" max="14832" width="9.5703125" style="732" customWidth="1"/>
    <col min="14833" max="14833" width="9.7109375" style="732" customWidth="1"/>
    <col min="14834" max="14834" width="9.5703125" style="732" bestFit="1" customWidth="1"/>
    <col min="14835" max="14835" width="10.5703125" style="732" customWidth="1"/>
    <col min="14836" max="14836" width="9.85546875" style="732" customWidth="1"/>
    <col min="14837" max="14837" width="9.140625" style="732"/>
    <col min="14838" max="14838" width="10" style="732" customWidth="1"/>
    <col min="14839" max="14839" width="10.140625" style="732" customWidth="1"/>
    <col min="14840" max="14840" width="9.140625" style="732"/>
    <col min="14841" max="14841" width="10" style="732" customWidth="1"/>
    <col min="14842" max="14842" width="9.7109375" style="732" customWidth="1"/>
    <col min="14843" max="14843" width="11.28515625" style="732" customWidth="1"/>
    <col min="14844" max="14844" width="9.7109375" style="732" customWidth="1"/>
    <col min="14845" max="14845" width="9.85546875" style="732" customWidth="1"/>
    <col min="14846" max="14846" width="9.140625" style="732"/>
    <col min="14847" max="14847" width="9.85546875" style="732" customWidth="1"/>
    <col min="14848" max="14848" width="9.5703125" style="732" customWidth="1"/>
    <col min="14849" max="14849" width="9.140625" style="732"/>
    <col min="14850" max="14850" width="10.140625" style="732" customWidth="1"/>
    <col min="14851" max="14851" width="9.5703125" style="732" customWidth="1"/>
    <col min="14852" max="14852" width="9.140625" style="732"/>
    <col min="14853" max="14854" width="9.85546875" style="732" customWidth="1"/>
    <col min="14855" max="15080" width="9.140625" style="732"/>
    <col min="15081" max="15081" width="32.85546875" style="732" customWidth="1"/>
    <col min="15082" max="15082" width="9.7109375" style="732" customWidth="1"/>
    <col min="15083" max="15083" width="10.140625" style="732" customWidth="1"/>
    <col min="15084" max="15084" width="9.140625" style="732" customWidth="1"/>
    <col min="15085" max="15085" width="10" style="732" customWidth="1"/>
    <col min="15086" max="15086" width="9.85546875" style="732" customWidth="1"/>
    <col min="15087" max="15087" width="9.140625" style="732" customWidth="1"/>
    <col min="15088" max="15088" width="9.5703125" style="732" customWidth="1"/>
    <col min="15089" max="15089" width="9.7109375" style="732" customWidth="1"/>
    <col min="15090" max="15090" width="9.5703125" style="732" bestFit="1" customWidth="1"/>
    <col min="15091" max="15091" width="10.5703125" style="732" customWidth="1"/>
    <col min="15092" max="15092" width="9.85546875" style="732" customWidth="1"/>
    <col min="15093" max="15093" width="9.140625" style="732"/>
    <col min="15094" max="15094" width="10" style="732" customWidth="1"/>
    <col min="15095" max="15095" width="10.140625" style="732" customWidth="1"/>
    <col min="15096" max="15096" width="9.140625" style="732"/>
    <col min="15097" max="15097" width="10" style="732" customWidth="1"/>
    <col min="15098" max="15098" width="9.7109375" style="732" customWidth="1"/>
    <col min="15099" max="15099" width="11.28515625" style="732" customWidth="1"/>
    <col min="15100" max="15100" width="9.7109375" style="732" customWidth="1"/>
    <col min="15101" max="15101" width="9.85546875" style="732" customWidth="1"/>
    <col min="15102" max="15102" width="9.140625" style="732"/>
    <col min="15103" max="15103" width="9.85546875" style="732" customWidth="1"/>
    <col min="15104" max="15104" width="9.5703125" style="732" customWidth="1"/>
    <col min="15105" max="15105" width="9.140625" style="732"/>
    <col min="15106" max="15106" width="10.140625" style="732" customWidth="1"/>
    <col min="15107" max="15107" width="9.5703125" style="732" customWidth="1"/>
    <col min="15108" max="15108" width="9.140625" style="732"/>
    <col min="15109" max="15110" width="9.85546875" style="732" customWidth="1"/>
    <col min="15111" max="15336" width="9.140625" style="732"/>
    <col min="15337" max="15337" width="32.85546875" style="732" customWidth="1"/>
    <col min="15338" max="15338" width="9.7109375" style="732" customWidth="1"/>
    <col min="15339" max="15339" width="10.140625" style="732" customWidth="1"/>
    <col min="15340" max="15340" width="9.140625" style="732" customWidth="1"/>
    <col min="15341" max="15341" width="10" style="732" customWidth="1"/>
    <col min="15342" max="15342" width="9.85546875" style="732" customWidth="1"/>
    <col min="15343" max="15343" width="9.140625" style="732" customWidth="1"/>
    <col min="15344" max="15344" width="9.5703125" style="732" customWidth="1"/>
    <col min="15345" max="15345" width="9.7109375" style="732" customWidth="1"/>
    <col min="15346" max="15346" width="9.5703125" style="732" bestFit="1" customWidth="1"/>
    <col min="15347" max="15347" width="10.5703125" style="732" customWidth="1"/>
    <col min="15348" max="15348" width="9.85546875" style="732" customWidth="1"/>
    <col min="15349" max="15349" width="9.140625" style="732"/>
    <col min="15350" max="15350" width="10" style="732" customWidth="1"/>
    <col min="15351" max="15351" width="10.140625" style="732" customWidth="1"/>
    <col min="15352" max="15352" width="9.140625" style="732"/>
    <col min="15353" max="15353" width="10" style="732" customWidth="1"/>
    <col min="15354" max="15354" width="9.7109375" style="732" customWidth="1"/>
    <col min="15355" max="15355" width="11.28515625" style="732" customWidth="1"/>
    <col min="15356" max="15356" width="9.7109375" style="732" customWidth="1"/>
    <col min="15357" max="15357" width="9.85546875" style="732" customWidth="1"/>
    <col min="15358" max="15358" width="9.140625" style="732"/>
    <col min="15359" max="15359" width="9.85546875" style="732" customWidth="1"/>
    <col min="15360" max="15360" width="9.5703125" style="732" customWidth="1"/>
    <col min="15361" max="15361" width="9.140625" style="732"/>
    <col min="15362" max="15362" width="10.140625" style="732" customWidth="1"/>
    <col min="15363" max="15363" width="9.5703125" style="732" customWidth="1"/>
    <col min="15364" max="15364" width="9.140625" style="732"/>
    <col min="15365" max="15366" width="9.85546875" style="732" customWidth="1"/>
    <col min="15367" max="15592" width="9.140625" style="732"/>
    <col min="15593" max="15593" width="32.85546875" style="732" customWidth="1"/>
    <col min="15594" max="15594" width="9.7109375" style="732" customWidth="1"/>
    <col min="15595" max="15595" width="10.140625" style="732" customWidth="1"/>
    <col min="15596" max="15596" width="9.140625" style="732" customWidth="1"/>
    <col min="15597" max="15597" width="10" style="732" customWidth="1"/>
    <col min="15598" max="15598" width="9.85546875" style="732" customWidth="1"/>
    <col min="15599" max="15599" width="9.140625" style="732" customWidth="1"/>
    <col min="15600" max="15600" width="9.5703125" style="732" customWidth="1"/>
    <col min="15601" max="15601" width="9.7109375" style="732" customWidth="1"/>
    <col min="15602" max="15602" width="9.5703125" style="732" bestFit="1" customWidth="1"/>
    <col min="15603" max="15603" width="10.5703125" style="732" customWidth="1"/>
    <col min="15604" max="15604" width="9.85546875" style="732" customWidth="1"/>
    <col min="15605" max="15605" width="9.140625" style="732"/>
    <col min="15606" max="15606" width="10" style="732" customWidth="1"/>
    <col min="15607" max="15607" width="10.140625" style="732" customWidth="1"/>
    <col min="15608" max="15608" width="9.140625" style="732"/>
    <col min="15609" max="15609" width="10" style="732" customWidth="1"/>
    <col min="15610" max="15610" width="9.7109375" style="732" customWidth="1"/>
    <col min="15611" max="15611" width="11.28515625" style="732" customWidth="1"/>
    <col min="15612" max="15612" width="9.7109375" style="732" customWidth="1"/>
    <col min="15613" max="15613" width="9.85546875" style="732" customWidth="1"/>
    <col min="15614" max="15614" width="9.140625" style="732"/>
    <col min="15615" max="15615" width="9.85546875" style="732" customWidth="1"/>
    <col min="15616" max="15616" width="9.5703125" style="732" customWidth="1"/>
    <col min="15617" max="15617" width="9.140625" style="732"/>
    <col min="15618" max="15618" width="10.140625" style="732" customWidth="1"/>
    <col min="15619" max="15619" width="9.5703125" style="732" customWidth="1"/>
    <col min="15620" max="15620" width="9.140625" style="732"/>
    <col min="15621" max="15622" width="9.85546875" style="732" customWidth="1"/>
    <col min="15623" max="15848" width="9.140625" style="732"/>
    <col min="15849" max="15849" width="32.85546875" style="732" customWidth="1"/>
    <col min="15850" max="15850" width="9.7109375" style="732" customWidth="1"/>
    <col min="15851" max="15851" width="10.140625" style="732" customWidth="1"/>
    <col min="15852" max="15852" width="9.140625" style="732" customWidth="1"/>
    <col min="15853" max="15853" width="10" style="732" customWidth="1"/>
    <col min="15854" max="15854" width="9.85546875" style="732" customWidth="1"/>
    <col min="15855" max="15855" width="9.140625" style="732" customWidth="1"/>
    <col min="15856" max="15856" width="9.5703125" style="732" customWidth="1"/>
    <col min="15857" max="15857" width="9.7109375" style="732" customWidth="1"/>
    <col min="15858" max="15858" width="9.5703125" style="732" bestFit="1" customWidth="1"/>
    <col min="15859" max="15859" width="10.5703125" style="732" customWidth="1"/>
    <col min="15860" max="15860" width="9.85546875" style="732" customWidth="1"/>
    <col min="15861" max="15861" width="9.140625" style="732"/>
    <col min="15862" max="15862" width="10" style="732" customWidth="1"/>
    <col min="15863" max="15863" width="10.140625" style="732" customWidth="1"/>
    <col min="15864" max="15864" width="9.140625" style="732"/>
    <col min="15865" max="15865" width="10" style="732" customWidth="1"/>
    <col min="15866" max="15866" width="9.7109375" style="732" customWidth="1"/>
    <col min="15867" max="15867" width="11.28515625" style="732" customWidth="1"/>
    <col min="15868" max="15868" width="9.7109375" style="732" customWidth="1"/>
    <col min="15869" max="15869" width="9.85546875" style="732" customWidth="1"/>
    <col min="15870" max="15870" width="9.140625" style="732"/>
    <col min="15871" max="15871" width="9.85546875" style="732" customWidth="1"/>
    <col min="15872" max="15872" width="9.5703125" style="732" customWidth="1"/>
    <col min="15873" max="15873" width="9.140625" style="732"/>
    <col min="15874" max="15874" width="10.140625" style="732" customWidth="1"/>
    <col min="15875" max="15875" width="9.5703125" style="732" customWidth="1"/>
    <col min="15876" max="15876" width="9.140625" style="732"/>
    <col min="15877" max="15878" width="9.85546875" style="732" customWidth="1"/>
    <col min="15879" max="16104" width="9.140625" style="732"/>
    <col min="16105" max="16105" width="32.85546875" style="732" customWidth="1"/>
    <col min="16106" max="16106" width="9.7109375" style="732" customWidth="1"/>
    <col min="16107" max="16107" width="10.140625" style="732" customWidth="1"/>
    <col min="16108" max="16108" width="9.140625" style="732" customWidth="1"/>
    <col min="16109" max="16109" width="10" style="732" customWidth="1"/>
    <col min="16110" max="16110" width="9.85546875" style="732" customWidth="1"/>
    <col min="16111" max="16111" width="9.140625" style="732" customWidth="1"/>
    <col min="16112" max="16112" width="9.5703125" style="732" customWidth="1"/>
    <col min="16113" max="16113" width="9.7109375" style="732" customWidth="1"/>
    <col min="16114" max="16114" width="9.5703125" style="732" bestFit="1" customWidth="1"/>
    <col min="16115" max="16115" width="10.5703125" style="732" customWidth="1"/>
    <col min="16116" max="16116" width="9.85546875" style="732" customWidth="1"/>
    <col min="16117" max="16117" width="9.140625" style="732"/>
    <col min="16118" max="16118" width="10" style="732" customWidth="1"/>
    <col min="16119" max="16119" width="10.140625" style="732" customWidth="1"/>
    <col min="16120" max="16120" width="9.140625" style="732"/>
    <col min="16121" max="16121" width="10" style="732" customWidth="1"/>
    <col min="16122" max="16122" width="9.7109375" style="732" customWidth="1"/>
    <col min="16123" max="16123" width="11.28515625" style="732" customWidth="1"/>
    <col min="16124" max="16124" width="9.7109375" style="732" customWidth="1"/>
    <col min="16125" max="16125" width="9.85546875" style="732" customWidth="1"/>
    <col min="16126" max="16126" width="9.140625" style="732"/>
    <col min="16127" max="16127" width="9.85546875" style="732" customWidth="1"/>
    <col min="16128" max="16128" width="9.5703125" style="732" customWidth="1"/>
    <col min="16129" max="16129" width="9.140625" style="732"/>
    <col min="16130" max="16130" width="10.140625" style="732" customWidth="1"/>
    <col min="16131" max="16131" width="9.5703125" style="732" customWidth="1"/>
    <col min="16132" max="16132" width="9.140625" style="732"/>
    <col min="16133" max="16134" width="9.85546875" style="732" customWidth="1"/>
    <col min="16135" max="16384" width="9.140625" style="732"/>
  </cols>
  <sheetData>
    <row r="1" spans="1:7" ht="15.75" thickBot="1" x14ac:dyDescent="0.3">
      <c r="A1" s="731"/>
      <c r="B1" s="731"/>
      <c r="C1" s="731"/>
      <c r="D1" s="731"/>
      <c r="E1" s="731"/>
      <c r="F1" s="731"/>
      <c r="G1" s="731"/>
    </row>
    <row r="2" spans="1:7" ht="30.75" customHeight="1" x14ac:dyDescent="0.25">
      <c r="A2" s="733" t="s">
        <v>710</v>
      </c>
      <c r="B2" s="1137" t="s">
        <v>996</v>
      </c>
      <c r="C2" s="1137"/>
      <c r="D2" s="734" t="s">
        <v>997</v>
      </c>
      <c r="E2" s="734" t="s">
        <v>998</v>
      </c>
      <c r="F2" s="734" t="s">
        <v>999</v>
      </c>
      <c r="G2" s="735" t="s">
        <v>1000</v>
      </c>
    </row>
    <row r="3" spans="1:7" ht="43.5" thickBot="1" x14ac:dyDescent="0.3">
      <c r="A3" s="736"/>
      <c r="B3" s="737" t="s">
        <v>1001</v>
      </c>
      <c r="C3" s="737" t="s">
        <v>1002</v>
      </c>
      <c r="D3" s="737" t="s">
        <v>1003</v>
      </c>
      <c r="E3" s="737" t="s">
        <v>1004</v>
      </c>
      <c r="F3" s="737" t="s">
        <v>1004</v>
      </c>
      <c r="G3" s="738" t="s">
        <v>1004</v>
      </c>
    </row>
    <row r="4" spans="1:7" ht="45" customHeight="1" x14ac:dyDescent="0.25">
      <c r="A4" s="739" t="s">
        <v>1005</v>
      </c>
      <c r="B4" s="740"/>
      <c r="C4" s="740"/>
      <c r="D4" s="740"/>
      <c r="E4" s="740"/>
      <c r="F4" s="740"/>
      <c r="G4" s="741"/>
    </row>
    <row r="5" spans="1:7" ht="30" customHeight="1" x14ac:dyDescent="0.25">
      <c r="A5" s="742" t="s">
        <v>1006</v>
      </c>
      <c r="B5" s="743"/>
      <c r="C5" s="743"/>
      <c r="D5" s="743"/>
      <c r="E5" s="743"/>
      <c r="F5" s="743"/>
      <c r="G5" s="744"/>
    </row>
    <row r="6" spans="1:7" ht="25.15" customHeight="1" x14ac:dyDescent="0.25">
      <c r="A6" s="745" t="s">
        <v>828</v>
      </c>
      <c r="B6" s="746">
        <v>50</v>
      </c>
      <c r="C6" s="743">
        <v>602181</v>
      </c>
      <c r="D6" s="743">
        <v>590746</v>
      </c>
      <c r="E6" s="743"/>
      <c r="F6" s="743"/>
      <c r="G6" s="744">
        <v>11435</v>
      </c>
    </row>
    <row r="7" spans="1:7" ht="25.15" customHeight="1" x14ac:dyDescent="0.25">
      <c r="A7" s="745" t="s">
        <v>1007</v>
      </c>
      <c r="B7" s="746">
        <v>50</v>
      </c>
      <c r="C7" s="743">
        <v>602181</v>
      </c>
      <c r="D7" s="743">
        <v>590746</v>
      </c>
      <c r="E7" s="743"/>
      <c r="F7" s="743"/>
      <c r="G7" s="744">
        <v>11435</v>
      </c>
    </row>
    <row r="8" spans="1:7" ht="25.15" customHeight="1" thickBot="1" x14ac:dyDescent="0.3">
      <c r="A8" s="747" t="s">
        <v>1008</v>
      </c>
      <c r="B8" s="748"/>
      <c r="C8" s="749">
        <v>522842</v>
      </c>
      <c r="D8" s="749">
        <v>432842</v>
      </c>
      <c r="E8" s="749">
        <v>36749</v>
      </c>
      <c r="F8" s="749">
        <v>34251</v>
      </c>
      <c r="G8" s="750">
        <v>19000</v>
      </c>
    </row>
    <row r="9" spans="1:7" ht="30" customHeight="1" thickBot="1" x14ac:dyDescent="0.3">
      <c r="A9" s="751" t="s">
        <v>598</v>
      </c>
      <c r="B9" s="752">
        <v>100</v>
      </c>
      <c r="C9" s="753">
        <f>SUM(C6:C8)</f>
        <v>1727204</v>
      </c>
      <c r="D9" s="753">
        <f>SUM(D6:D8)</f>
        <v>1614334</v>
      </c>
      <c r="E9" s="753">
        <f>SUM(E5:E8)</f>
        <v>36749</v>
      </c>
      <c r="F9" s="753">
        <f>SUM(F5:F8)</f>
        <v>34251</v>
      </c>
      <c r="G9" s="754">
        <f t="shared" ref="G9" si="0">SUM(G5:G8)</f>
        <v>41870</v>
      </c>
    </row>
    <row r="10" spans="1:7" ht="30" customHeight="1" thickBot="1" x14ac:dyDescent="0.3">
      <c r="A10" s="751" t="s">
        <v>621</v>
      </c>
      <c r="B10" s="755">
        <v>100</v>
      </c>
      <c r="C10" s="756">
        <v>20000</v>
      </c>
      <c r="D10" s="756"/>
      <c r="E10" s="756">
        <v>20000</v>
      </c>
      <c r="F10" s="756"/>
      <c r="G10" s="757"/>
    </row>
    <row r="11" spans="1:7" ht="30" customHeight="1" x14ac:dyDescent="0.25">
      <c r="A11" s="758" t="s">
        <v>1009</v>
      </c>
      <c r="B11" s="759"/>
      <c r="C11" s="760"/>
      <c r="D11" s="760"/>
      <c r="E11" s="760"/>
      <c r="F11" s="760"/>
      <c r="G11" s="761"/>
    </row>
    <row r="12" spans="1:7" ht="25.15" customHeight="1" x14ac:dyDescent="0.25">
      <c r="A12" s="745" t="s">
        <v>828</v>
      </c>
      <c r="B12" s="762">
        <v>50</v>
      </c>
      <c r="C12" s="763">
        <v>602181</v>
      </c>
      <c r="D12" s="763">
        <v>590746</v>
      </c>
      <c r="E12" s="763"/>
      <c r="F12" s="763"/>
      <c r="G12" s="764">
        <v>11435</v>
      </c>
    </row>
    <row r="13" spans="1:7" ht="25.15" customHeight="1" x14ac:dyDescent="0.25">
      <c r="A13" s="745" t="s">
        <v>1007</v>
      </c>
      <c r="B13" s="762">
        <v>50</v>
      </c>
      <c r="C13" s="763">
        <v>602181</v>
      </c>
      <c r="D13" s="763">
        <v>590746</v>
      </c>
      <c r="E13" s="763"/>
      <c r="F13" s="763"/>
      <c r="G13" s="764">
        <v>11435</v>
      </c>
    </row>
    <row r="14" spans="1:7" ht="25.15" customHeight="1" thickBot="1" x14ac:dyDescent="0.3">
      <c r="A14" s="747" t="s">
        <v>1008</v>
      </c>
      <c r="B14" s="765"/>
      <c r="C14" s="766">
        <v>522842</v>
      </c>
      <c r="D14" s="766">
        <v>432842</v>
      </c>
      <c r="E14" s="766">
        <v>36749</v>
      </c>
      <c r="F14" s="766">
        <v>34251</v>
      </c>
      <c r="G14" s="767">
        <v>19000</v>
      </c>
    </row>
    <row r="15" spans="1:7" ht="30" customHeight="1" thickBot="1" x14ac:dyDescent="0.3">
      <c r="A15" s="768" t="s">
        <v>598</v>
      </c>
      <c r="B15" s="769">
        <v>100</v>
      </c>
      <c r="C15" s="770">
        <f>SUM(C12:C14)</f>
        <v>1727204</v>
      </c>
      <c r="D15" s="770">
        <f>SUM(D12:D14)</f>
        <v>1614334</v>
      </c>
      <c r="E15" s="770">
        <f>SUM(E12:E14)</f>
        <v>36749</v>
      </c>
      <c r="F15" s="770">
        <f>SUM(F12:F14)</f>
        <v>34251</v>
      </c>
      <c r="G15" s="771">
        <f t="shared" ref="G15" si="1">SUM(G12:G14)</f>
        <v>41870</v>
      </c>
    </row>
    <row r="16" spans="1:7" ht="30" thickBot="1" x14ac:dyDescent="0.3">
      <c r="A16" s="772" t="s">
        <v>621</v>
      </c>
      <c r="B16" s="773">
        <v>100</v>
      </c>
      <c r="C16" s="774">
        <v>20000</v>
      </c>
      <c r="D16" s="774"/>
      <c r="E16" s="774">
        <v>20000</v>
      </c>
      <c r="F16" s="774"/>
      <c r="G16" s="775"/>
    </row>
  </sheetData>
  <mergeCells count="1">
    <mergeCell ref="B2:C2"/>
  </mergeCells>
  <printOptions horizontalCentered="1"/>
  <pageMargins left="0.70866141732283472" right="0.70866141732283472" top="0.74803149606299213" bottom="0.74803149606299213" header="0.31496062992125984" footer="0.31496062992125984"/>
  <pageSetup paperSize="9" scale="80" orientation="landscape" r:id="rId1"/>
  <headerFooter>
    <oddHeader>&amp;C&amp;"Times New Roman,Félkövér"Budapest Főváros VIII. kerület Józsefvárosi Önkormányzat Európai Uniós támogatással megvalósuló programok,  projektek 2020.&amp;R&amp;"Times New Roman,Félkövér dőlt"15. melléklet a /2020. ()
 önk.rendelethez
ezer forintban</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I2423"/>
  <sheetViews>
    <sheetView zoomScaleNormal="100" workbookViewId="0">
      <pane xSplit="1" ySplit="6" topLeftCell="GQ7" activePane="bottomRight" state="frozen"/>
      <selection pane="topRight" activeCell="B1" sqref="B1"/>
      <selection pane="bottomLeft" activeCell="A7" sqref="A7"/>
      <selection pane="bottomRight" activeCell="HE10" sqref="HE10"/>
    </sheetView>
  </sheetViews>
  <sheetFormatPr defaultColWidth="10.7109375" defaultRowHeight="12.75" x14ac:dyDescent="0.2"/>
  <cols>
    <col min="1" max="1" width="51.7109375" style="125" customWidth="1"/>
    <col min="2" max="2" width="12.7109375" style="125" customWidth="1"/>
    <col min="3" max="3" width="12.7109375" style="128" customWidth="1"/>
    <col min="4" max="4" width="9.28515625" style="128" customWidth="1"/>
    <col min="5" max="5" width="12.7109375" style="128" customWidth="1"/>
    <col min="6" max="6" width="12.7109375" style="126" customWidth="1"/>
    <col min="7" max="7" width="9.28515625" style="126" customWidth="1"/>
    <col min="8" max="9" width="12.7109375" style="126" customWidth="1"/>
    <col min="10" max="10" width="9.28515625" style="126" customWidth="1"/>
    <col min="11" max="12" width="12.7109375" style="126" customWidth="1"/>
    <col min="13" max="13" width="9.28515625" style="126" customWidth="1"/>
    <col min="14" max="15" width="12.7109375" style="126" customWidth="1"/>
    <col min="16" max="16" width="9.28515625" style="126" customWidth="1"/>
    <col min="17" max="18" width="12.7109375" style="126" customWidth="1"/>
    <col min="19" max="19" width="9.28515625" style="126" customWidth="1"/>
    <col min="20" max="21" width="12.7109375" style="126" customWidth="1"/>
    <col min="22" max="22" width="9.28515625" style="126" customWidth="1"/>
    <col min="23" max="24" width="12.7109375" style="126" customWidth="1"/>
    <col min="25" max="25" width="9.28515625" style="126" customWidth="1"/>
    <col min="26" max="27" width="12.7109375" style="126" customWidth="1"/>
    <col min="28" max="28" width="9.28515625" style="126" customWidth="1"/>
    <col min="29" max="30" width="12.7109375" style="126" customWidth="1"/>
    <col min="31" max="31" width="9.28515625" style="126" customWidth="1"/>
    <col min="32" max="33" width="12.7109375" style="126" customWidth="1"/>
    <col min="34" max="34" width="9.28515625" style="126" customWidth="1"/>
    <col min="35" max="36" width="12.7109375" style="126" customWidth="1"/>
    <col min="37" max="37" width="11.140625" style="126" customWidth="1"/>
    <col min="38" max="39" width="12.7109375" style="126" customWidth="1"/>
    <col min="40" max="40" width="9.28515625" style="126" customWidth="1"/>
    <col min="41" max="42" width="12.7109375" style="126" customWidth="1"/>
    <col min="43" max="43" width="9.28515625" style="126" customWidth="1"/>
    <col min="44" max="45" width="12.7109375" style="126" customWidth="1"/>
    <col min="46" max="46" width="9.28515625" style="126" customWidth="1"/>
    <col min="47" max="48" width="12.7109375" style="126" customWidth="1"/>
    <col min="49" max="49" width="9.28515625" style="126" customWidth="1"/>
    <col min="50" max="51" width="12.7109375" style="126" customWidth="1"/>
    <col min="52" max="52" width="9.28515625" style="126" customWidth="1"/>
    <col min="53" max="54" width="12.7109375" style="126" customWidth="1"/>
    <col min="55" max="55" width="9.28515625" style="126" customWidth="1"/>
    <col min="56" max="57" width="12.7109375" style="126" customWidth="1"/>
    <col min="58" max="58" width="9.28515625" style="126" customWidth="1"/>
    <col min="59" max="60" width="12.7109375" style="126" customWidth="1"/>
    <col min="61" max="61" width="9.28515625" style="126" customWidth="1"/>
    <col min="62" max="63" width="12.7109375" style="126" customWidth="1"/>
    <col min="64" max="64" width="9.28515625" style="126" customWidth="1"/>
    <col min="65" max="66" width="12.7109375" style="126" customWidth="1"/>
    <col min="67" max="67" width="9.28515625" style="126" customWidth="1"/>
    <col min="68" max="69" width="12.7109375" style="126" customWidth="1"/>
    <col min="70" max="70" width="9.28515625" style="126" customWidth="1"/>
    <col min="71" max="72" width="12.7109375" style="126" customWidth="1"/>
    <col min="73" max="73" width="9.28515625" style="126" customWidth="1"/>
    <col min="74" max="75" width="12.7109375" style="126" customWidth="1"/>
    <col min="76" max="76" width="9.28515625" style="126" customWidth="1"/>
    <col min="77" max="78" width="12.7109375" style="126" customWidth="1"/>
    <col min="79" max="79" width="9.28515625" style="126" customWidth="1"/>
    <col min="80" max="81" width="12.7109375" style="126" customWidth="1"/>
    <col min="82" max="82" width="9.28515625" style="126" customWidth="1"/>
    <col min="83" max="84" width="12.7109375" style="126" customWidth="1"/>
    <col min="85" max="85" width="9.28515625" style="126" customWidth="1"/>
    <col min="86" max="87" width="12.7109375" style="126" customWidth="1"/>
    <col min="88" max="88" width="9.28515625" style="126" customWidth="1"/>
    <col min="89" max="90" width="12.7109375" style="126" customWidth="1"/>
    <col min="91" max="91" width="9.28515625" style="126" customWidth="1"/>
    <col min="92" max="93" width="12.7109375" style="126" customWidth="1"/>
    <col min="94" max="94" width="9.28515625" style="126" customWidth="1"/>
    <col min="95" max="96" width="12.7109375" style="126" customWidth="1"/>
    <col min="97" max="97" width="9.28515625" style="126" customWidth="1"/>
    <col min="98" max="99" width="12.7109375" style="126" customWidth="1"/>
    <col min="100" max="100" width="9.28515625" style="126" customWidth="1"/>
    <col min="101" max="102" width="12.7109375" style="126" customWidth="1"/>
    <col min="103" max="103" width="9.28515625" style="126" customWidth="1"/>
    <col min="104" max="105" width="12.7109375" style="126" customWidth="1"/>
    <col min="106" max="106" width="9.28515625" style="126" customWidth="1"/>
    <col min="107" max="108" width="12.7109375" style="126" customWidth="1"/>
    <col min="109" max="109" width="9.28515625" style="126" customWidth="1"/>
    <col min="110" max="111" width="12.7109375" style="126" customWidth="1"/>
    <col min="112" max="112" width="9.28515625" style="126" customWidth="1"/>
    <col min="113" max="114" width="12.7109375" style="126" customWidth="1"/>
    <col min="115" max="115" width="9.28515625" style="126" customWidth="1"/>
    <col min="116" max="117" width="12.7109375" style="126" customWidth="1"/>
    <col min="118" max="118" width="9.28515625" style="126" customWidth="1"/>
    <col min="119" max="120" width="12.7109375" style="126" customWidth="1"/>
    <col min="121" max="121" width="9.28515625" style="126" customWidth="1"/>
    <col min="122" max="122" width="12.7109375" style="126" customWidth="1"/>
    <col min="123" max="123" width="12.7109375" style="127" customWidth="1"/>
    <col min="124" max="124" width="9.28515625" style="127" customWidth="1"/>
    <col min="125" max="126" width="12.7109375" style="86" customWidth="1"/>
    <col min="127" max="127" width="9.28515625" style="86" customWidth="1"/>
    <col min="128" max="129" width="12.7109375" style="86" customWidth="1"/>
    <col min="130" max="130" width="9.28515625" style="86" customWidth="1"/>
    <col min="131" max="132" width="12.7109375" style="86" customWidth="1"/>
    <col min="133" max="133" width="9.28515625" style="86" customWidth="1"/>
    <col min="134" max="135" width="12.7109375" style="86" customWidth="1"/>
    <col min="136" max="136" width="9.28515625" style="86" customWidth="1"/>
    <col min="137" max="138" width="12.7109375" style="86" customWidth="1"/>
    <col min="139" max="139" width="9.28515625" style="86" customWidth="1"/>
    <col min="140" max="141" width="12.7109375" style="86" customWidth="1"/>
    <col min="142" max="142" width="9.28515625" style="86" customWidth="1"/>
    <col min="143" max="144" width="12.7109375" style="86" customWidth="1"/>
    <col min="145" max="145" width="9.28515625" style="86" customWidth="1"/>
    <col min="146" max="147" width="12.7109375" style="86" customWidth="1"/>
    <col min="148" max="148" width="9.28515625" style="86" customWidth="1"/>
    <col min="149" max="150" width="12.7109375" style="86" customWidth="1"/>
    <col min="151" max="151" width="9.28515625" style="86" customWidth="1"/>
    <col min="152" max="153" width="12.7109375" style="86" customWidth="1"/>
    <col min="154" max="154" width="9.28515625" style="86" customWidth="1"/>
    <col min="155" max="156" width="12.7109375" style="86" customWidth="1"/>
    <col min="157" max="157" width="9.28515625" style="86" customWidth="1"/>
    <col min="158" max="159" width="12.7109375" style="86" customWidth="1"/>
    <col min="160" max="160" width="9.28515625" style="86" customWidth="1"/>
    <col min="161" max="162" width="12.7109375" style="86" customWidth="1"/>
    <col min="163" max="163" width="9.28515625" style="86" customWidth="1"/>
    <col min="164" max="165" width="12.7109375" style="86" customWidth="1"/>
    <col min="166" max="166" width="9.28515625" style="86" customWidth="1"/>
    <col min="167" max="168" width="12.7109375" style="86" customWidth="1"/>
    <col min="169" max="169" width="9.7109375" style="86" customWidth="1"/>
    <col min="170" max="171" width="12.7109375" style="86" customWidth="1"/>
    <col min="172" max="172" width="9.28515625" style="86" customWidth="1"/>
    <col min="173" max="174" width="12.7109375" style="86" customWidth="1"/>
    <col min="175" max="175" width="9.28515625" style="86" customWidth="1"/>
    <col min="176" max="177" width="12.7109375" style="86" customWidth="1"/>
    <col min="178" max="178" width="9.28515625" style="86" customWidth="1"/>
    <col min="179" max="180" width="12.7109375" style="86" customWidth="1"/>
    <col min="181" max="181" width="9.28515625" style="86" customWidth="1"/>
    <col min="182" max="183" width="12.7109375" style="86" customWidth="1"/>
    <col min="184" max="184" width="9.28515625" style="86" customWidth="1"/>
    <col min="185" max="186" width="12.7109375" style="86" customWidth="1"/>
    <col min="187" max="187" width="9.28515625" style="86" customWidth="1"/>
    <col min="188" max="189" width="12.7109375" style="86" customWidth="1"/>
    <col min="190" max="190" width="9.28515625" style="86" customWidth="1"/>
    <col min="191" max="192" width="12.7109375" style="86" customWidth="1"/>
    <col min="193" max="193" width="9.28515625" style="86" customWidth="1"/>
    <col min="194" max="195" width="12.7109375" style="86" customWidth="1"/>
    <col min="196" max="196" width="9.28515625" style="86" customWidth="1"/>
    <col min="197" max="198" width="12.7109375" style="86" customWidth="1"/>
    <col min="199" max="199" width="9.28515625" style="86" customWidth="1"/>
    <col min="200" max="201" width="12.7109375" style="86" customWidth="1"/>
    <col min="202" max="202" width="9.28515625" style="86" customWidth="1"/>
    <col min="203" max="204" width="12.7109375" style="86" customWidth="1"/>
    <col min="205" max="205" width="9.28515625" style="86" customWidth="1"/>
    <col min="206" max="207" width="12.7109375" style="86" customWidth="1"/>
    <col min="208" max="208" width="9.28515625" style="86" customWidth="1"/>
    <col min="209" max="210" width="12.7109375" style="86" customWidth="1"/>
    <col min="211" max="211" width="9.28515625" style="86" customWidth="1"/>
    <col min="212" max="213" width="12.7109375" style="86" customWidth="1"/>
    <col min="214" max="214" width="9.28515625" style="86" customWidth="1"/>
    <col min="215" max="16384" width="10.7109375" style="86"/>
  </cols>
  <sheetData>
    <row r="1" spans="1:217" s="56" customFormat="1" ht="15" customHeight="1" x14ac:dyDescent="0.2">
      <c r="A1" s="55"/>
      <c r="B1" s="1026">
        <v>11101</v>
      </c>
      <c r="C1" s="1027"/>
      <c r="D1" s="1028"/>
      <c r="E1" s="1026">
        <v>11102</v>
      </c>
      <c r="F1" s="1027"/>
      <c r="G1" s="1028"/>
      <c r="H1" s="1026">
        <v>11103</v>
      </c>
      <c r="I1" s="1027"/>
      <c r="J1" s="1028"/>
      <c r="K1" s="1026">
        <v>11104</v>
      </c>
      <c r="L1" s="1027"/>
      <c r="M1" s="1028"/>
      <c r="N1" s="1026">
        <v>11105</v>
      </c>
      <c r="O1" s="1027"/>
      <c r="P1" s="1028"/>
      <c r="Q1" s="1026" t="s">
        <v>27</v>
      </c>
      <c r="R1" s="1027"/>
      <c r="S1" s="1028"/>
      <c r="T1" s="1026" t="s">
        <v>30</v>
      </c>
      <c r="U1" s="1027"/>
      <c r="V1" s="1028"/>
      <c r="W1" s="1026" t="s">
        <v>33</v>
      </c>
      <c r="X1" s="1027"/>
      <c r="Y1" s="1028"/>
      <c r="Z1" s="1026" t="s">
        <v>37</v>
      </c>
      <c r="AA1" s="1027"/>
      <c r="AB1" s="1028"/>
      <c r="AC1" s="1026" t="s">
        <v>42</v>
      </c>
      <c r="AD1" s="1027"/>
      <c r="AE1" s="1028"/>
      <c r="AF1" s="1026">
        <v>11201</v>
      </c>
      <c r="AG1" s="1027"/>
      <c r="AH1" s="1028"/>
      <c r="AI1" s="1026">
        <v>11301</v>
      </c>
      <c r="AJ1" s="1027"/>
      <c r="AK1" s="1028"/>
      <c r="AL1" s="1026">
        <v>11303</v>
      </c>
      <c r="AM1" s="1027"/>
      <c r="AN1" s="1028"/>
      <c r="AO1" s="1026">
        <v>11401</v>
      </c>
      <c r="AP1" s="1027"/>
      <c r="AQ1" s="1028"/>
      <c r="AR1" s="1026">
        <v>11402</v>
      </c>
      <c r="AS1" s="1027"/>
      <c r="AT1" s="1028"/>
      <c r="AU1" s="1026" t="s">
        <v>69</v>
      </c>
      <c r="AV1" s="1027"/>
      <c r="AW1" s="1028"/>
      <c r="AX1" s="1026" t="s">
        <v>74</v>
      </c>
      <c r="AY1" s="1027"/>
      <c r="AZ1" s="1028"/>
      <c r="BA1" s="1026">
        <v>11405</v>
      </c>
      <c r="BB1" s="1027"/>
      <c r="BC1" s="1028"/>
      <c r="BD1" s="1026">
        <v>11406</v>
      </c>
      <c r="BE1" s="1027"/>
      <c r="BF1" s="1028"/>
      <c r="BG1" s="1026">
        <v>11407</v>
      </c>
      <c r="BH1" s="1027"/>
      <c r="BI1" s="1028"/>
      <c r="BJ1" s="1026">
        <v>11501</v>
      </c>
      <c r="BK1" s="1027"/>
      <c r="BL1" s="1028"/>
      <c r="BM1" s="1026">
        <v>11502</v>
      </c>
      <c r="BN1" s="1027"/>
      <c r="BO1" s="1028"/>
      <c r="BP1" s="1026">
        <v>11601</v>
      </c>
      <c r="BQ1" s="1027"/>
      <c r="BR1" s="1028"/>
      <c r="BS1" s="1026" t="s">
        <v>96</v>
      </c>
      <c r="BT1" s="1027"/>
      <c r="BU1" s="1028"/>
      <c r="BV1" s="1026" t="s">
        <v>101</v>
      </c>
      <c r="BW1" s="1027"/>
      <c r="BX1" s="1028"/>
      <c r="BY1" s="1026" t="s">
        <v>102</v>
      </c>
      <c r="BZ1" s="1027"/>
      <c r="CA1" s="1028"/>
      <c r="CB1" s="1026" t="s">
        <v>106</v>
      </c>
      <c r="CC1" s="1027"/>
      <c r="CD1" s="1028"/>
      <c r="CE1" s="1026">
        <v>11602</v>
      </c>
      <c r="CF1" s="1027"/>
      <c r="CG1" s="1028"/>
      <c r="CH1" s="1026">
        <v>11603</v>
      </c>
      <c r="CI1" s="1027"/>
      <c r="CJ1" s="1028"/>
      <c r="CK1" s="1026">
        <v>11604</v>
      </c>
      <c r="CL1" s="1027"/>
      <c r="CM1" s="1028"/>
      <c r="CN1" s="1026">
        <v>11605</v>
      </c>
      <c r="CO1" s="1027"/>
      <c r="CP1" s="1028"/>
      <c r="CQ1" s="1026">
        <v>11701</v>
      </c>
      <c r="CR1" s="1027"/>
      <c r="CS1" s="1028"/>
      <c r="CT1" s="1026">
        <v>11702</v>
      </c>
      <c r="CU1" s="1027"/>
      <c r="CV1" s="1028"/>
      <c r="CW1" s="1026">
        <v>11703</v>
      </c>
      <c r="CX1" s="1027"/>
      <c r="CY1" s="1028"/>
      <c r="CZ1" s="1026">
        <v>11704</v>
      </c>
      <c r="DA1" s="1027"/>
      <c r="DB1" s="1028"/>
      <c r="DC1" s="1026">
        <v>11705</v>
      </c>
      <c r="DD1" s="1027"/>
      <c r="DE1" s="1028"/>
      <c r="DF1" s="1026" t="s">
        <v>132</v>
      </c>
      <c r="DG1" s="1027"/>
      <c r="DH1" s="1028"/>
      <c r="DI1" s="1026" t="s">
        <v>137</v>
      </c>
      <c r="DJ1" s="1027"/>
      <c r="DK1" s="1028"/>
      <c r="DL1" s="1026">
        <v>11803</v>
      </c>
      <c r="DM1" s="1027"/>
      <c r="DN1" s="1028"/>
      <c r="DO1" s="1026">
        <v>11805</v>
      </c>
      <c r="DP1" s="1027"/>
      <c r="DQ1" s="1028"/>
      <c r="DR1" s="1043" t="s">
        <v>244</v>
      </c>
      <c r="DS1" s="1044"/>
      <c r="DT1" s="1045"/>
      <c r="DU1" s="1026">
        <v>20102</v>
      </c>
      <c r="DV1" s="1027"/>
      <c r="DW1" s="1028"/>
      <c r="DX1" s="1026">
        <v>20103</v>
      </c>
      <c r="DY1" s="1027"/>
      <c r="DZ1" s="1028"/>
      <c r="EA1" s="1026">
        <v>20104</v>
      </c>
      <c r="EB1" s="1027"/>
      <c r="EC1" s="1028"/>
      <c r="ED1" s="1027" t="s">
        <v>163</v>
      </c>
      <c r="EE1" s="1027"/>
      <c r="EF1" s="1028"/>
      <c r="EG1" s="1026" t="s">
        <v>168</v>
      </c>
      <c r="EH1" s="1027"/>
      <c r="EI1" s="1028"/>
      <c r="EJ1" s="1026" t="s">
        <v>172</v>
      </c>
      <c r="EK1" s="1027"/>
      <c r="EL1" s="1028"/>
      <c r="EM1" s="1027" t="s">
        <v>177</v>
      </c>
      <c r="EN1" s="1027"/>
      <c r="EO1" s="1028"/>
      <c r="EP1" s="1026">
        <v>20202</v>
      </c>
      <c r="EQ1" s="1027"/>
      <c r="ER1" s="1028"/>
      <c r="ES1" s="1026">
        <v>20203</v>
      </c>
      <c r="ET1" s="1027"/>
      <c r="EU1" s="1028"/>
      <c r="EV1" s="1043" t="s">
        <v>245</v>
      </c>
      <c r="EW1" s="1044"/>
      <c r="EX1" s="1045"/>
      <c r="EY1" s="1026">
        <v>40101</v>
      </c>
      <c r="EZ1" s="1027"/>
      <c r="FA1" s="1028"/>
      <c r="FB1" s="1026" t="s">
        <v>193</v>
      </c>
      <c r="FC1" s="1027"/>
      <c r="FD1" s="1028"/>
      <c r="FE1" s="1026" t="s">
        <v>197</v>
      </c>
      <c r="FF1" s="1027"/>
      <c r="FG1" s="1028"/>
      <c r="FH1" s="1026" t="s">
        <v>200</v>
      </c>
      <c r="FI1" s="1027"/>
      <c r="FJ1" s="1028"/>
      <c r="FK1" s="1026" t="s">
        <v>204</v>
      </c>
      <c r="FL1" s="1027"/>
      <c r="FM1" s="1028"/>
      <c r="FN1" s="1026">
        <v>40103</v>
      </c>
      <c r="FO1" s="1027"/>
      <c r="FP1" s="1028"/>
      <c r="FQ1" s="1026" t="s">
        <v>209</v>
      </c>
      <c r="FR1" s="1027"/>
      <c r="FS1" s="1028"/>
      <c r="FT1" s="1026" t="s">
        <v>213</v>
      </c>
      <c r="FU1" s="1027"/>
      <c r="FV1" s="1028"/>
      <c r="FW1" s="1026">
        <v>40105</v>
      </c>
      <c r="FX1" s="1027"/>
      <c r="FY1" s="1028"/>
      <c r="FZ1" s="1027">
        <v>40106</v>
      </c>
      <c r="GA1" s="1027"/>
      <c r="GB1" s="1027"/>
      <c r="GC1" s="1026">
        <v>40107</v>
      </c>
      <c r="GD1" s="1027"/>
      <c r="GE1" s="1028"/>
      <c r="GF1" s="1026" t="s">
        <v>225</v>
      </c>
      <c r="GG1" s="1027"/>
      <c r="GH1" s="1028"/>
      <c r="GI1" s="1026" t="s">
        <v>228</v>
      </c>
      <c r="GJ1" s="1027"/>
      <c r="GK1" s="1028"/>
      <c r="GL1" s="1026">
        <v>40109</v>
      </c>
      <c r="GM1" s="1027"/>
      <c r="GN1" s="1028"/>
      <c r="GO1" s="1026">
        <v>40100</v>
      </c>
      <c r="GP1" s="1027"/>
      <c r="GQ1" s="1028"/>
      <c r="GR1" s="1026">
        <v>40200</v>
      </c>
      <c r="GS1" s="1027"/>
      <c r="GT1" s="1028"/>
      <c r="GU1" s="1049">
        <v>50100</v>
      </c>
      <c r="GV1" s="1050"/>
      <c r="GW1" s="1051"/>
      <c r="GX1" s="1049">
        <v>70100</v>
      </c>
      <c r="GY1" s="1050"/>
      <c r="GZ1" s="1051"/>
      <c r="HA1" s="1032" t="s">
        <v>246</v>
      </c>
      <c r="HB1" s="1033"/>
      <c r="HC1" s="1034"/>
      <c r="HD1" s="1032" t="s">
        <v>247</v>
      </c>
      <c r="HE1" s="1033"/>
      <c r="HF1" s="1038"/>
    </row>
    <row r="2" spans="1:217" s="58" customFormat="1" ht="51" customHeight="1" x14ac:dyDescent="0.2">
      <c r="A2" s="57" t="s">
        <v>248</v>
      </c>
      <c r="B2" s="1040" t="s">
        <v>249</v>
      </c>
      <c r="C2" s="1041"/>
      <c r="D2" s="1042"/>
      <c r="E2" s="1040" t="s">
        <v>13</v>
      </c>
      <c r="F2" s="1041"/>
      <c r="G2" s="1042"/>
      <c r="H2" s="1040" t="s">
        <v>250</v>
      </c>
      <c r="I2" s="1041"/>
      <c r="J2" s="1042"/>
      <c r="K2" s="1040" t="s">
        <v>251</v>
      </c>
      <c r="L2" s="1041"/>
      <c r="M2" s="1042"/>
      <c r="N2" s="1040" t="s">
        <v>22</v>
      </c>
      <c r="O2" s="1041"/>
      <c r="P2" s="1042"/>
      <c r="Q2" s="1040" t="s">
        <v>252</v>
      </c>
      <c r="R2" s="1041"/>
      <c r="S2" s="1042"/>
      <c r="T2" s="1040" t="s">
        <v>31</v>
      </c>
      <c r="U2" s="1041"/>
      <c r="V2" s="1042"/>
      <c r="W2" s="1040" t="s">
        <v>34</v>
      </c>
      <c r="X2" s="1041"/>
      <c r="Y2" s="1042"/>
      <c r="Z2" s="1040" t="s">
        <v>253</v>
      </c>
      <c r="AA2" s="1041"/>
      <c r="AB2" s="1042"/>
      <c r="AC2" s="1040" t="s">
        <v>254</v>
      </c>
      <c r="AD2" s="1041"/>
      <c r="AE2" s="1042"/>
      <c r="AF2" s="1040" t="s">
        <v>48</v>
      </c>
      <c r="AG2" s="1041"/>
      <c r="AH2" s="1042"/>
      <c r="AI2" s="1040" t="s">
        <v>255</v>
      </c>
      <c r="AJ2" s="1041"/>
      <c r="AK2" s="1042"/>
      <c r="AL2" s="1040" t="s">
        <v>57</v>
      </c>
      <c r="AM2" s="1041"/>
      <c r="AN2" s="1042"/>
      <c r="AO2" s="1029" t="s">
        <v>62</v>
      </c>
      <c r="AP2" s="1030"/>
      <c r="AQ2" s="1031"/>
      <c r="AR2" s="1029" t="s">
        <v>66</v>
      </c>
      <c r="AS2" s="1030"/>
      <c r="AT2" s="1031"/>
      <c r="AU2" s="1029" t="s">
        <v>70</v>
      </c>
      <c r="AV2" s="1030"/>
      <c r="AW2" s="1031"/>
      <c r="AX2" s="1029" t="s">
        <v>256</v>
      </c>
      <c r="AY2" s="1030"/>
      <c r="AZ2" s="1031"/>
      <c r="BA2" s="1029" t="s">
        <v>78</v>
      </c>
      <c r="BB2" s="1030"/>
      <c r="BC2" s="1031"/>
      <c r="BD2" s="1029" t="s">
        <v>80</v>
      </c>
      <c r="BE2" s="1030"/>
      <c r="BF2" s="1031"/>
      <c r="BG2" s="1029" t="s">
        <v>257</v>
      </c>
      <c r="BH2" s="1030"/>
      <c r="BI2" s="1031"/>
      <c r="BJ2" s="1029" t="s">
        <v>86</v>
      </c>
      <c r="BK2" s="1030"/>
      <c r="BL2" s="1031"/>
      <c r="BM2" s="1029" t="s">
        <v>88</v>
      </c>
      <c r="BN2" s="1030"/>
      <c r="BO2" s="1031"/>
      <c r="BP2" s="1029" t="s">
        <v>92</v>
      </c>
      <c r="BQ2" s="1030"/>
      <c r="BR2" s="1031"/>
      <c r="BS2" s="1029" t="s">
        <v>258</v>
      </c>
      <c r="BT2" s="1030"/>
      <c r="BU2" s="1031"/>
      <c r="BV2" s="1029" t="s">
        <v>25</v>
      </c>
      <c r="BW2" s="1030"/>
      <c r="BX2" s="1031"/>
      <c r="BY2" s="1029" t="s">
        <v>103</v>
      </c>
      <c r="BZ2" s="1030"/>
      <c r="CA2" s="1031"/>
      <c r="CB2" s="1029" t="s">
        <v>25</v>
      </c>
      <c r="CC2" s="1030"/>
      <c r="CD2" s="1031"/>
      <c r="CE2" s="1052" t="s">
        <v>107</v>
      </c>
      <c r="CF2" s="1053"/>
      <c r="CG2" s="1054"/>
      <c r="CH2" s="1029" t="s">
        <v>259</v>
      </c>
      <c r="CI2" s="1030"/>
      <c r="CJ2" s="1031"/>
      <c r="CK2" s="1029" t="s">
        <v>260</v>
      </c>
      <c r="CL2" s="1030"/>
      <c r="CM2" s="1031"/>
      <c r="CN2" s="1029" t="s">
        <v>115</v>
      </c>
      <c r="CO2" s="1030"/>
      <c r="CP2" s="1031"/>
      <c r="CQ2" s="1029" t="s">
        <v>25</v>
      </c>
      <c r="CR2" s="1030"/>
      <c r="CS2" s="1031"/>
      <c r="CT2" s="1029" t="s">
        <v>118</v>
      </c>
      <c r="CU2" s="1030"/>
      <c r="CV2" s="1031"/>
      <c r="CW2" s="1029" t="s">
        <v>121</v>
      </c>
      <c r="CX2" s="1030"/>
      <c r="CY2" s="1031"/>
      <c r="CZ2" s="1029" t="s">
        <v>125</v>
      </c>
      <c r="DA2" s="1030"/>
      <c r="DB2" s="1031"/>
      <c r="DC2" s="1029" t="s">
        <v>261</v>
      </c>
      <c r="DD2" s="1030"/>
      <c r="DE2" s="1031"/>
      <c r="DF2" s="1029" t="s">
        <v>262</v>
      </c>
      <c r="DG2" s="1030"/>
      <c r="DH2" s="1031"/>
      <c r="DI2" s="1029" t="s">
        <v>138</v>
      </c>
      <c r="DJ2" s="1030"/>
      <c r="DK2" s="1031"/>
      <c r="DL2" s="1029" t="s">
        <v>143</v>
      </c>
      <c r="DM2" s="1030"/>
      <c r="DN2" s="1031"/>
      <c r="DO2" s="1035" t="s">
        <v>146</v>
      </c>
      <c r="DP2" s="1036"/>
      <c r="DQ2" s="1037"/>
      <c r="DR2" s="1046"/>
      <c r="DS2" s="1047"/>
      <c r="DT2" s="1048"/>
      <c r="DU2" s="1029" t="s">
        <v>153</v>
      </c>
      <c r="DV2" s="1030"/>
      <c r="DW2" s="1031"/>
      <c r="DX2" s="1029" t="s">
        <v>156</v>
      </c>
      <c r="DY2" s="1030"/>
      <c r="DZ2" s="1031"/>
      <c r="EA2" s="1029" t="s">
        <v>159</v>
      </c>
      <c r="EB2" s="1030"/>
      <c r="EC2" s="1031"/>
      <c r="ED2" s="1030" t="s">
        <v>164</v>
      </c>
      <c r="EE2" s="1030"/>
      <c r="EF2" s="1031"/>
      <c r="EG2" s="1029" t="s">
        <v>169</v>
      </c>
      <c r="EH2" s="1030"/>
      <c r="EI2" s="1031"/>
      <c r="EJ2" s="1029" t="s">
        <v>173</v>
      </c>
      <c r="EK2" s="1030"/>
      <c r="EL2" s="1031"/>
      <c r="EM2" s="1030" t="s">
        <v>178</v>
      </c>
      <c r="EN2" s="1030"/>
      <c r="EO2" s="1031"/>
      <c r="EP2" s="1029" t="s">
        <v>181</v>
      </c>
      <c r="EQ2" s="1030"/>
      <c r="ER2" s="1031"/>
      <c r="ES2" s="1029" t="s">
        <v>263</v>
      </c>
      <c r="ET2" s="1030"/>
      <c r="EU2" s="1031"/>
      <c r="EV2" s="1046"/>
      <c r="EW2" s="1047"/>
      <c r="EX2" s="1048"/>
      <c r="EY2" s="1029" t="s">
        <v>191</v>
      </c>
      <c r="EZ2" s="1030"/>
      <c r="FA2" s="1031"/>
      <c r="FB2" s="1029" t="s">
        <v>264</v>
      </c>
      <c r="FC2" s="1030"/>
      <c r="FD2" s="1031"/>
      <c r="FE2" s="1029" t="s">
        <v>198</v>
      </c>
      <c r="FF2" s="1030"/>
      <c r="FG2" s="1031"/>
      <c r="FH2" s="1029" t="s">
        <v>201</v>
      </c>
      <c r="FI2" s="1030"/>
      <c r="FJ2" s="1031"/>
      <c r="FK2" s="1029" t="s">
        <v>265</v>
      </c>
      <c r="FL2" s="1030"/>
      <c r="FM2" s="1031"/>
      <c r="FN2" s="1029" t="s">
        <v>207</v>
      </c>
      <c r="FO2" s="1030"/>
      <c r="FP2" s="1031"/>
      <c r="FQ2" s="1029" t="s">
        <v>210</v>
      </c>
      <c r="FR2" s="1030"/>
      <c r="FS2" s="1031"/>
      <c r="FT2" s="1029" t="s">
        <v>266</v>
      </c>
      <c r="FU2" s="1030"/>
      <c r="FV2" s="1031"/>
      <c r="FW2" s="1029" t="s">
        <v>217</v>
      </c>
      <c r="FX2" s="1030"/>
      <c r="FY2" s="1031"/>
      <c r="FZ2" s="1030" t="s">
        <v>220</v>
      </c>
      <c r="GA2" s="1030"/>
      <c r="GB2" s="1030"/>
      <c r="GC2" s="1029" t="s">
        <v>223</v>
      </c>
      <c r="GD2" s="1030"/>
      <c r="GE2" s="1031"/>
      <c r="GF2" s="1029" t="s">
        <v>267</v>
      </c>
      <c r="GG2" s="1030"/>
      <c r="GH2" s="1031"/>
      <c r="GI2" s="1029" t="s">
        <v>229</v>
      </c>
      <c r="GJ2" s="1030"/>
      <c r="GK2" s="1031"/>
      <c r="GL2" s="1029" t="s">
        <v>268</v>
      </c>
      <c r="GM2" s="1030"/>
      <c r="GN2" s="1031"/>
      <c r="GO2" s="1035" t="s">
        <v>269</v>
      </c>
      <c r="GP2" s="1036"/>
      <c r="GQ2" s="1037"/>
      <c r="GR2" s="1035" t="s">
        <v>270</v>
      </c>
      <c r="GS2" s="1036"/>
      <c r="GT2" s="1037"/>
      <c r="GU2" s="1035" t="s">
        <v>271</v>
      </c>
      <c r="GV2" s="1036"/>
      <c r="GW2" s="1037"/>
      <c r="GX2" s="1035" t="s">
        <v>272</v>
      </c>
      <c r="GY2" s="1036"/>
      <c r="GZ2" s="1037"/>
      <c r="HA2" s="1035"/>
      <c r="HB2" s="1036"/>
      <c r="HC2" s="1037"/>
      <c r="HD2" s="1035"/>
      <c r="HE2" s="1036"/>
      <c r="HF2" s="1039"/>
    </row>
    <row r="3" spans="1:217" s="58" customFormat="1" ht="15" customHeight="1" x14ac:dyDescent="0.2">
      <c r="A3" s="1055" t="s">
        <v>273</v>
      </c>
      <c r="B3" s="59" t="s">
        <v>274</v>
      </c>
      <c r="C3" s="60" t="s">
        <v>275</v>
      </c>
      <c r="D3" s="61" t="s">
        <v>276</v>
      </c>
      <c r="E3" s="59" t="s">
        <v>274</v>
      </c>
      <c r="F3" s="60" t="s">
        <v>275</v>
      </c>
      <c r="G3" s="61" t="s">
        <v>276</v>
      </c>
      <c r="H3" s="59" t="s">
        <v>274</v>
      </c>
      <c r="I3" s="60" t="s">
        <v>275</v>
      </c>
      <c r="J3" s="61" t="s">
        <v>276</v>
      </c>
      <c r="K3" s="59" t="s">
        <v>274</v>
      </c>
      <c r="L3" s="60" t="s">
        <v>275</v>
      </c>
      <c r="M3" s="61" t="s">
        <v>276</v>
      </c>
      <c r="N3" s="59" t="s">
        <v>274</v>
      </c>
      <c r="O3" s="60" t="s">
        <v>275</v>
      </c>
      <c r="P3" s="61" t="s">
        <v>276</v>
      </c>
      <c r="Q3" s="59" t="s">
        <v>274</v>
      </c>
      <c r="R3" s="60" t="s">
        <v>275</v>
      </c>
      <c r="S3" s="61" t="s">
        <v>276</v>
      </c>
      <c r="T3" s="59" t="s">
        <v>274</v>
      </c>
      <c r="U3" s="60" t="s">
        <v>275</v>
      </c>
      <c r="V3" s="61" t="s">
        <v>276</v>
      </c>
      <c r="W3" s="59" t="s">
        <v>274</v>
      </c>
      <c r="X3" s="60" t="s">
        <v>275</v>
      </c>
      <c r="Y3" s="61" t="s">
        <v>276</v>
      </c>
      <c r="Z3" s="59" t="s">
        <v>274</v>
      </c>
      <c r="AA3" s="60" t="s">
        <v>275</v>
      </c>
      <c r="AB3" s="61" t="s">
        <v>276</v>
      </c>
      <c r="AC3" s="59" t="s">
        <v>274</v>
      </c>
      <c r="AD3" s="60" t="s">
        <v>275</v>
      </c>
      <c r="AE3" s="61" t="s">
        <v>276</v>
      </c>
      <c r="AF3" s="59" t="s">
        <v>274</v>
      </c>
      <c r="AG3" s="60" t="s">
        <v>275</v>
      </c>
      <c r="AH3" s="61" t="s">
        <v>276</v>
      </c>
      <c r="AI3" s="59" t="s">
        <v>274</v>
      </c>
      <c r="AJ3" s="60" t="s">
        <v>275</v>
      </c>
      <c r="AK3" s="61" t="s">
        <v>276</v>
      </c>
      <c r="AL3" s="59" t="s">
        <v>274</v>
      </c>
      <c r="AM3" s="60" t="s">
        <v>275</v>
      </c>
      <c r="AN3" s="61" t="s">
        <v>276</v>
      </c>
      <c r="AO3" s="59" t="s">
        <v>274</v>
      </c>
      <c r="AP3" s="60" t="s">
        <v>275</v>
      </c>
      <c r="AQ3" s="61" t="s">
        <v>276</v>
      </c>
      <c r="AR3" s="59" t="s">
        <v>274</v>
      </c>
      <c r="AS3" s="60" t="s">
        <v>275</v>
      </c>
      <c r="AT3" s="61" t="s">
        <v>276</v>
      </c>
      <c r="AU3" s="59" t="s">
        <v>274</v>
      </c>
      <c r="AV3" s="60" t="s">
        <v>275</v>
      </c>
      <c r="AW3" s="61" t="s">
        <v>276</v>
      </c>
      <c r="AX3" s="59" t="s">
        <v>274</v>
      </c>
      <c r="AY3" s="60" t="s">
        <v>275</v>
      </c>
      <c r="AZ3" s="61" t="s">
        <v>276</v>
      </c>
      <c r="BA3" s="59" t="s">
        <v>274</v>
      </c>
      <c r="BB3" s="60" t="s">
        <v>275</v>
      </c>
      <c r="BC3" s="61" t="s">
        <v>276</v>
      </c>
      <c r="BD3" s="59" t="s">
        <v>274</v>
      </c>
      <c r="BE3" s="60" t="s">
        <v>275</v>
      </c>
      <c r="BF3" s="61" t="s">
        <v>276</v>
      </c>
      <c r="BG3" s="59" t="s">
        <v>274</v>
      </c>
      <c r="BH3" s="60" t="s">
        <v>275</v>
      </c>
      <c r="BI3" s="61" t="s">
        <v>276</v>
      </c>
      <c r="BJ3" s="59" t="s">
        <v>274</v>
      </c>
      <c r="BK3" s="60" t="s">
        <v>275</v>
      </c>
      <c r="BL3" s="61" t="s">
        <v>276</v>
      </c>
      <c r="BM3" s="59" t="s">
        <v>274</v>
      </c>
      <c r="BN3" s="60" t="s">
        <v>275</v>
      </c>
      <c r="BO3" s="61" t="s">
        <v>276</v>
      </c>
      <c r="BP3" s="59" t="s">
        <v>274</v>
      </c>
      <c r="BQ3" s="60" t="s">
        <v>275</v>
      </c>
      <c r="BR3" s="61" t="s">
        <v>276</v>
      </c>
      <c r="BS3" s="59" t="s">
        <v>274</v>
      </c>
      <c r="BT3" s="60" t="s">
        <v>275</v>
      </c>
      <c r="BU3" s="61" t="s">
        <v>276</v>
      </c>
      <c r="BV3" s="59" t="s">
        <v>274</v>
      </c>
      <c r="BW3" s="60" t="s">
        <v>275</v>
      </c>
      <c r="BX3" s="61" t="s">
        <v>276</v>
      </c>
      <c r="BY3" s="59" t="s">
        <v>274</v>
      </c>
      <c r="BZ3" s="60" t="s">
        <v>275</v>
      </c>
      <c r="CA3" s="61" t="s">
        <v>276</v>
      </c>
      <c r="CB3" s="59" t="s">
        <v>274</v>
      </c>
      <c r="CC3" s="60" t="s">
        <v>275</v>
      </c>
      <c r="CD3" s="61" t="s">
        <v>276</v>
      </c>
      <c r="CE3" s="59" t="s">
        <v>274</v>
      </c>
      <c r="CF3" s="60" t="s">
        <v>275</v>
      </c>
      <c r="CG3" s="61" t="s">
        <v>276</v>
      </c>
      <c r="CH3" s="59" t="s">
        <v>274</v>
      </c>
      <c r="CI3" s="60" t="s">
        <v>275</v>
      </c>
      <c r="CJ3" s="61" t="s">
        <v>276</v>
      </c>
      <c r="CK3" s="59" t="s">
        <v>274</v>
      </c>
      <c r="CL3" s="60" t="s">
        <v>275</v>
      </c>
      <c r="CM3" s="61" t="s">
        <v>276</v>
      </c>
      <c r="CN3" s="59" t="s">
        <v>274</v>
      </c>
      <c r="CO3" s="60" t="s">
        <v>275</v>
      </c>
      <c r="CP3" s="61" t="s">
        <v>276</v>
      </c>
      <c r="CQ3" s="59" t="s">
        <v>274</v>
      </c>
      <c r="CR3" s="60" t="s">
        <v>275</v>
      </c>
      <c r="CS3" s="61" t="s">
        <v>276</v>
      </c>
      <c r="CT3" s="59" t="s">
        <v>274</v>
      </c>
      <c r="CU3" s="60" t="s">
        <v>275</v>
      </c>
      <c r="CV3" s="61" t="s">
        <v>276</v>
      </c>
      <c r="CW3" s="59" t="s">
        <v>274</v>
      </c>
      <c r="CX3" s="60" t="s">
        <v>275</v>
      </c>
      <c r="CY3" s="61" t="s">
        <v>276</v>
      </c>
      <c r="CZ3" s="59" t="s">
        <v>274</v>
      </c>
      <c r="DA3" s="60" t="s">
        <v>275</v>
      </c>
      <c r="DB3" s="61" t="s">
        <v>276</v>
      </c>
      <c r="DC3" s="59" t="s">
        <v>274</v>
      </c>
      <c r="DD3" s="60" t="s">
        <v>275</v>
      </c>
      <c r="DE3" s="61" t="s">
        <v>276</v>
      </c>
      <c r="DF3" s="59" t="s">
        <v>274</v>
      </c>
      <c r="DG3" s="60" t="s">
        <v>275</v>
      </c>
      <c r="DH3" s="61" t="s">
        <v>276</v>
      </c>
      <c r="DI3" s="59" t="s">
        <v>274</v>
      </c>
      <c r="DJ3" s="60" t="s">
        <v>275</v>
      </c>
      <c r="DK3" s="61" t="s">
        <v>276</v>
      </c>
      <c r="DL3" s="59" t="s">
        <v>274</v>
      </c>
      <c r="DM3" s="60" t="s">
        <v>275</v>
      </c>
      <c r="DN3" s="61" t="s">
        <v>276</v>
      </c>
      <c r="DO3" s="59" t="s">
        <v>274</v>
      </c>
      <c r="DP3" s="60" t="s">
        <v>275</v>
      </c>
      <c r="DQ3" s="61" t="s">
        <v>276</v>
      </c>
      <c r="DR3" s="59" t="s">
        <v>274</v>
      </c>
      <c r="DS3" s="60" t="s">
        <v>275</v>
      </c>
      <c r="DT3" s="61" t="s">
        <v>276</v>
      </c>
      <c r="DU3" s="59" t="s">
        <v>274</v>
      </c>
      <c r="DV3" s="60" t="s">
        <v>275</v>
      </c>
      <c r="DW3" s="61" t="s">
        <v>276</v>
      </c>
      <c r="DX3" s="59" t="s">
        <v>274</v>
      </c>
      <c r="DY3" s="60" t="s">
        <v>275</v>
      </c>
      <c r="DZ3" s="61" t="s">
        <v>276</v>
      </c>
      <c r="EA3" s="59" t="s">
        <v>274</v>
      </c>
      <c r="EB3" s="60" t="s">
        <v>275</v>
      </c>
      <c r="EC3" s="61" t="s">
        <v>276</v>
      </c>
      <c r="ED3" s="59" t="s">
        <v>274</v>
      </c>
      <c r="EE3" s="60" t="s">
        <v>275</v>
      </c>
      <c r="EF3" s="61" t="s">
        <v>276</v>
      </c>
      <c r="EG3" s="59" t="s">
        <v>274</v>
      </c>
      <c r="EH3" s="60" t="s">
        <v>275</v>
      </c>
      <c r="EI3" s="61" t="s">
        <v>276</v>
      </c>
      <c r="EJ3" s="59" t="s">
        <v>274</v>
      </c>
      <c r="EK3" s="60" t="s">
        <v>275</v>
      </c>
      <c r="EL3" s="61" t="s">
        <v>276</v>
      </c>
      <c r="EM3" s="59" t="s">
        <v>274</v>
      </c>
      <c r="EN3" s="60" t="s">
        <v>275</v>
      </c>
      <c r="EO3" s="61" t="s">
        <v>276</v>
      </c>
      <c r="EP3" s="59" t="s">
        <v>274</v>
      </c>
      <c r="EQ3" s="60" t="s">
        <v>275</v>
      </c>
      <c r="ER3" s="61" t="s">
        <v>276</v>
      </c>
      <c r="ES3" s="59" t="s">
        <v>274</v>
      </c>
      <c r="ET3" s="60" t="s">
        <v>275</v>
      </c>
      <c r="EU3" s="61" t="s">
        <v>276</v>
      </c>
      <c r="EV3" s="59" t="s">
        <v>274</v>
      </c>
      <c r="EW3" s="60" t="s">
        <v>275</v>
      </c>
      <c r="EX3" s="61" t="s">
        <v>276</v>
      </c>
      <c r="EY3" s="59" t="s">
        <v>274</v>
      </c>
      <c r="EZ3" s="60" t="s">
        <v>275</v>
      </c>
      <c r="FA3" s="61" t="s">
        <v>276</v>
      </c>
      <c r="FB3" s="59" t="s">
        <v>274</v>
      </c>
      <c r="FC3" s="60" t="s">
        <v>275</v>
      </c>
      <c r="FD3" s="61" t="s">
        <v>276</v>
      </c>
      <c r="FE3" s="59" t="s">
        <v>274</v>
      </c>
      <c r="FF3" s="60" t="s">
        <v>275</v>
      </c>
      <c r="FG3" s="61" t="s">
        <v>276</v>
      </c>
      <c r="FH3" s="59" t="s">
        <v>274</v>
      </c>
      <c r="FI3" s="60" t="s">
        <v>275</v>
      </c>
      <c r="FJ3" s="61" t="s">
        <v>276</v>
      </c>
      <c r="FK3" s="59" t="s">
        <v>274</v>
      </c>
      <c r="FL3" s="60" t="s">
        <v>275</v>
      </c>
      <c r="FM3" s="61" t="s">
        <v>276</v>
      </c>
      <c r="FN3" s="59" t="s">
        <v>274</v>
      </c>
      <c r="FO3" s="60" t="s">
        <v>275</v>
      </c>
      <c r="FP3" s="61" t="s">
        <v>276</v>
      </c>
      <c r="FQ3" s="59" t="s">
        <v>274</v>
      </c>
      <c r="FR3" s="60" t="s">
        <v>275</v>
      </c>
      <c r="FS3" s="61" t="s">
        <v>276</v>
      </c>
      <c r="FT3" s="59" t="s">
        <v>274</v>
      </c>
      <c r="FU3" s="60" t="s">
        <v>275</v>
      </c>
      <c r="FV3" s="61" t="s">
        <v>276</v>
      </c>
      <c r="FW3" s="59" t="s">
        <v>274</v>
      </c>
      <c r="FX3" s="60" t="s">
        <v>275</v>
      </c>
      <c r="FY3" s="61" t="s">
        <v>276</v>
      </c>
      <c r="FZ3" s="59" t="s">
        <v>274</v>
      </c>
      <c r="GA3" s="60" t="s">
        <v>275</v>
      </c>
      <c r="GB3" s="61" t="s">
        <v>276</v>
      </c>
      <c r="GC3" s="59" t="s">
        <v>274</v>
      </c>
      <c r="GD3" s="60" t="s">
        <v>275</v>
      </c>
      <c r="GE3" s="61" t="s">
        <v>276</v>
      </c>
      <c r="GF3" s="59" t="s">
        <v>274</v>
      </c>
      <c r="GG3" s="60" t="s">
        <v>275</v>
      </c>
      <c r="GH3" s="61" t="s">
        <v>276</v>
      </c>
      <c r="GI3" s="59" t="s">
        <v>274</v>
      </c>
      <c r="GJ3" s="60" t="s">
        <v>275</v>
      </c>
      <c r="GK3" s="61" t="s">
        <v>276</v>
      </c>
      <c r="GL3" s="59" t="s">
        <v>274</v>
      </c>
      <c r="GM3" s="60" t="s">
        <v>275</v>
      </c>
      <c r="GN3" s="61" t="s">
        <v>276</v>
      </c>
      <c r="GO3" s="59" t="s">
        <v>274</v>
      </c>
      <c r="GP3" s="60" t="s">
        <v>275</v>
      </c>
      <c r="GQ3" s="61" t="s">
        <v>276</v>
      </c>
      <c r="GR3" s="59" t="s">
        <v>274</v>
      </c>
      <c r="GS3" s="60" t="s">
        <v>275</v>
      </c>
      <c r="GT3" s="61" t="s">
        <v>276</v>
      </c>
      <c r="GU3" s="59" t="s">
        <v>274</v>
      </c>
      <c r="GV3" s="60" t="s">
        <v>275</v>
      </c>
      <c r="GW3" s="61" t="s">
        <v>276</v>
      </c>
      <c r="GX3" s="59" t="s">
        <v>274</v>
      </c>
      <c r="GY3" s="60" t="s">
        <v>275</v>
      </c>
      <c r="GZ3" s="61" t="s">
        <v>276</v>
      </c>
      <c r="HA3" s="59" t="s">
        <v>274</v>
      </c>
      <c r="HB3" s="60" t="s">
        <v>275</v>
      </c>
      <c r="HC3" s="61" t="s">
        <v>276</v>
      </c>
      <c r="HD3" s="59" t="s">
        <v>274</v>
      </c>
      <c r="HE3" s="60" t="s">
        <v>275</v>
      </c>
      <c r="HF3" s="62" t="s">
        <v>276</v>
      </c>
    </row>
    <row r="4" spans="1:217" s="58" customFormat="1" ht="15" customHeight="1" x14ac:dyDescent="0.2">
      <c r="A4" s="1056"/>
      <c r="B4" s="63" t="s">
        <v>277</v>
      </c>
      <c r="C4" s="64" t="s">
        <v>278</v>
      </c>
      <c r="D4" s="65" t="s">
        <v>279</v>
      </c>
      <c r="E4" s="63" t="s">
        <v>277</v>
      </c>
      <c r="F4" s="64" t="s">
        <v>278</v>
      </c>
      <c r="G4" s="65" t="s">
        <v>279</v>
      </c>
      <c r="H4" s="63" t="s">
        <v>277</v>
      </c>
      <c r="I4" s="64" t="s">
        <v>278</v>
      </c>
      <c r="J4" s="65" t="s">
        <v>279</v>
      </c>
      <c r="K4" s="63" t="s">
        <v>277</v>
      </c>
      <c r="L4" s="64" t="s">
        <v>278</v>
      </c>
      <c r="M4" s="65" t="s">
        <v>279</v>
      </c>
      <c r="N4" s="63" t="s">
        <v>277</v>
      </c>
      <c r="O4" s="64" t="s">
        <v>278</v>
      </c>
      <c r="P4" s="65" t="s">
        <v>279</v>
      </c>
      <c r="Q4" s="63" t="s">
        <v>277</v>
      </c>
      <c r="R4" s="64" t="s">
        <v>278</v>
      </c>
      <c r="S4" s="65" t="s">
        <v>279</v>
      </c>
      <c r="T4" s="63" t="s">
        <v>277</v>
      </c>
      <c r="U4" s="64" t="s">
        <v>278</v>
      </c>
      <c r="V4" s="65" t="s">
        <v>279</v>
      </c>
      <c r="W4" s="63" t="s">
        <v>277</v>
      </c>
      <c r="X4" s="64" t="s">
        <v>278</v>
      </c>
      <c r="Y4" s="65" t="s">
        <v>279</v>
      </c>
      <c r="Z4" s="63" t="s">
        <v>277</v>
      </c>
      <c r="AA4" s="64" t="s">
        <v>278</v>
      </c>
      <c r="AB4" s="65" t="s">
        <v>279</v>
      </c>
      <c r="AC4" s="63" t="s">
        <v>277</v>
      </c>
      <c r="AD4" s="64" t="s">
        <v>278</v>
      </c>
      <c r="AE4" s="65" t="s">
        <v>279</v>
      </c>
      <c r="AF4" s="63" t="s">
        <v>277</v>
      </c>
      <c r="AG4" s="64" t="s">
        <v>278</v>
      </c>
      <c r="AH4" s="65" t="s">
        <v>279</v>
      </c>
      <c r="AI4" s="63" t="s">
        <v>277</v>
      </c>
      <c r="AJ4" s="64" t="s">
        <v>278</v>
      </c>
      <c r="AK4" s="65" t="s">
        <v>279</v>
      </c>
      <c r="AL4" s="63" t="s">
        <v>277</v>
      </c>
      <c r="AM4" s="64" t="s">
        <v>278</v>
      </c>
      <c r="AN4" s="65" t="s">
        <v>279</v>
      </c>
      <c r="AO4" s="63" t="s">
        <v>277</v>
      </c>
      <c r="AP4" s="64" t="s">
        <v>278</v>
      </c>
      <c r="AQ4" s="65" t="s">
        <v>279</v>
      </c>
      <c r="AR4" s="63" t="s">
        <v>277</v>
      </c>
      <c r="AS4" s="64" t="s">
        <v>278</v>
      </c>
      <c r="AT4" s="65" t="s">
        <v>279</v>
      </c>
      <c r="AU4" s="63" t="s">
        <v>277</v>
      </c>
      <c r="AV4" s="64" t="s">
        <v>278</v>
      </c>
      <c r="AW4" s="65" t="s">
        <v>279</v>
      </c>
      <c r="AX4" s="63" t="s">
        <v>277</v>
      </c>
      <c r="AY4" s="64" t="s">
        <v>278</v>
      </c>
      <c r="AZ4" s="65" t="s">
        <v>279</v>
      </c>
      <c r="BA4" s="63" t="s">
        <v>277</v>
      </c>
      <c r="BB4" s="64" t="s">
        <v>278</v>
      </c>
      <c r="BC4" s="65" t="s">
        <v>279</v>
      </c>
      <c r="BD4" s="63" t="s">
        <v>277</v>
      </c>
      <c r="BE4" s="64" t="s">
        <v>278</v>
      </c>
      <c r="BF4" s="65" t="s">
        <v>279</v>
      </c>
      <c r="BG4" s="63" t="s">
        <v>277</v>
      </c>
      <c r="BH4" s="64" t="s">
        <v>278</v>
      </c>
      <c r="BI4" s="65" t="s">
        <v>279</v>
      </c>
      <c r="BJ4" s="63" t="s">
        <v>277</v>
      </c>
      <c r="BK4" s="64" t="s">
        <v>278</v>
      </c>
      <c r="BL4" s="65" t="s">
        <v>279</v>
      </c>
      <c r="BM4" s="63" t="s">
        <v>277</v>
      </c>
      <c r="BN4" s="64" t="s">
        <v>278</v>
      </c>
      <c r="BO4" s="65" t="s">
        <v>279</v>
      </c>
      <c r="BP4" s="63" t="s">
        <v>277</v>
      </c>
      <c r="BQ4" s="64" t="s">
        <v>278</v>
      </c>
      <c r="BR4" s="65" t="s">
        <v>279</v>
      </c>
      <c r="BS4" s="63" t="s">
        <v>277</v>
      </c>
      <c r="BT4" s="64" t="s">
        <v>278</v>
      </c>
      <c r="BU4" s="65" t="s">
        <v>279</v>
      </c>
      <c r="BV4" s="63" t="s">
        <v>277</v>
      </c>
      <c r="BW4" s="64" t="s">
        <v>278</v>
      </c>
      <c r="BX4" s="65" t="s">
        <v>279</v>
      </c>
      <c r="BY4" s="63" t="s">
        <v>277</v>
      </c>
      <c r="BZ4" s="64" t="s">
        <v>278</v>
      </c>
      <c r="CA4" s="65" t="s">
        <v>279</v>
      </c>
      <c r="CB4" s="63" t="s">
        <v>277</v>
      </c>
      <c r="CC4" s="64" t="s">
        <v>278</v>
      </c>
      <c r="CD4" s="65" t="s">
        <v>279</v>
      </c>
      <c r="CE4" s="63" t="s">
        <v>277</v>
      </c>
      <c r="CF4" s="64" t="s">
        <v>278</v>
      </c>
      <c r="CG4" s="65" t="s">
        <v>279</v>
      </c>
      <c r="CH4" s="63" t="s">
        <v>277</v>
      </c>
      <c r="CI4" s="64" t="s">
        <v>278</v>
      </c>
      <c r="CJ4" s="65" t="s">
        <v>279</v>
      </c>
      <c r="CK4" s="63" t="s">
        <v>277</v>
      </c>
      <c r="CL4" s="64" t="s">
        <v>278</v>
      </c>
      <c r="CM4" s="65" t="s">
        <v>279</v>
      </c>
      <c r="CN4" s="63" t="s">
        <v>277</v>
      </c>
      <c r="CO4" s="64" t="s">
        <v>278</v>
      </c>
      <c r="CP4" s="65" t="s">
        <v>279</v>
      </c>
      <c r="CQ4" s="63" t="s">
        <v>277</v>
      </c>
      <c r="CR4" s="64" t="s">
        <v>278</v>
      </c>
      <c r="CS4" s="65" t="s">
        <v>279</v>
      </c>
      <c r="CT4" s="63" t="s">
        <v>277</v>
      </c>
      <c r="CU4" s="64" t="s">
        <v>278</v>
      </c>
      <c r="CV4" s="65" t="s">
        <v>279</v>
      </c>
      <c r="CW4" s="63" t="s">
        <v>277</v>
      </c>
      <c r="CX4" s="64" t="s">
        <v>278</v>
      </c>
      <c r="CY4" s="65" t="s">
        <v>279</v>
      </c>
      <c r="CZ4" s="63" t="s">
        <v>277</v>
      </c>
      <c r="DA4" s="64" t="s">
        <v>278</v>
      </c>
      <c r="DB4" s="65" t="s">
        <v>279</v>
      </c>
      <c r="DC4" s="63" t="s">
        <v>277</v>
      </c>
      <c r="DD4" s="64" t="s">
        <v>278</v>
      </c>
      <c r="DE4" s="65" t="s">
        <v>279</v>
      </c>
      <c r="DF4" s="63" t="s">
        <v>277</v>
      </c>
      <c r="DG4" s="64" t="s">
        <v>278</v>
      </c>
      <c r="DH4" s="65" t="s">
        <v>279</v>
      </c>
      <c r="DI4" s="63" t="s">
        <v>277</v>
      </c>
      <c r="DJ4" s="64" t="s">
        <v>278</v>
      </c>
      <c r="DK4" s="65" t="s">
        <v>279</v>
      </c>
      <c r="DL4" s="63" t="s">
        <v>277</v>
      </c>
      <c r="DM4" s="64" t="s">
        <v>278</v>
      </c>
      <c r="DN4" s="65" t="s">
        <v>279</v>
      </c>
      <c r="DO4" s="63" t="s">
        <v>277</v>
      </c>
      <c r="DP4" s="64" t="s">
        <v>278</v>
      </c>
      <c r="DQ4" s="65" t="s">
        <v>279</v>
      </c>
      <c r="DR4" s="63" t="s">
        <v>277</v>
      </c>
      <c r="DS4" s="64" t="s">
        <v>278</v>
      </c>
      <c r="DT4" s="65" t="s">
        <v>279</v>
      </c>
      <c r="DU4" s="63" t="s">
        <v>277</v>
      </c>
      <c r="DV4" s="64" t="s">
        <v>278</v>
      </c>
      <c r="DW4" s="65" t="s">
        <v>279</v>
      </c>
      <c r="DX4" s="63" t="s">
        <v>277</v>
      </c>
      <c r="DY4" s="64" t="s">
        <v>278</v>
      </c>
      <c r="DZ4" s="65" t="s">
        <v>279</v>
      </c>
      <c r="EA4" s="63" t="s">
        <v>277</v>
      </c>
      <c r="EB4" s="64" t="s">
        <v>278</v>
      </c>
      <c r="EC4" s="65" t="s">
        <v>279</v>
      </c>
      <c r="ED4" s="63" t="s">
        <v>277</v>
      </c>
      <c r="EE4" s="64" t="s">
        <v>278</v>
      </c>
      <c r="EF4" s="65" t="s">
        <v>279</v>
      </c>
      <c r="EG4" s="63" t="s">
        <v>277</v>
      </c>
      <c r="EH4" s="64" t="s">
        <v>278</v>
      </c>
      <c r="EI4" s="65" t="s">
        <v>279</v>
      </c>
      <c r="EJ4" s="63" t="s">
        <v>277</v>
      </c>
      <c r="EK4" s="64" t="s">
        <v>278</v>
      </c>
      <c r="EL4" s="65" t="s">
        <v>279</v>
      </c>
      <c r="EM4" s="63" t="s">
        <v>277</v>
      </c>
      <c r="EN4" s="64" t="s">
        <v>278</v>
      </c>
      <c r="EO4" s="65" t="s">
        <v>279</v>
      </c>
      <c r="EP4" s="63" t="s">
        <v>277</v>
      </c>
      <c r="EQ4" s="64" t="s">
        <v>278</v>
      </c>
      <c r="ER4" s="65" t="s">
        <v>279</v>
      </c>
      <c r="ES4" s="63" t="s">
        <v>277</v>
      </c>
      <c r="ET4" s="64" t="s">
        <v>278</v>
      </c>
      <c r="EU4" s="65" t="s">
        <v>279</v>
      </c>
      <c r="EV4" s="63" t="s">
        <v>277</v>
      </c>
      <c r="EW4" s="64" t="s">
        <v>278</v>
      </c>
      <c r="EX4" s="65" t="s">
        <v>279</v>
      </c>
      <c r="EY4" s="63" t="s">
        <v>277</v>
      </c>
      <c r="EZ4" s="64" t="s">
        <v>278</v>
      </c>
      <c r="FA4" s="65" t="s">
        <v>279</v>
      </c>
      <c r="FB4" s="63" t="s">
        <v>277</v>
      </c>
      <c r="FC4" s="64" t="s">
        <v>278</v>
      </c>
      <c r="FD4" s="65" t="s">
        <v>279</v>
      </c>
      <c r="FE4" s="63" t="s">
        <v>277</v>
      </c>
      <c r="FF4" s="64" t="s">
        <v>278</v>
      </c>
      <c r="FG4" s="65" t="s">
        <v>279</v>
      </c>
      <c r="FH4" s="63" t="s">
        <v>277</v>
      </c>
      <c r="FI4" s="64" t="s">
        <v>278</v>
      </c>
      <c r="FJ4" s="65" t="s">
        <v>279</v>
      </c>
      <c r="FK4" s="63" t="s">
        <v>277</v>
      </c>
      <c r="FL4" s="64" t="s">
        <v>278</v>
      </c>
      <c r="FM4" s="65" t="s">
        <v>279</v>
      </c>
      <c r="FN4" s="63" t="s">
        <v>277</v>
      </c>
      <c r="FO4" s="64" t="s">
        <v>278</v>
      </c>
      <c r="FP4" s="65" t="s">
        <v>279</v>
      </c>
      <c r="FQ4" s="63" t="s">
        <v>277</v>
      </c>
      <c r="FR4" s="64" t="s">
        <v>278</v>
      </c>
      <c r="FS4" s="65" t="s">
        <v>279</v>
      </c>
      <c r="FT4" s="63" t="s">
        <v>277</v>
      </c>
      <c r="FU4" s="64" t="s">
        <v>278</v>
      </c>
      <c r="FV4" s="65" t="s">
        <v>279</v>
      </c>
      <c r="FW4" s="63" t="s">
        <v>277</v>
      </c>
      <c r="FX4" s="64" t="s">
        <v>278</v>
      </c>
      <c r="FY4" s="65" t="s">
        <v>279</v>
      </c>
      <c r="FZ4" s="63" t="s">
        <v>277</v>
      </c>
      <c r="GA4" s="64" t="s">
        <v>278</v>
      </c>
      <c r="GB4" s="65" t="s">
        <v>279</v>
      </c>
      <c r="GC4" s="63" t="s">
        <v>277</v>
      </c>
      <c r="GD4" s="64" t="s">
        <v>278</v>
      </c>
      <c r="GE4" s="65" t="s">
        <v>279</v>
      </c>
      <c r="GF4" s="63" t="s">
        <v>277</v>
      </c>
      <c r="GG4" s="64" t="s">
        <v>278</v>
      </c>
      <c r="GH4" s="65" t="s">
        <v>279</v>
      </c>
      <c r="GI4" s="63" t="s">
        <v>277</v>
      </c>
      <c r="GJ4" s="64" t="s">
        <v>278</v>
      </c>
      <c r="GK4" s="65" t="s">
        <v>279</v>
      </c>
      <c r="GL4" s="63" t="s">
        <v>277</v>
      </c>
      <c r="GM4" s="64" t="s">
        <v>278</v>
      </c>
      <c r="GN4" s="65" t="s">
        <v>279</v>
      </c>
      <c r="GO4" s="63" t="s">
        <v>277</v>
      </c>
      <c r="GP4" s="64" t="s">
        <v>278</v>
      </c>
      <c r="GQ4" s="65" t="s">
        <v>279</v>
      </c>
      <c r="GR4" s="63" t="s">
        <v>277</v>
      </c>
      <c r="GS4" s="64" t="s">
        <v>278</v>
      </c>
      <c r="GT4" s="65" t="s">
        <v>279</v>
      </c>
      <c r="GU4" s="63" t="s">
        <v>277</v>
      </c>
      <c r="GV4" s="64" t="s">
        <v>278</v>
      </c>
      <c r="GW4" s="65" t="s">
        <v>279</v>
      </c>
      <c r="GX4" s="63" t="s">
        <v>277</v>
      </c>
      <c r="GY4" s="64" t="s">
        <v>278</v>
      </c>
      <c r="GZ4" s="65" t="s">
        <v>279</v>
      </c>
      <c r="HA4" s="63" t="s">
        <v>277</v>
      </c>
      <c r="HB4" s="64" t="s">
        <v>278</v>
      </c>
      <c r="HC4" s="65" t="s">
        <v>279</v>
      </c>
      <c r="HD4" s="63" t="s">
        <v>277</v>
      </c>
      <c r="HE4" s="64" t="s">
        <v>278</v>
      </c>
      <c r="HF4" s="66" t="s">
        <v>279</v>
      </c>
    </row>
    <row r="5" spans="1:217" s="58" customFormat="1" ht="15" customHeight="1" thickBot="1" x14ac:dyDescent="0.25">
      <c r="A5" s="67">
        <v>1</v>
      </c>
      <c r="B5" s="68">
        <v>2</v>
      </c>
      <c r="C5" s="69">
        <v>3</v>
      </c>
      <c r="D5" s="70" t="s">
        <v>280</v>
      </c>
      <c r="E5" s="68">
        <v>4</v>
      </c>
      <c r="F5" s="69">
        <v>5</v>
      </c>
      <c r="G5" s="70" t="s">
        <v>281</v>
      </c>
      <c r="H5" s="68">
        <v>6</v>
      </c>
      <c r="I5" s="69">
        <v>7</v>
      </c>
      <c r="J5" s="70" t="s">
        <v>282</v>
      </c>
      <c r="K5" s="68">
        <v>8</v>
      </c>
      <c r="L5" s="69">
        <v>9</v>
      </c>
      <c r="M5" s="70" t="s">
        <v>283</v>
      </c>
      <c r="N5" s="68">
        <v>10</v>
      </c>
      <c r="O5" s="69">
        <v>11</v>
      </c>
      <c r="P5" s="70" t="s">
        <v>284</v>
      </c>
      <c r="Q5" s="68">
        <v>12</v>
      </c>
      <c r="R5" s="69">
        <v>13</v>
      </c>
      <c r="S5" s="70" t="s">
        <v>285</v>
      </c>
      <c r="T5" s="68">
        <v>14</v>
      </c>
      <c r="U5" s="69">
        <v>15</v>
      </c>
      <c r="V5" s="70" t="s">
        <v>286</v>
      </c>
      <c r="W5" s="68">
        <v>16</v>
      </c>
      <c r="X5" s="69">
        <v>17</v>
      </c>
      <c r="Y5" s="70" t="s">
        <v>287</v>
      </c>
      <c r="Z5" s="68">
        <v>18</v>
      </c>
      <c r="AA5" s="69">
        <v>19</v>
      </c>
      <c r="AB5" s="70" t="s">
        <v>288</v>
      </c>
      <c r="AC5" s="68">
        <v>20</v>
      </c>
      <c r="AD5" s="69">
        <v>21</v>
      </c>
      <c r="AE5" s="70" t="s">
        <v>289</v>
      </c>
      <c r="AF5" s="68">
        <v>22</v>
      </c>
      <c r="AG5" s="69">
        <v>23</v>
      </c>
      <c r="AH5" s="70" t="s">
        <v>290</v>
      </c>
      <c r="AI5" s="68">
        <v>24</v>
      </c>
      <c r="AJ5" s="69">
        <v>25</v>
      </c>
      <c r="AK5" s="70" t="s">
        <v>291</v>
      </c>
      <c r="AL5" s="68">
        <v>26</v>
      </c>
      <c r="AM5" s="69">
        <v>27</v>
      </c>
      <c r="AN5" s="70" t="s">
        <v>292</v>
      </c>
      <c r="AO5" s="68">
        <v>28</v>
      </c>
      <c r="AP5" s="69">
        <v>29</v>
      </c>
      <c r="AQ5" s="70" t="s">
        <v>293</v>
      </c>
      <c r="AR5" s="68">
        <v>30</v>
      </c>
      <c r="AS5" s="69">
        <v>31</v>
      </c>
      <c r="AT5" s="70" t="s">
        <v>294</v>
      </c>
      <c r="AU5" s="68">
        <v>32</v>
      </c>
      <c r="AV5" s="69">
        <v>33</v>
      </c>
      <c r="AW5" s="70" t="s">
        <v>295</v>
      </c>
      <c r="AX5" s="68">
        <v>34</v>
      </c>
      <c r="AY5" s="69">
        <v>35</v>
      </c>
      <c r="AZ5" s="70" t="s">
        <v>296</v>
      </c>
      <c r="BA5" s="68">
        <v>36</v>
      </c>
      <c r="BB5" s="69">
        <v>37</v>
      </c>
      <c r="BC5" s="70" t="s">
        <v>297</v>
      </c>
      <c r="BD5" s="68">
        <v>38</v>
      </c>
      <c r="BE5" s="69">
        <v>39</v>
      </c>
      <c r="BF5" s="70" t="s">
        <v>298</v>
      </c>
      <c r="BG5" s="68">
        <v>40</v>
      </c>
      <c r="BH5" s="69">
        <v>41</v>
      </c>
      <c r="BI5" s="70" t="s">
        <v>299</v>
      </c>
      <c r="BJ5" s="68">
        <v>42</v>
      </c>
      <c r="BK5" s="69">
        <v>43</v>
      </c>
      <c r="BL5" s="70" t="s">
        <v>300</v>
      </c>
      <c r="BM5" s="68">
        <v>44</v>
      </c>
      <c r="BN5" s="69">
        <v>45</v>
      </c>
      <c r="BO5" s="70" t="s">
        <v>301</v>
      </c>
      <c r="BP5" s="68">
        <v>46</v>
      </c>
      <c r="BQ5" s="69">
        <v>47</v>
      </c>
      <c r="BR5" s="70" t="s">
        <v>302</v>
      </c>
      <c r="BS5" s="68">
        <v>48</v>
      </c>
      <c r="BT5" s="69">
        <v>49</v>
      </c>
      <c r="BU5" s="70" t="s">
        <v>303</v>
      </c>
      <c r="BV5" s="68">
        <v>50</v>
      </c>
      <c r="BW5" s="69">
        <v>51</v>
      </c>
      <c r="BX5" s="70" t="s">
        <v>304</v>
      </c>
      <c r="BY5" s="68">
        <v>52</v>
      </c>
      <c r="BZ5" s="69">
        <v>53</v>
      </c>
      <c r="CA5" s="70" t="s">
        <v>305</v>
      </c>
      <c r="CB5" s="68">
        <v>54</v>
      </c>
      <c r="CC5" s="69">
        <v>55</v>
      </c>
      <c r="CD5" s="70" t="s">
        <v>306</v>
      </c>
      <c r="CE5" s="68">
        <v>56</v>
      </c>
      <c r="CF5" s="69">
        <v>57</v>
      </c>
      <c r="CG5" s="70" t="s">
        <v>307</v>
      </c>
      <c r="CH5" s="68">
        <v>58</v>
      </c>
      <c r="CI5" s="69">
        <v>59</v>
      </c>
      <c r="CJ5" s="70" t="s">
        <v>308</v>
      </c>
      <c r="CK5" s="68">
        <v>60</v>
      </c>
      <c r="CL5" s="69">
        <v>61</v>
      </c>
      <c r="CM5" s="70" t="s">
        <v>309</v>
      </c>
      <c r="CN5" s="68">
        <v>62</v>
      </c>
      <c r="CO5" s="69">
        <v>63</v>
      </c>
      <c r="CP5" s="70" t="s">
        <v>310</v>
      </c>
      <c r="CQ5" s="68">
        <v>64</v>
      </c>
      <c r="CR5" s="69">
        <v>65</v>
      </c>
      <c r="CS5" s="70" t="s">
        <v>311</v>
      </c>
      <c r="CT5" s="68">
        <v>66</v>
      </c>
      <c r="CU5" s="69">
        <v>67</v>
      </c>
      <c r="CV5" s="70" t="s">
        <v>312</v>
      </c>
      <c r="CW5" s="68">
        <v>68</v>
      </c>
      <c r="CX5" s="69">
        <v>69</v>
      </c>
      <c r="CY5" s="70" t="s">
        <v>313</v>
      </c>
      <c r="CZ5" s="68">
        <v>70</v>
      </c>
      <c r="DA5" s="69">
        <v>71</v>
      </c>
      <c r="DB5" s="70" t="s">
        <v>314</v>
      </c>
      <c r="DC5" s="68">
        <v>72</v>
      </c>
      <c r="DD5" s="69">
        <v>73</v>
      </c>
      <c r="DE5" s="70" t="s">
        <v>315</v>
      </c>
      <c r="DF5" s="68">
        <v>74</v>
      </c>
      <c r="DG5" s="69">
        <v>75</v>
      </c>
      <c r="DH5" s="70" t="s">
        <v>316</v>
      </c>
      <c r="DI5" s="68">
        <v>76</v>
      </c>
      <c r="DJ5" s="69">
        <v>77</v>
      </c>
      <c r="DK5" s="70" t="s">
        <v>317</v>
      </c>
      <c r="DL5" s="68">
        <v>78</v>
      </c>
      <c r="DM5" s="69">
        <v>79</v>
      </c>
      <c r="DN5" s="70" t="s">
        <v>318</v>
      </c>
      <c r="DO5" s="68">
        <v>80</v>
      </c>
      <c r="DP5" s="69">
        <v>81</v>
      </c>
      <c r="DQ5" s="70" t="s">
        <v>319</v>
      </c>
      <c r="DR5" s="70" t="s">
        <v>320</v>
      </c>
      <c r="DS5" s="71" t="s">
        <v>321</v>
      </c>
      <c r="DT5" s="70" t="s">
        <v>322</v>
      </c>
      <c r="DU5" s="70" t="s">
        <v>323</v>
      </c>
      <c r="DV5" s="70" t="s">
        <v>324</v>
      </c>
      <c r="DW5" s="70" t="s">
        <v>325</v>
      </c>
      <c r="DX5" s="70" t="s">
        <v>326</v>
      </c>
      <c r="DY5" s="70" t="s">
        <v>327</v>
      </c>
      <c r="DZ5" s="70" t="s">
        <v>328</v>
      </c>
      <c r="EA5" s="70" t="s">
        <v>329</v>
      </c>
      <c r="EB5" s="70" t="s">
        <v>330</v>
      </c>
      <c r="EC5" s="70" t="s">
        <v>331</v>
      </c>
      <c r="ED5" s="70" t="s">
        <v>332</v>
      </c>
      <c r="EE5" s="70" t="s">
        <v>333</v>
      </c>
      <c r="EF5" s="70" t="s">
        <v>334</v>
      </c>
      <c r="EG5" s="70" t="s">
        <v>335</v>
      </c>
      <c r="EH5" s="70" t="s">
        <v>336</v>
      </c>
      <c r="EI5" s="70" t="s">
        <v>337</v>
      </c>
      <c r="EJ5" s="70" t="s">
        <v>338</v>
      </c>
      <c r="EK5" s="70" t="s">
        <v>339</v>
      </c>
      <c r="EL5" s="70" t="s">
        <v>340</v>
      </c>
      <c r="EM5" s="70" t="s">
        <v>341</v>
      </c>
      <c r="EN5" s="70" t="s">
        <v>342</v>
      </c>
      <c r="EO5" s="70" t="s">
        <v>343</v>
      </c>
      <c r="EP5" s="70" t="s">
        <v>344</v>
      </c>
      <c r="EQ5" s="70" t="s">
        <v>345</v>
      </c>
      <c r="ER5" s="70" t="s">
        <v>346</v>
      </c>
      <c r="ES5" s="70" t="s">
        <v>347</v>
      </c>
      <c r="ET5" s="70" t="s">
        <v>348</v>
      </c>
      <c r="EU5" s="70" t="s">
        <v>349</v>
      </c>
      <c r="EV5" s="70" t="s">
        <v>350</v>
      </c>
      <c r="EW5" s="70" t="s">
        <v>351</v>
      </c>
      <c r="EX5" s="70" t="s">
        <v>352</v>
      </c>
      <c r="EY5" s="70" t="s">
        <v>353</v>
      </c>
      <c r="EZ5" s="70" t="s">
        <v>354</v>
      </c>
      <c r="FA5" s="70" t="s">
        <v>355</v>
      </c>
      <c r="FB5" s="70" t="s">
        <v>356</v>
      </c>
      <c r="FC5" s="70" t="s">
        <v>357</v>
      </c>
      <c r="FD5" s="70" t="s">
        <v>358</v>
      </c>
      <c r="FE5" s="70" t="s">
        <v>359</v>
      </c>
      <c r="FF5" s="70" t="s">
        <v>360</v>
      </c>
      <c r="FG5" s="70" t="s">
        <v>361</v>
      </c>
      <c r="FH5" s="70" t="s">
        <v>362</v>
      </c>
      <c r="FI5" s="70" t="s">
        <v>363</v>
      </c>
      <c r="FJ5" s="70" t="s">
        <v>364</v>
      </c>
      <c r="FK5" s="70" t="s">
        <v>365</v>
      </c>
      <c r="FL5" s="70" t="s">
        <v>366</v>
      </c>
      <c r="FM5" s="70" t="s">
        <v>367</v>
      </c>
      <c r="FN5" s="70" t="s">
        <v>368</v>
      </c>
      <c r="FO5" s="70" t="s">
        <v>369</v>
      </c>
      <c r="FP5" s="70" t="s">
        <v>370</v>
      </c>
      <c r="FQ5" s="70" t="s">
        <v>371</v>
      </c>
      <c r="FR5" s="70" t="s">
        <v>372</v>
      </c>
      <c r="FS5" s="70" t="s">
        <v>373</v>
      </c>
      <c r="FT5" s="72" t="s">
        <v>374</v>
      </c>
      <c r="FU5" s="70" t="s">
        <v>375</v>
      </c>
      <c r="FV5" s="70" t="s">
        <v>376</v>
      </c>
      <c r="FW5" s="70" t="s">
        <v>377</v>
      </c>
      <c r="FX5" s="70" t="s">
        <v>378</v>
      </c>
      <c r="FY5" s="70" t="s">
        <v>379</v>
      </c>
      <c r="FZ5" s="70" t="s">
        <v>380</v>
      </c>
      <c r="GA5" s="70" t="s">
        <v>381</v>
      </c>
      <c r="GB5" s="70" t="s">
        <v>382</v>
      </c>
      <c r="GC5" s="70" t="s">
        <v>383</v>
      </c>
      <c r="GD5" s="70" t="s">
        <v>384</v>
      </c>
      <c r="GE5" s="70" t="s">
        <v>385</v>
      </c>
      <c r="GF5" s="70" t="s">
        <v>386</v>
      </c>
      <c r="GG5" s="70" t="s">
        <v>387</v>
      </c>
      <c r="GH5" s="70" t="s">
        <v>388</v>
      </c>
      <c r="GI5" s="70" t="s">
        <v>389</v>
      </c>
      <c r="GJ5" s="70" t="s">
        <v>390</v>
      </c>
      <c r="GK5" s="70" t="s">
        <v>391</v>
      </c>
      <c r="GL5" s="70" t="s">
        <v>392</v>
      </c>
      <c r="GM5" s="70" t="s">
        <v>393</v>
      </c>
      <c r="GN5" s="70" t="s">
        <v>394</v>
      </c>
      <c r="GO5" s="70" t="s">
        <v>395</v>
      </c>
      <c r="GP5" s="70" t="s">
        <v>396</v>
      </c>
      <c r="GQ5" s="70" t="s">
        <v>397</v>
      </c>
      <c r="GR5" s="70" t="s">
        <v>398</v>
      </c>
      <c r="GS5" s="70" t="s">
        <v>399</v>
      </c>
      <c r="GT5" s="70" t="s">
        <v>400</v>
      </c>
      <c r="GU5" s="72" t="s">
        <v>401</v>
      </c>
      <c r="GV5" s="70" t="s">
        <v>402</v>
      </c>
      <c r="GW5" s="70" t="s">
        <v>403</v>
      </c>
      <c r="GX5" s="70" t="s">
        <v>404</v>
      </c>
      <c r="GY5" s="70" t="s">
        <v>405</v>
      </c>
      <c r="GZ5" s="70" t="s">
        <v>406</v>
      </c>
      <c r="HA5" s="70" t="s">
        <v>407</v>
      </c>
      <c r="HB5" s="70" t="s">
        <v>408</v>
      </c>
      <c r="HC5" s="70" t="s">
        <v>409</v>
      </c>
      <c r="HD5" s="70" t="s">
        <v>410</v>
      </c>
      <c r="HE5" s="70" t="s">
        <v>411</v>
      </c>
      <c r="HF5" s="73" t="s">
        <v>412</v>
      </c>
    </row>
    <row r="6" spans="1:217" s="58" customFormat="1" ht="16.5" thickBot="1" x14ac:dyDescent="0.25">
      <c r="A6" s="74" t="s">
        <v>413</v>
      </c>
      <c r="B6" s="75">
        <f>B26+B53</f>
        <v>167015</v>
      </c>
      <c r="C6" s="75">
        <f>C26+C53</f>
        <v>206863</v>
      </c>
      <c r="D6" s="76">
        <f t="shared" ref="D6:D7" si="0">C6/B6*100</f>
        <v>123.85893482621321</v>
      </c>
      <c r="E6" s="75">
        <f t="shared" ref="E6:F6" si="1">E26+E53</f>
        <v>0</v>
      </c>
      <c r="F6" s="75">
        <f t="shared" si="1"/>
        <v>0</v>
      </c>
      <c r="G6" s="76"/>
      <c r="H6" s="75">
        <f t="shared" ref="H6:I6" si="2">H26+H53</f>
        <v>3353</v>
      </c>
      <c r="I6" s="75">
        <f t="shared" si="2"/>
        <v>3353</v>
      </c>
      <c r="J6" s="76">
        <f t="shared" ref="J6:J10" si="3">I6/H6*100</f>
        <v>100</v>
      </c>
      <c r="K6" s="75">
        <f t="shared" ref="K6:L6" si="4">K26+K53</f>
        <v>6832</v>
      </c>
      <c r="L6" s="75">
        <f t="shared" si="4"/>
        <v>22185.599999999999</v>
      </c>
      <c r="M6" s="76">
        <f t="shared" ref="M6:M10" si="5">L6/K6*100</f>
        <v>324.73067915690865</v>
      </c>
      <c r="N6" s="75">
        <f t="shared" ref="N6:O6" si="6">N26+N53</f>
        <v>160628</v>
      </c>
      <c r="O6" s="75">
        <f t="shared" si="6"/>
        <v>27715</v>
      </c>
      <c r="P6" s="76">
        <f t="shared" ref="P6:P10" si="7">O6/N6*100</f>
        <v>17.254152451627363</v>
      </c>
      <c r="Q6" s="75">
        <f t="shared" ref="Q6:R6" si="8">Q26+Q53</f>
        <v>513406</v>
      </c>
      <c r="R6" s="75">
        <f t="shared" si="8"/>
        <v>286466</v>
      </c>
      <c r="S6" s="76">
        <f t="shared" ref="S6:S7" si="9">R6/Q6*100</f>
        <v>55.797166375149487</v>
      </c>
      <c r="T6" s="75">
        <f t="shared" ref="T6:U6" si="10">T26+T53</f>
        <v>1232768</v>
      </c>
      <c r="U6" s="75">
        <f t="shared" si="10"/>
        <v>761036</v>
      </c>
      <c r="V6" s="76">
        <f t="shared" ref="V6" si="11">U6/T6*100</f>
        <v>61.733919115356663</v>
      </c>
      <c r="W6" s="75">
        <f t="shared" ref="W6:X6" si="12">W26+W53</f>
        <v>7000</v>
      </c>
      <c r="X6" s="75">
        <f t="shared" si="12"/>
        <v>5504</v>
      </c>
      <c r="Y6" s="76">
        <f t="shared" ref="Y6:Y7" si="13">X6/W6*100</f>
        <v>78.628571428571419</v>
      </c>
      <c r="Z6" s="75">
        <f t="shared" ref="Z6:AA6" si="14">Z26+Z53</f>
        <v>6933369</v>
      </c>
      <c r="AA6" s="75">
        <f t="shared" si="14"/>
        <v>6947297</v>
      </c>
      <c r="AB6" s="76">
        <f t="shared" ref="AB6" si="15">AA6/Z6*100</f>
        <v>100.20088358199311</v>
      </c>
      <c r="AC6" s="75">
        <f t="shared" ref="AC6:AD6" si="16">AC26+AC53</f>
        <v>0</v>
      </c>
      <c r="AD6" s="75">
        <f t="shared" si="16"/>
        <v>0</v>
      </c>
      <c r="AE6" s="76"/>
      <c r="AF6" s="75">
        <f t="shared" ref="AF6:AG6" si="17">AF26+AF53</f>
        <v>5050</v>
      </c>
      <c r="AG6" s="75">
        <f t="shared" si="17"/>
        <v>14850</v>
      </c>
      <c r="AH6" s="76">
        <f t="shared" ref="AH6:AH10" si="18">AG6/AF6*100</f>
        <v>294.05940594059405</v>
      </c>
      <c r="AI6" s="75">
        <f t="shared" ref="AI6:AJ6" si="19">AI26+AI53</f>
        <v>13210</v>
      </c>
      <c r="AJ6" s="75">
        <f t="shared" si="19"/>
        <v>30190</v>
      </c>
      <c r="AK6" s="76">
        <f t="shared" ref="AK6:AK10" si="20">AJ6/AI6*100</f>
        <v>228.53898561695684</v>
      </c>
      <c r="AL6" s="75">
        <f t="shared" ref="AL6:AM6" si="21">AL26+AL53</f>
        <v>143901</v>
      </c>
      <c r="AM6" s="75">
        <f t="shared" si="21"/>
        <v>124200</v>
      </c>
      <c r="AN6" s="76">
        <f t="shared" ref="AN6:AN10" si="22">AM6/AL6*100</f>
        <v>86.309337669647874</v>
      </c>
      <c r="AO6" s="75">
        <f t="shared" ref="AO6:AP6" si="23">AO26+AO53</f>
        <v>1121188</v>
      </c>
      <c r="AP6" s="75">
        <f t="shared" si="23"/>
        <v>1108100</v>
      </c>
      <c r="AQ6" s="76">
        <f t="shared" ref="AQ6:AQ10" si="24">AP6/AO6*100</f>
        <v>98.832666778452861</v>
      </c>
      <c r="AR6" s="75">
        <f t="shared" ref="AR6:AS6" si="25">AR26+AR53</f>
        <v>15000</v>
      </c>
      <c r="AS6" s="75">
        <f t="shared" si="25"/>
        <v>10000</v>
      </c>
      <c r="AT6" s="76">
        <f t="shared" ref="AT6:AT10" si="26">AS6/AR6*100</f>
        <v>66.666666666666657</v>
      </c>
      <c r="AU6" s="75">
        <f t="shared" ref="AU6:AV6" si="27">AU26+AU53</f>
        <v>172107</v>
      </c>
      <c r="AV6" s="75">
        <f t="shared" si="27"/>
        <v>186850</v>
      </c>
      <c r="AW6" s="76">
        <f t="shared" ref="AW6:AW10" si="28">AV6/AU6*100</f>
        <v>108.56618266543488</v>
      </c>
      <c r="AX6" s="75">
        <f t="shared" ref="AX6:AY6" si="29">AX26+AX53</f>
        <v>59689</v>
      </c>
      <c r="AY6" s="75">
        <f t="shared" si="29"/>
        <v>117280</v>
      </c>
      <c r="AZ6" s="76">
        <f t="shared" ref="AZ6:AZ10" si="30">AY6/AX6*100</f>
        <v>196.48511451021128</v>
      </c>
      <c r="BA6" s="75">
        <f t="shared" ref="BA6:BB6" si="31">BA26+BA53</f>
        <v>0</v>
      </c>
      <c r="BB6" s="75">
        <f t="shared" si="31"/>
        <v>20000</v>
      </c>
      <c r="BC6" s="76"/>
      <c r="BD6" s="75">
        <f t="shared" ref="BD6:BE6" si="32">BD26+BD53</f>
        <v>300</v>
      </c>
      <c r="BE6" s="75">
        <f t="shared" si="32"/>
        <v>300</v>
      </c>
      <c r="BF6" s="76">
        <f t="shared" ref="BF6:BF10" si="33">BE6/BD6*100</f>
        <v>100</v>
      </c>
      <c r="BG6" s="75">
        <f t="shared" ref="BG6:BH6" si="34">BG26+BG53</f>
        <v>146888</v>
      </c>
      <c r="BH6" s="75">
        <f t="shared" si="34"/>
        <v>170376</v>
      </c>
      <c r="BI6" s="76">
        <f t="shared" ref="BI6:BI10" si="35">BH6/BG6*100</f>
        <v>115.99041446544305</v>
      </c>
      <c r="BJ6" s="75">
        <f t="shared" ref="BJ6:BK6" si="36">BJ26+BJ53</f>
        <v>0</v>
      </c>
      <c r="BK6" s="75">
        <f t="shared" si="36"/>
        <v>0</v>
      </c>
      <c r="BL6" s="76"/>
      <c r="BM6" s="75">
        <f t="shared" ref="BM6:BN6" si="37">BM26+BM53</f>
        <v>19500</v>
      </c>
      <c r="BN6" s="75">
        <f t="shared" si="37"/>
        <v>3800</v>
      </c>
      <c r="BO6" s="76">
        <f t="shared" ref="BO6:BO10" si="38">BN6/BM6*100</f>
        <v>19.487179487179489</v>
      </c>
      <c r="BP6" s="75">
        <f t="shared" ref="BP6:BQ6" si="39">BP26+BP53</f>
        <v>909621</v>
      </c>
      <c r="BQ6" s="75">
        <f t="shared" si="39"/>
        <v>2524497</v>
      </c>
      <c r="BR6" s="76">
        <f t="shared" ref="BR6:BR10" si="40">BQ6/BP6*100</f>
        <v>277.53284060064578</v>
      </c>
      <c r="BS6" s="75">
        <f t="shared" ref="BS6:BT6" si="41">BS26+BS53</f>
        <v>137489</v>
      </c>
      <c r="BT6" s="75">
        <f t="shared" si="41"/>
        <v>128204</v>
      </c>
      <c r="BU6" s="76">
        <f t="shared" ref="BU6:BU7" si="42">BT6/BS6*100</f>
        <v>93.246732465869997</v>
      </c>
      <c r="BV6" s="75">
        <f t="shared" ref="BV6:BW6" si="43">BV26+BV53</f>
        <v>0</v>
      </c>
      <c r="BW6" s="75">
        <f t="shared" si="43"/>
        <v>0</v>
      </c>
      <c r="BX6" s="76"/>
      <c r="BY6" s="75">
        <f t="shared" ref="BY6:BZ6" si="44">BY26+BY53</f>
        <v>943567</v>
      </c>
      <c r="BZ6" s="75">
        <f t="shared" si="44"/>
        <v>1181735</v>
      </c>
      <c r="CA6" s="76">
        <f t="shared" ref="CA6:CA7" si="45">BZ6/BY6*100</f>
        <v>125.24123883094683</v>
      </c>
      <c r="CB6" s="75">
        <f t="shared" ref="CB6:CC6" si="46">CB26+CB53</f>
        <v>0</v>
      </c>
      <c r="CC6" s="75">
        <f t="shared" si="46"/>
        <v>0</v>
      </c>
      <c r="CD6" s="76"/>
      <c r="CE6" s="75">
        <f t="shared" ref="CE6:CF6" si="47">CE26+CE53</f>
        <v>4237203</v>
      </c>
      <c r="CF6" s="75">
        <f t="shared" si="47"/>
        <v>4033745</v>
      </c>
      <c r="CG6" s="76">
        <f t="shared" ref="CG6:CG10" si="48">CF6/CE6*100</f>
        <v>95.198294724137597</v>
      </c>
      <c r="CH6" s="75">
        <f t="shared" ref="CH6:CI6" si="49">CH26+CH53</f>
        <v>548054</v>
      </c>
      <c r="CI6" s="75">
        <f t="shared" si="49"/>
        <v>1298195</v>
      </c>
      <c r="CJ6" s="76">
        <f t="shared" ref="CJ6" si="50">CI6/CH6*100</f>
        <v>236.8735562554055</v>
      </c>
      <c r="CK6" s="75">
        <f t="shared" ref="CK6:CL6" si="51">CK26+CK53</f>
        <v>1568760</v>
      </c>
      <c r="CL6" s="75">
        <f t="shared" si="51"/>
        <v>193677</v>
      </c>
      <c r="CM6" s="76">
        <f t="shared" ref="CM6:CM10" si="52">CL6/CK6*100</f>
        <v>12.345865524363191</v>
      </c>
      <c r="CN6" s="75">
        <f t="shared" ref="CN6:CO6" si="53">CN26+CN53</f>
        <v>218687</v>
      </c>
      <c r="CO6" s="75">
        <f t="shared" si="53"/>
        <v>530493</v>
      </c>
      <c r="CP6" s="76">
        <f t="shared" ref="CP6:CP10" si="54">CO6/CN6*100</f>
        <v>242.58094902760567</v>
      </c>
      <c r="CQ6" s="75">
        <f t="shared" ref="CQ6:CR6" si="55">CQ26+CQ53</f>
        <v>0</v>
      </c>
      <c r="CR6" s="75">
        <f t="shared" si="55"/>
        <v>0</v>
      </c>
      <c r="CS6" s="76"/>
      <c r="CT6" s="75">
        <f t="shared" ref="CT6:CU6" si="56">CT26+CT53</f>
        <v>1000</v>
      </c>
      <c r="CU6" s="75">
        <f t="shared" si="56"/>
        <v>1000</v>
      </c>
      <c r="CV6" s="76">
        <f t="shared" ref="CV6:CV10" si="57">CU6/CT6*100</f>
        <v>100</v>
      </c>
      <c r="CW6" s="75">
        <f t="shared" ref="CW6:CX6" si="58">CW26+CW53</f>
        <v>8500</v>
      </c>
      <c r="CX6" s="75">
        <f t="shared" si="58"/>
        <v>12200</v>
      </c>
      <c r="CY6" s="76">
        <f t="shared" ref="CY6:CY10" si="59">CX6/CW6*100</f>
        <v>143.52941176470588</v>
      </c>
      <c r="CZ6" s="75">
        <f t="shared" ref="CZ6:DA6" si="60">CZ26+CZ53</f>
        <v>75742</v>
      </c>
      <c r="DA6" s="75">
        <f t="shared" si="60"/>
        <v>86096</v>
      </c>
      <c r="DB6" s="76">
        <f t="shared" ref="DB6:DB10" si="61">DA6/CZ6*100</f>
        <v>113.67009057062131</v>
      </c>
      <c r="DC6" s="75">
        <f t="shared" ref="DC6:DD6" si="62">DC26+DC53</f>
        <v>1000000</v>
      </c>
      <c r="DD6" s="75">
        <f t="shared" si="62"/>
        <v>300000</v>
      </c>
      <c r="DE6" s="76">
        <f t="shared" ref="DE6" si="63">DD6/DC6*100</f>
        <v>30</v>
      </c>
      <c r="DF6" s="75">
        <f t="shared" ref="DF6:DG6" si="64">DF26+DF53</f>
        <v>263782</v>
      </c>
      <c r="DG6" s="75">
        <f t="shared" si="64"/>
        <v>260465</v>
      </c>
      <c r="DH6" s="76">
        <f t="shared" ref="DH6:DH10" si="65">DG6/DF6*100</f>
        <v>98.742522234269202</v>
      </c>
      <c r="DI6" s="75">
        <f t="shared" ref="DI6:DJ6" si="66">DI26+DI53</f>
        <v>102568</v>
      </c>
      <c r="DJ6" s="75">
        <f t="shared" si="66"/>
        <v>124130</v>
      </c>
      <c r="DK6" s="76">
        <f t="shared" ref="DK6:DK10" si="67">DJ6/DI6*100</f>
        <v>121.02215115825598</v>
      </c>
      <c r="DL6" s="75">
        <f t="shared" ref="DL6:DM6" si="68">DL26+DL53</f>
        <v>143716</v>
      </c>
      <c r="DM6" s="75">
        <f t="shared" si="68"/>
        <v>132644</v>
      </c>
      <c r="DN6" s="76">
        <f t="shared" ref="DN6:DN10" si="69">DM6/DL6*100</f>
        <v>92.295916947312747</v>
      </c>
      <c r="DO6" s="75">
        <f t="shared" ref="DO6:DP6" si="70">DO26+DO53</f>
        <v>968958</v>
      </c>
      <c r="DP6" s="75">
        <f t="shared" si="70"/>
        <v>838769</v>
      </c>
      <c r="DQ6" s="76">
        <f t="shared" ref="DQ6:DQ7" si="71">DP6/DO6*100</f>
        <v>86.564020318734151</v>
      </c>
      <c r="DR6" s="75">
        <f>SUM(B6+E6+H6+K6+N6+Q6+T6+W6+Z6+AC6+AF6+AI6+AL6+AO6+AR6+AU6+AX6+BA6+BD6+BG6+BJ6+BM6+BP6+BS6+BV6+BY6+CB6+CE6+CH6+CK6+CN6+CQ6+CT6+CW6+CZ6+DC6+DF6+DI6+DL6+DO6)</f>
        <v>21848851</v>
      </c>
      <c r="DS6" s="75">
        <f>SUM(C6+F6+I6+L6+O6+R6+U6+X6+AA6+AD6+AG6+AJ6+AM6+AP6+AS6+AV6+AY6+BB6+BE6+BH6+BK6+BN6+BQ6+BT6+BW6+BZ6+CC6+CF6+CI6+CL6+CO6+CR6+CU6+CX6+DA6+DD6+DG6+DJ6+DM6+DP6)</f>
        <v>21692215.600000001</v>
      </c>
      <c r="DT6" s="76">
        <f>DS6/DR6*100</f>
        <v>99.283095481771568</v>
      </c>
      <c r="DU6" s="75">
        <f>DU26+DU53</f>
        <v>17608</v>
      </c>
      <c r="DV6" s="75">
        <f>DV26+DV53</f>
        <v>12303</v>
      </c>
      <c r="DW6" s="76">
        <f t="shared" ref="DW6:DW10" si="72">DV6/DU6*100</f>
        <v>69.871649250340752</v>
      </c>
      <c r="DX6" s="75">
        <f t="shared" ref="DX6:DY6" si="73">DX26+DX53</f>
        <v>5811</v>
      </c>
      <c r="DY6" s="75">
        <f t="shared" si="73"/>
        <v>5789</v>
      </c>
      <c r="DZ6" s="76">
        <f t="shared" ref="DZ6:DZ10" si="74">DY6/DX6*100</f>
        <v>99.621407675098951</v>
      </c>
      <c r="EA6" s="75">
        <f t="shared" ref="EA6:EB6" si="75">EA26+EA53</f>
        <v>5832</v>
      </c>
      <c r="EB6" s="75">
        <f t="shared" si="75"/>
        <v>5440</v>
      </c>
      <c r="EC6" s="76">
        <f t="shared" ref="EC6:EC10" si="76">EB6/EA6*100</f>
        <v>93.27846364883402</v>
      </c>
      <c r="ED6" s="75">
        <f t="shared" ref="ED6:EE6" si="77">ED26+ED53</f>
        <v>330502</v>
      </c>
      <c r="EE6" s="75">
        <f t="shared" si="77"/>
        <v>260493</v>
      </c>
      <c r="EF6" s="76">
        <f t="shared" ref="EF6:EF10" si="78">EE6/ED6*100</f>
        <v>78.817374781393156</v>
      </c>
      <c r="EG6" s="75">
        <f t="shared" ref="EG6:EH6" si="79">EG26+EG53</f>
        <v>116046</v>
      </c>
      <c r="EH6" s="75">
        <f t="shared" si="79"/>
        <v>76526</v>
      </c>
      <c r="EI6" s="76">
        <f t="shared" ref="EI6:EI10" si="80">EH6/EG6*100</f>
        <v>65.944539234441507</v>
      </c>
      <c r="EJ6" s="75">
        <f t="shared" ref="EJ6:EK6" si="81">EJ26+EJ53</f>
        <v>79759</v>
      </c>
      <c r="EK6" s="75">
        <f t="shared" si="81"/>
        <v>37118</v>
      </c>
      <c r="EL6" s="76">
        <f t="shared" ref="EL6:EL10" si="82">EK6/EJ6*100</f>
        <v>46.537694805601873</v>
      </c>
      <c r="EM6" s="75">
        <f t="shared" ref="EM6:EN6" si="83">EM26+EM53</f>
        <v>14410</v>
      </c>
      <c r="EN6" s="75">
        <f t="shared" si="83"/>
        <v>14264</v>
      </c>
      <c r="EO6" s="76">
        <f t="shared" ref="EO6:EO10" si="84">EN6/EM6*100</f>
        <v>98.986814712005554</v>
      </c>
      <c r="EP6" s="75">
        <f t="shared" ref="EP6:EQ6" si="85">EP26+EP53</f>
        <v>1445232</v>
      </c>
      <c r="EQ6" s="75">
        <f t="shared" si="85"/>
        <v>1471892</v>
      </c>
      <c r="ER6" s="76">
        <f t="shared" ref="ER6:ER10" si="86">EQ6/EP6*100</f>
        <v>101.84468652783774</v>
      </c>
      <c r="ES6" s="75">
        <f t="shared" ref="ES6:ET6" si="87">ES26+ES53</f>
        <v>534968</v>
      </c>
      <c r="ET6" s="75">
        <f t="shared" si="87"/>
        <v>538750</v>
      </c>
      <c r="EU6" s="76">
        <f t="shared" ref="EU6:EU10" si="88">ET6/ES6*100</f>
        <v>100.70695817319914</v>
      </c>
      <c r="EV6" s="75">
        <f>DU6+DX6+EA6+ED6+EG6+EJ6+EM6+EP6+ES6</f>
        <v>2550168</v>
      </c>
      <c r="EW6" s="75">
        <f>DV6+DY6+EB6+EE6+EH6+EK6+EN6+EQ6+ET6</f>
        <v>2422575</v>
      </c>
      <c r="EX6" s="76">
        <f t="shared" ref="EX6:EX19" si="89">EW6/EV6*100</f>
        <v>94.996682571501168</v>
      </c>
      <c r="EY6" s="75">
        <f t="shared" ref="EY6:EZ6" si="90">EY26+EY53</f>
        <v>69860</v>
      </c>
      <c r="EZ6" s="75">
        <f t="shared" si="90"/>
        <v>70134</v>
      </c>
      <c r="FA6" s="76">
        <f t="shared" ref="FA6:FA10" si="91">EZ6/EY6*100</f>
        <v>100.39221299742343</v>
      </c>
      <c r="FB6" s="75">
        <f t="shared" ref="FB6:FC6" si="92">FB26+FB53</f>
        <v>155006</v>
      </c>
      <c r="FC6" s="75">
        <f t="shared" si="92"/>
        <v>159215</v>
      </c>
      <c r="FD6" s="76">
        <f t="shared" ref="FD6:FD10" si="93">FC6/FB6*100</f>
        <v>102.71537875953189</v>
      </c>
      <c r="FE6" s="75">
        <f t="shared" ref="FE6:FF6" si="94">FE26+FE53</f>
        <v>63801</v>
      </c>
      <c r="FF6" s="75">
        <f t="shared" si="94"/>
        <v>69408</v>
      </c>
      <c r="FG6" s="76">
        <f t="shared" ref="FG6:FG10" si="95">FF6/FE6*100</f>
        <v>108.78826350684159</v>
      </c>
      <c r="FH6" s="75">
        <f t="shared" ref="FH6:FI6" si="96">FH26+FH53</f>
        <v>318036</v>
      </c>
      <c r="FI6" s="75">
        <f t="shared" si="96"/>
        <v>493265</v>
      </c>
      <c r="FJ6" s="76">
        <f t="shared" ref="FJ6:FJ10" si="97">FI6/FH6*100</f>
        <v>155.09722169817252</v>
      </c>
      <c r="FK6" s="76"/>
      <c r="FL6" s="75">
        <f t="shared" ref="FL6" si="98">FL26+FL53</f>
        <v>46367</v>
      </c>
      <c r="FM6" s="76"/>
      <c r="FN6" s="75">
        <f t="shared" ref="FN6:FO6" si="99">FN26+FN53</f>
        <v>124662</v>
      </c>
      <c r="FO6" s="75">
        <f t="shared" si="99"/>
        <v>136018</v>
      </c>
      <c r="FP6" s="76">
        <f t="shared" ref="FP6:FP10" si="100">FO6/FN6*100</f>
        <v>109.10943190386806</v>
      </c>
      <c r="FQ6" s="75">
        <f t="shared" ref="FQ6:FR6" si="101">FQ26+FQ53</f>
        <v>235020</v>
      </c>
      <c r="FR6" s="75">
        <f t="shared" si="101"/>
        <v>227009</v>
      </c>
      <c r="FS6" s="76">
        <f t="shared" ref="FS6:FS10" si="102">FR6/FQ6*100</f>
        <v>96.591353927325329</v>
      </c>
      <c r="FT6" s="75">
        <f t="shared" ref="FT6:FU6" si="103">FT26+FT53</f>
        <v>114364</v>
      </c>
      <c r="FU6" s="75">
        <f t="shared" si="103"/>
        <v>123230</v>
      </c>
      <c r="FV6" s="76">
        <f t="shared" ref="FV6:FV10" si="104">FU6/FT6*100</f>
        <v>107.75243957888847</v>
      </c>
      <c r="FW6" s="75">
        <f t="shared" ref="FW6:FX6" si="105">FW26+FW53</f>
        <v>166255</v>
      </c>
      <c r="FX6" s="75">
        <f t="shared" si="105"/>
        <v>173676</v>
      </c>
      <c r="FY6" s="76">
        <f t="shared" ref="FY6:FY10" si="106">FX6/FW6*100</f>
        <v>104.4636251541307</v>
      </c>
      <c r="FZ6" s="75">
        <f t="shared" ref="FZ6:GA6" si="107">FZ26+FZ53</f>
        <v>96824</v>
      </c>
      <c r="GA6" s="75">
        <f t="shared" si="107"/>
        <v>108816</v>
      </c>
      <c r="GB6" s="76">
        <f t="shared" ref="GB6:GB10" si="108">GA6/FZ6*100</f>
        <v>112.38535900190037</v>
      </c>
      <c r="GC6" s="75">
        <f t="shared" ref="GC6:GD6" si="109">GC26+GC53</f>
        <v>16644</v>
      </c>
      <c r="GD6" s="75">
        <f t="shared" si="109"/>
        <v>20276</v>
      </c>
      <c r="GE6" s="76">
        <f t="shared" ref="GE6:GE10" si="110">GD6/GC6*100</f>
        <v>121.82167748137466</v>
      </c>
      <c r="GF6" s="75">
        <f t="shared" ref="GF6:GG6" si="111">GF26+GF53</f>
        <v>59358</v>
      </c>
      <c r="GG6" s="75">
        <f t="shared" si="111"/>
        <v>57090</v>
      </c>
      <c r="GH6" s="76">
        <f t="shared" ref="GH6:GH11" si="112">GG6/GF6*100</f>
        <v>96.179116547053468</v>
      </c>
      <c r="GI6" s="75">
        <f t="shared" ref="GI6:GJ6" si="113">GI26+GI53</f>
        <v>71644</v>
      </c>
      <c r="GJ6" s="75">
        <f t="shared" si="113"/>
        <v>70550</v>
      </c>
      <c r="GK6" s="76">
        <f t="shared" ref="GK6:GK10" si="114">GJ6/GI6*100</f>
        <v>98.47300541566635</v>
      </c>
      <c r="GL6" s="75">
        <f t="shared" ref="GL6:GM6" si="115">GL26+GL53</f>
        <v>792126</v>
      </c>
      <c r="GM6" s="75">
        <f t="shared" si="115"/>
        <v>808636</v>
      </c>
      <c r="GN6" s="76">
        <f t="shared" ref="GN6:GN10" si="116">GM6/GL6*100</f>
        <v>102.08426437208222</v>
      </c>
      <c r="GO6" s="75">
        <f t="shared" ref="GO6:GO66" si="117">EY6+FB6+FE6+FH6+FN6+FQ6+FT6+FW6+FZ6+GC6+GF6+GI6+GL6</f>
        <v>2283600</v>
      </c>
      <c r="GP6" s="75">
        <f t="shared" ref="GP6" si="118">GP26+GP53</f>
        <v>2563690</v>
      </c>
      <c r="GQ6" s="76">
        <f t="shared" ref="GQ6:GQ11" si="119">GP6/GO6*100</f>
        <v>112.26528288667016</v>
      </c>
      <c r="GR6" s="75">
        <f t="shared" ref="GR6:GS6" si="120">GR26+GR53</f>
        <v>1021191</v>
      </c>
      <c r="GS6" s="75">
        <f t="shared" si="120"/>
        <v>1042919</v>
      </c>
      <c r="GT6" s="76">
        <f t="shared" ref="GT6:GT10" si="121">GS6/GR6*100</f>
        <v>102.127711662167</v>
      </c>
      <c r="GU6" s="75">
        <f t="shared" ref="GU6:GV6" si="122">GU26+GU53</f>
        <v>1713302</v>
      </c>
      <c r="GV6" s="75">
        <f t="shared" si="122"/>
        <v>1820317</v>
      </c>
      <c r="GW6" s="76">
        <f t="shared" ref="GW6:GW10" si="123">GV6/GU6*100</f>
        <v>106.24612590191337</v>
      </c>
      <c r="GX6" s="75">
        <f t="shared" ref="GX6:GY6" si="124">GX26+GX53</f>
        <v>1526944</v>
      </c>
      <c r="GY6" s="75">
        <f t="shared" si="124"/>
        <v>1340388</v>
      </c>
      <c r="GZ6" s="76">
        <f t="shared" ref="GZ6:GZ10" si="125">GY6/GX6*100</f>
        <v>87.782394115304811</v>
      </c>
      <c r="HA6" s="75">
        <f>GO6+GR6+GU6+GX6</f>
        <v>6545037</v>
      </c>
      <c r="HB6" s="75">
        <f>GP6+GS6+GV6+GY6</f>
        <v>6767314</v>
      </c>
      <c r="HC6" s="76">
        <f t="shared" ref="HC6:HC11" si="126">HB6/HA6*100</f>
        <v>103.39611525496342</v>
      </c>
      <c r="HD6" s="75">
        <f t="shared" ref="HD6:HE37" si="127">DR6+EV6+HA6</f>
        <v>30944056</v>
      </c>
      <c r="HE6" s="75">
        <f t="shared" si="127"/>
        <v>30882104.600000001</v>
      </c>
      <c r="HF6" s="77">
        <f t="shared" ref="HF6:HF69" si="128">HE6/HD6*100</f>
        <v>99.799795476068169</v>
      </c>
      <c r="HH6" s="78"/>
      <c r="HI6" s="78"/>
    </row>
    <row r="7" spans="1:217" ht="15" customHeight="1" x14ac:dyDescent="0.2">
      <c r="A7" s="79" t="s">
        <v>414</v>
      </c>
      <c r="B7" s="80">
        <f>B8+B9+B10+B11+B12</f>
        <v>167015</v>
      </c>
      <c r="C7" s="80">
        <f>C8+C9+C10+C11+C12</f>
        <v>206863</v>
      </c>
      <c r="D7" s="81">
        <f t="shared" si="0"/>
        <v>123.85893482621321</v>
      </c>
      <c r="E7" s="80">
        <f t="shared" ref="E7:F7" si="129">E8+E9+E10+E11+E12</f>
        <v>0</v>
      </c>
      <c r="F7" s="80">
        <f t="shared" si="129"/>
        <v>0</v>
      </c>
      <c r="G7" s="81"/>
      <c r="H7" s="80">
        <f t="shared" ref="H7:I7" si="130">H8+H9+H10+H11+H12</f>
        <v>3353</v>
      </c>
      <c r="I7" s="80">
        <f t="shared" si="130"/>
        <v>3353</v>
      </c>
      <c r="J7" s="81">
        <f t="shared" si="3"/>
        <v>100</v>
      </c>
      <c r="K7" s="80">
        <f t="shared" ref="K7:L7" si="131">K8+K9+K10+K11+K12</f>
        <v>6832</v>
      </c>
      <c r="L7" s="80">
        <f t="shared" si="131"/>
        <v>22185.599999999999</v>
      </c>
      <c r="M7" s="81">
        <f t="shared" si="5"/>
        <v>324.73067915690865</v>
      </c>
      <c r="N7" s="80">
        <f t="shared" ref="N7:O7" si="132">N8+N9+N10+N11+N12</f>
        <v>156998</v>
      </c>
      <c r="O7" s="80">
        <f t="shared" si="132"/>
        <v>25715</v>
      </c>
      <c r="P7" s="81">
        <f t="shared" si="7"/>
        <v>16.379189543815844</v>
      </c>
      <c r="Q7" s="80">
        <f t="shared" ref="Q7:R7" si="133">Q8+Q9+Q10+Q11+Q12</f>
        <v>513406</v>
      </c>
      <c r="R7" s="80">
        <f t="shared" si="133"/>
        <v>286466</v>
      </c>
      <c r="S7" s="81">
        <f t="shared" si="9"/>
        <v>55.797166375149487</v>
      </c>
      <c r="T7" s="80">
        <f t="shared" ref="T7:U7" si="134">T8+T9+T10+T11+T12</f>
        <v>0</v>
      </c>
      <c r="U7" s="80">
        <f t="shared" si="134"/>
        <v>0</v>
      </c>
      <c r="V7" s="81"/>
      <c r="W7" s="80">
        <f t="shared" ref="W7:X7" si="135">W8+W9+W10+W11+W12</f>
        <v>7000</v>
      </c>
      <c r="X7" s="80">
        <f t="shared" si="135"/>
        <v>5504</v>
      </c>
      <c r="Y7" s="81">
        <f t="shared" si="13"/>
        <v>78.628571428571419</v>
      </c>
      <c r="Z7" s="80">
        <f t="shared" ref="Z7:AA7" si="136">Z8+Z9+Z10+Z11+Z12</f>
        <v>0</v>
      </c>
      <c r="AA7" s="80">
        <f t="shared" si="136"/>
        <v>28722</v>
      </c>
      <c r="AB7" s="81"/>
      <c r="AC7" s="80">
        <f t="shared" ref="AC7:AD7" si="137">AC8+AC9+AC10+AC11+AC12</f>
        <v>0</v>
      </c>
      <c r="AD7" s="80">
        <f t="shared" si="137"/>
        <v>0</v>
      </c>
      <c r="AE7" s="81"/>
      <c r="AF7" s="80">
        <f t="shared" ref="AF7:AG7" si="138">AF8+AF9+AF10+AF11+AF12</f>
        <v>5050</v>
      </c>
      <c r="AG7" s="80">
        <f t="shared" si="138"/>
        <v>14850</v>
      </c>
      <c r="AH7" s="81">
        <f t="shared" si="18"/>
        <v>294.05940594059405</v>
      </c>
      <c r="AI7" s="80">
        <f t="shared" ref="AI7:AJ7" si="139">AI8+AI9+AI10+AI11+AI12</f>
        <v>13210</v>
      </c>
      <c r="AJ7" s="80">
        <f t="shared" si="139"/>
        <v>30190</v>
      </c>
      <c r="AK7" s="81">
        <f t="shared" si="20"/>
        <v>228.53898561695684</v>
      </c>
      <c r="AL7" s="80">
        <f t="shared" ref="AL7:AM7" si="140">AL8+AL9+AL10+AL11+AL12</f>
        <v>143901</v>
      </c>
      <c r="AM7" s="80">
        <f t="shared" si="140"/>
        <v>124200</v>
      </c>
      <c r="AN7" s="81">
        <f t="shared" si="22"/>
        <v>86.309337669647874</v>
      </c>
      <c r="AO7" s="80">
        <f t="shared" ref="AO7:AP7" si="141">AO8+AO9+AO10+AO11+AO12</f>
        <v>1105948</v>
      </c>
      <c r="AP7" s="80">
        <f t="shared" si="141"/>
        <v>1108100</v>
      </c>
      <c r="AQ7" s="81">
        <f t="shared" si="24"/>
        <v>100.19458419383189</v>
      </c>
      <c r="AR7" s="80">
        <f t="shared" ref="AR7:AS7" si="142">AR8+AR9+AR10+AR11+AR12</f>
        <v>15000</v>
      </c>
      <c r="AS7" s="80">
        <f t="shared" si="142"/>
        <v>8200</v>
      </c>
      <c r="AT7" s="81">
        <f t="shared" si="26"/>
        <v>54.666666666666664</v>
      </c>
      <c r="AU7" s="80">
        <f t="shared" ref="AU7:AV7" si="143">AU8+AU9+AU10+AU11+AU12</f>
        <v>137107</v>
      </c>
      <c r="AV7" s="80">
        <f t="shared" si="143"/>
        <v>168350</v>
      </c>
      <c r="AW7" s="81">
        <f t="shared" si="28"/>
        <v>122.7873120993093</v>
      </c>
      <c r="AX7" s="80">
        <f t="shared" ref="AX7:AY7" si="144">AX8+AX9+AX10+AX11+AX12</f>
        <v>58189</v>
      </c>
      <c r="AY7" s="80">
        <f t="shared" si="144"/>
        <v>117280</v>
      </c>
      <c r="AZ7" s="81">
        <f t="shared" si="30"/>
        <v>201.55012115691969</v>
      </c>
      <c r="BA7" s="80">
        <f t="shared" ref="BA7:BB7" si="145">BA8+BA9+BA10+BA11+BA12</f>
        <v>0</v>
      </c>
      <c r="BB7" s="80">
        <f t="shared" si="145"/>
        <v>20000</v>
      </c>
      <c r="BC7" s="81"/>
      <c r="BD7" s="80">
        <f t="shared" ref="BD7:BE7" si="146">BD8+BD9+BD10+BD11+BD12</f>
        <v>300</v>
      </c>
      <c r="BE7" s="80">
        <f t="shared" si="146"/>
        <v>300</v>
      </c>
      <c r="BF7" s="81">
        <f t="shared" si="33"/>
        <v>100</v>
      </c>
      <c r="BG7" s="80">
        <f t="shared" ref="BG7:BH7" si="147">BG8+BG9+BG10+BG11+BG12</f>
        <v>146888</v>
      </c>
      <c r="BH7" s="80">
        <f t="shared" si="147"/>
        <v>170376</v>
      </c>
      <c r="BI7" s="81">
        <f t="shared" si="35"/>
        <v>115.99041446544305</v>
      </c>
      <c r="BJ7" s="80">
        <f t="shared" ref="BJ7:BK7" si="148">BJ8+BJ9+BJ10+BJ11+BJ12</f>
        <v>0</v>
      </c>
      <c r="BK7" s="80">
        <f t="shared" si="148"/>
        <v>0</v>
      </c>
      <c r="BL7" s="81"/>
      <c r="BM7" s="80">
        <f t="shared" ref="BM7:BN7" si="149">BM8+BM9+BM10+BM11+BM12</f>
        <v>3500</v>
      </c>
      <c r="BN7" s="80">
        <f t="shared" si="149"/>
        <v>3800</v>
      </c>
      <c r="BO7" s="81">
        <f t="shared" si="38"/>
        <v>108.57142857142857</v>
      </c>
      <c r="BP7" s="80">
        <f t="shared" ref="BP7:BQ7" si="150">BP8+BP9+BP10+BP11+BP12</f>
        <v>45078</v>
      </c>
      <c r="BQ7" s="80">
        <f t="shared" si="150"/>
        <v>111024</v>
      </c>
      <c r="BR7" s="81">
        <f t="shared" si="40"/>
        <v>246.29309197391188</v>
      </c>
      <c r="BS7" s="80">
        <f t="shared" ref="BS7:BT7" si="151">BS8+BS9+BS10+BS11+BS12</f>
        <v>137489</v>
      </c>
      <c r="BT7" s="80">
        <f t="shared" si="151"/>
        <v>128204</v>
      </c>
      <c r="BU7" s="81">
        <f t="shared" si="42"/>
        <v>93.246732465869997</v>
      </c>
      <c r="BV7" s="80">
        <f t="shared" ref="BV7:BW7" si="152">BV8+BV9+BV10+BV11+BV12</f>
        <v>0</v>
      </c>
      <c r="BW7" s="80">
        <f t="shared" si="152"/>
        <v>0</v>
      </c>
      <c r="BX7" s="81"/>
      <c r="BY7" s="80">
        <f t="shared" ref="BY7:BZ7" si="153">BY8+BY9+BY10+BY11+BY12</f>
        <v>943567</v>
      </c>
      <c r="BZ7" s="80">
        <f t="shared" si="153"/>
        <v>1124710</v>
      </c>
      <c r="CA7" s="81">
        <f t="shared" si="45"/>
        <v>119.19768283545314</v>
      </c>
      <c r="CB7" s="80">
        <f t="shared" ref="CB7:CC7" si="154">CB8+CB9+CB10+CB11+CB12</f>
        <v>0</v>
      </c>
      <c r="CC7" s="80">
        <f t="shared" si="154"/>
        <v>0</v>
      </c>
      <c r="CD7" s="81"/>
      <c r="CE7" s="80">
        <f t="shared" ref="CE7:CF7" si="155">CE8+CE9+CE10+CE11+CE12</f>
        <v>3449594</v>
      </c>
      <c r="CF7" s="80">
        <f t="shared" si="155"/>
        <v>3255440</v>
      </c>
      <c r="CG7" s="81">
        <f t="shared" si="48"/>
        <v>94.371685479508599</v>
      </c>
      <c r="CH7" s="80">
        <f t="shared" ref="CH7:CI7" si="156">CH8+CH9+CH10+CH11+CH12</f>
        <v>0</v>
      </c>
      <c r="CI7" s="80">
        <f t="shared" si="156"/>
        <v>1455</v>
      </c>
      <c r="CJ7" s="81"/>
      <c r="CK7" s="80">
        <f t="shared" ref="CK7:CL7" si="157">CK8+CK9+CK10+CK11+CK12</f>
        <v>266685</v>
      </c>
      <c r="CL7" s="80">
        <f t="shared" si="157"/>
        <v>145436</v>
      </c>
      <c r="CM7" s="81">
        <f t="shared" si="52"/>
        <v>54.534750735886902</v>
      </c>
      <c r="CN7" s="80">
        <f t="shared" ref="CN7:CO7" si="158">CN8+CN9+CN10+CN11+CN12</f>
        <v>7600</v>
      </c>
      <c r="CO7" s="80">
        <f t="shared" si="158"/>
        <v>21530</v>
      </c>
      <c r="CP7" s="81">
        <f t="shared" si="54"/>
        <v>283.28947368421052</v>
      </c>
      <c r="CQ7" s="80">
        <f t="shared" ref="CQ7:CR7" si="159">CQ8+CQ9+CQ10+CQ11+CQ12</f>
        <v>0</v>
      </c>
      <c r="CR7" s="80">
        <f t="shared" si="159"/>
        <v>0</v>
      </c>
      <c r="CS7" s="81"/>
      <c r="CT7" s="80">
        <f t="shared" ref="CT7:CU7" si="160">CT8+CT9+CT10+CT11+CT12</f>
        <v>1000</v>
      </c>
      <c r="CU7" s="80">
        <f t="shared" si="160"/>
        <v>1000</v>
      </c>
      <c r="CV7" s="81">
        <f t="shared" si="57"/>
        <v>100</v>
      </c>
      <c r="CW7" s="80">
        <f t="shared" ref="CW7:CX7" si="161">CW8+CW9+CW10+CW11+CW12</f>
        <v>6700</v>
      </c>
      <c r="CX7" s="80">
        <f t="shared" si="161"/>
        <v>10000</v>
      </c>
      <c r="CY7" s="81">
        <f t="shared" si="59"/>
        <v>149.25373134328359</v>
      </c>
      <c r="CZ7" s="80">
        <f t="shared" ref="CZ7:DA7" si="162">CZ8+CZ9+CZ10+CZ11+CZ12</f>
        <v>75742</v>
      </c>
      <c r="DA7" s="80">
        <f t="shared" si="162"/>
        <v>86096</v>
      </c>
      <c r="DB7" s="81">
        <f t="shared" si="61"/>
        <v>113.67009057062131</v>
      </c>
      <c r="DC7" s="80">
        <f t="shared" ref="DC7:DD7" si="163">DC8+DC9+DC10+DC11+DC12</f>
        <v>0</v>
      </c>
      <c r="DD7" s="80">
        <f t="shared" si="163"/>
        <v>0</v>
      </c>
      <c r="DE7" s="81"/>
      <c r="DF7" s="80">
        <f t="shared" ref="DF7:DG7" si="164">DF8+DF9+DF10+DF11+DF12</f>
        <v>263782</v>
      </c>
      <c r="DG7" s="80">
        <f t="shared" si="164"/>
        <v>260465</v>
      </c>
      <c r="DH7" s="81">
        <f t="shared" si="65"/>
        <v>98.742522234269202</v>
      </c>
      <c r="DI7" s="80">
        <f t="shared" ref="DI7:DJ7" si="165">DI8+DI9+DI10+DI11+DI12</f>
        <v>102568</v>
      </c>
      <c r="DJ7" s="80">
        <f t="shared" si="165"/>
        <v>124130</v>
      </c>
      <c r="DK7" s="81">
        <f t="shared" si="67"/>
        <v>121.02215115825598</v>
      </c>
      <c r="DL7" s="80">
        <f t="shared" ref="DL7:DM7" si="166">DL8+DL9+DL10+DL11+DL12</f>
        <v>143716</v>
      </c>
      <c r="DM7" s="80">
        <f t="shared" si="166"/>
        <v>132644</v>
      </c>
      <c r="DN7" s="81">
        <f t="shared" si="69"/>
        <v>92.295916947312747</v>
      </c>
      <c r="DO7" s="80">
        <f t="shared" ref="DO7:DP7" si="167">DO8+DO9+DO10+DO11+DO12</f>
        <v>933958</v>
      </c>
      <c r="DP7" s="80">
        <f t="shared" si="167"/>
        <v>838769</v>
      </c>
      <c r="DQ7" s="81">
        <f t="shared" si="71"/>
        <v>89.807999931474441</v>
      </c>
      <c r="DR7" s="82">
        <f t="shared" ref="DR7:DS70" si="168">SUM(B7+E7+H7+K7+N7+Q7+T7+W7+Z7+AC7+AF7+AI7+AL7+AO7+AR7+AU7+AX7+BA7+BD7+BG7+BJ7+BM7+BP7+BS7+BV7+BY7+CB7+CE7+CH7+CK7+CN7+CQ7+CT7+CW7+CZ7+DC7+DF7+DI7+DL7+DO7)</f>
        <v>8861176</v>
      </c>
      <c r="DS7" s="82">
        <f t="shared" si="168"/>
        <v>8585357.5999999996</v>
      </c>
      <c r="DT7" s="83">
        <f t="shared" ref="DT7:DT70" si="169">DS7/DR7*100</f>
        <v>96.88733865572695</v>
      </c>
      <c r="DU7" s="84">
        <f>DU8+DU9+DU10+DU11+DU12</f>
        <v>17608</v>
      </c>
      <c r="DV7" s="84">
        <f>DV8+DV9+DV10+DV11+DV12</f>
        <v>12303</v>
      </c>
      <c r="DW7" s="83">
        <f t="shared" si="72"/>
        <v>69.871649250340752</v>
      </c>
      <c r="DX7" s="84">
        <f t="shared" ref="DX7:DY7" si="170">DX8+DX9+DX10+DX11+DX12</f>
        <v>5811</v>
      </c>
      <c r="DY7" s="84">
        <f t="shared" si="170"/>
        <v>5789</v>
      </c>
      <c r="DZ7" s="83">
        <f t="shared" si="74"/>
        <v>99.621407675098951</v>
      </c>
      <c r="EA7" s="84">
        <f t="shared" ref="EA7:EB7" si="171">EA8+EA9+EA10+EA11+EA12</f>
        <v>5832</v>
      </c>
      <c r="EB7" s="84">
        <f t="shared" si="171"/>
        <v>5440</v>
      </c>
      <c r="EC7" s="83">
        <f t="shared" si="76"/>
        <v>93.27846364883402</v>
      </c>
      <c r="ED7" s="84">
        <f t="shared" ref="ED7:EE7" si="172">ED8+ED9+ED10+ED11+ED12</f>
        <v>284002</v>
      </c>
      <c r="EE7" s="84">
        <f t="shared" si="172"/>
        <v>244112</v>
      </c>
      <c r="EF7" s="83">
        <f t="shared" si="78"/>
        <v>85.954324265322086</v>
      </c>
      <c r="EG7" s="84">
        <f t="shared" ref="EG7:EH7" si="173">EG8+EG9+EG10+EG11+EG12</f>
        <v>47596</v>
      </c>
      <c r="EH7" s="84">
        <f t="shared" si="173"/>
        <v>41526</v>
      </c>
      <c r="EI7" s="83">
        <f t="shared" si="80"/>
        <v>87.24682746449281</v>
      </c>
      <c r="EJ7" s="84">
        <f t="shared" ref="EJ7:EK7" si="174">EJ8+EJ9+EJ10+EJ11+EJ12</f>
        <v>79759</v>
      </c>
      <c r="EK7" s="84">
        <f t="shared" si="174"/>
        <v>37118</v>
      </c>
      <c r="EL7" s="83">
        <f t="shared" si="82"/>
        <v>46.537694805601873</v>
      </c>
      <c r="EM7" s="84">
        <f t="shared" ref="EM7:EN7" si="175">EM8+EM9+EM10+EM11+EM12</f>
        <v>14410</v>
      </c>
      <c r="EN7" s="84">
        <f t="shared" si="175"/>
        <v>14264</v>
      </c>
      <c r="EO7" s="83">
        <f t="shared" si="84"/>
        <v>98.986814712005554</v>
      </c>
      <c r="EP7" s="84">
        <f t="shared" ref="EP7:EQ7" si="176">EP8+EP9+EP10+EP11+EP12</f>
        <v>1445232</v>
      </c>
      <c r="EQ7" s="84">
        <f t="shared" si="176"/>
        <v>1471892</v>
      </c>
      <c r="ER7" s="83">
        <f t="shared" si="86"/>
        <v>101.84468652783774</v>
      </c>
      <c r="ES7" s="84">
        <f t="shared" ref="ES7:ET7" si="177">ES8+ES9+ES10+ES11+ES12</f>
        <v>532968</v>
      </c>
      <c r="ET7" s="84">
        <f t="shared" si="177"/>
        <v>536210</v>
      </c>
      <c r="EU7" s="83">
        <f t="shared" si="88"/>
        <v>100.60829167980066</v>
      </c>
      <c r="EV7" s="82">
        <f t="shared" ref="EV7:EW70" si="178">DU7+DX7+EA7+ED7+EG7+EJ7+EM7+EP7+ES7</f>
        <v>2433218</v>
      </c>
      <c r="EW7" s="82">
        <f t="shared" si="178"/>
        <v>2368654</v>
      </c>
      <c r="EX7" s="83">
        <f t="shared" si="89"/>
        <v>97.346559165681001</v>
      </c>
      <c r="EY7" s="84">
        <f t="shared" ref="EY7:EZ7" si="179">EY8+EY9+EY10+EY11+EY12</f>
        <v>69860</v>
      </c>
      <c r="EZ7" s="84">
        <f t="shared" si="179"/>
        <v>69834</v>
      </c>
      <c r="FA7" s="83">
        <f t="shared" si="91"/>
        <v>99.962782708273693</v>
      </c>
      <c r="FB7" s="84">
        <f t="shared" ref="FB7:FC7" si="180">FB8+FB9+FB10+FB11+FB12</f>
        <v>155006</v>
      </c>
      <c r="FC7" s="84">
        <f t="shared" si="180"/>
        <v>158765</v>
      </c>
      <c r="FD7" s="83">
        <f t="shared" si="93"/>
        <v>102.42506741674515</v>
      </c>
      <c r="FE7" s="84">
        <f t="shared" ref="FE7:FF7" si="181">FE8+FE9+FE10+FE11+FE12</f>
        <v>63801</v>
      </c>
      <c r="FF7" s="84">
        <f t="shared" si="181"/>
        <v>68958</v>
      </c>
      <c r="FG7" s="83">
        <f t="shared" si="95"/>
        <v>108.08294540837917</v>
      </c>
      <c r="FH7" s="84">
        <f t="shared" ref="FH7:FI7" si="182">FH8+FH9+FH10+FH11+FH12</f>
        <v>316096</v>
      </c>
      <c r="FI7" s="84">
        <f t="shared" si="182"/>
        <v>442865</v>
      </c>
      <c r="FJ7" s="83">
        <f t="shared" si="97"/>
        <v>140.10458847944929</v>
      </c>
      <c r="FK7" s="83"/>
      <c r="FL7" s="84">
        <f t="shared" ref="FL7" si="183">FL8+FL9+FL10+FL11+FL12</f>
        <v>46367</v>
      </c>
      <c r="FM7" s="83"/>
      <c r="FN7" s="84">
        <f t="shared" ref="FN7:FO7" si="184">FN8+FN9+FN10+FN11+FN12</f>
        <v>124662</v>
      </c>
      <c r="FO7" s="84">
        <f t="shared" si="184"/>
        <v>135518</v>
      </c>
      <c r="FP7" s="83">
        <f t="shared" si="100"/>
        <v>108.70834737129198</v>
      </c>
      <c r="FQ7" s="84">
        <f t="shared" ref="FQ7:FR7" si="185">FQ8+FQ9+FQ10+FQ11+FQ12</f>
        <v>235020</v>
      </c>
      <c r="FR7" s="84">
        <f t="shared" si="185"/>
        <v>226809</v>
      </c>
      <c r="FS7" s="83">
        <f t="shared" si="102"/>
        <v>96.506254786826645</v>
      </c>
      <c r="FT7" s="84">
        <f t="shared" ref="FT7:FU7" si="186">FT8+FT9+FT10+FT11+FT12</f>
        <v>113615</v>
      </c>
      <c r="FU7" s="84">
        <f t="shared" si="186"/>
        <v>122830</v>
      </c>
      <c r="FV7" s="83">
        <f t="shared" si="104"/>
        <v>108.11072481626547</v>
      </c>
      <c r="FW7" s="84">
        <f t="shared" ref="FW7:FX7" si="187">FW8+FW9+FW10+FW11+FW12</f>
        <v>153590</v>
      </c>
      <c r="FX7" s="84">
        <f t="shared" si="187"/>
        <v>164126</v>
      </c>
      <c r="FY7" s="83">
        <f t="shared" si="106"/>
        <v>106.85982160296894</v>
      </c>
      <c r="FZ7" s="84">
        <f t="shared" ref="FZ7:GA7" si="188">FZ8+FZ9+FZ10+FZ11+FZ12</f>
        <v>93427</v>
      </c>
      <c r="GA7" s="84">
        <f t="shared" si="188"/>
        <v>105716</v>
      </c>
      <c r="GB7" s="83">
        <f t="shared" si="108"/>
        <v>113.15358515204383</v>
      </c>
      <c r="GC7" s="84">
        <f t="shared" ref="GC7:GD7" si="189">GC8+GC9+GC10+GC11+GC12</f>
        <v>16644</v>
      </c>
      <c r="GD7" s="84">
        <f t="shared" si="189"/>
        <v>20176</v>
      </c>
      <c r="GE7" s="83">
        <f t="shared" si="110"/>
        <v>121.22086037010334</v>
      </c>
      <c r="GF7" s="84">
        <f t="shared" ref="GF7:GG7" si="190">GF8+GF9+GF10+GF11+GF12</f>
        <v>57669</v>
      </c>
      <c r="GG7" s="84">
        <f t="shared" si="190"/>
        <v>56640</v>
      </c>
      <c r="GH7" s="83">
        <f t="shared" si="112"/>
        <v>98.215679134370276</v>
      </c>
      <c r="GI7" s="84">
        <f t="shared" ref="GI7:GJ7" si="191">GI8+GI9+GI10+GI11+GI12</f>
        <v>70984</v>
      </c>
      <c r="GJ7" s="84">
        <f t="shared" si="191"/>
        <v>70250</v>
      </c>
      <c r="GK7" s="83">
        <f t="shared" si="114"/>
        <v>98.965964160937688</v>
      </c>
      <c r="GL7" s="84">
        <f t="shared" ref="GL7:GM7" si="192">GL8+GL9+GL10+GL11+GL12</f>
        <v>792126</v>
      </c>
      <c r="GM7" s="84">
        <f t="shared" si="192"/>
        <v>808236</v>
      </c>
      <c r="GN7" s="83">
        <f t="shared" si="116"/>
        <v>102.03376735519349</v>
      </c>
      <c r="GO7" s="82">
        <f t="shared" si="117"/>
        <v>2262500</v>
      </c>
      <c r="GP7" s="84">
        <f t="shared" ref="GP7" si="193">GP8+GP9+GP10+GP11+GP12</f>
        <v>2497090</v>
      </c>
      <c r="GQ7" s="83">
        <f t="shared" si="119"/>
        <v>110.3686187845304</v>
      </c>
      <c r="GR7" s="84">
        <f t="shared" ref="GR7:GS7" si="194">GR8+GR9+GR10+GR11+GR12</f>
        <v>987398</v>
      </c>
      <c r="GS7" s="84">
        <f t="shared" si="194"/>
        <v>1037919</v>
      </c>
      <c r="GT7" s="83">
        <f t="shared" si="121"/>
        <v>105.11657913019876</v>
      </c>
      <c r="GU7" s="84">
        <f t="shared" ref="GU7:GV7" si="195">GU8+GU9+GU10+GU11+GU12</f>
        <v>1713302</v>
      </c>
      <c r="GV7" s="84">
        <f t="shared" si="195"/>
        <v>1820317</v>
      </c>
      <c r="GW7" s="83">
        <f t="shared" si="123"/>
        <v>106.24612590191337</v>
      </c>
      <c r="GX7" s="84">
        <f t="shared" ref="GX7:GY7" si="196">GX8+GX9+GX10+GX11+GX12</f>
        <v>1362198</v>
      </c>
      <c r="GY7" s="84">
        <f t="shared" si="196"/>
        <v>1335388</v>
      </c>
      <c r="GZ7" s="83">
        <f t="shared" si="125"/>
        <v>98.031857336451822</v>
      </c>
      <c r="HA7" s="82">
        <f t="shared" ref="HA7:HB70" si="197">GO7+GR7+GU7+GX7</f>
        <v>6325398</v>
      </c>
      <c r="HB7" s="82">
        <f t="shared" si="197"/>
        <v>6690714</v>
      </c>
      <c r="HC7" s="83">
        <f t="shared" si="126"/>
        <v>105.77538362012953</v>
      </c>
      <c r="HD7" s="82">
        <f t="shared" si="127"/>
        <v>17619792</v>
      </c>
      <c r="HE7" s="82">
        <f t="shared" si="127"/>
        <v>17644725.600000001</v>
      </c>
      <c r="HF7" s="85">
        <f t="shared" si="128"/>
        <v>100.14150904846097</v>
      </c>
      <c r="HH7" s="78"/>
      <c r="HI7" s="78"/>
    </row>
    <row r="8" spans="1:217" ht="15" customHeight="1" x14ac:dyDescent="0.2">
      <c r="A8" s="87" t="s">
        <v>415</v>
      </c>
      <c r="B8" s="88">
        <v>127382</v>
      </c>
      <c r="C8" s="88">
        <f>SUM('[1]címrend kötelező'!B8+'[1]címrend önként'!B8+'[1]címrend államig'!B8)</f>
        <v>168295</v>
      </c>
      <c r="D8" s="89">
        <f>C8/B8*100</f>
        <v>132.11835267149206</v>
      </c>
      <c r="E8" s="88"/>
      <c r="F8" s="88">
        <f>SUM('[1]címrend kötelező'!C8+'[1]címrend önként'!C8+'[1]címrend államig'!C8)</f>
        <v>0</v>
      </c>
      <c r="G8" s="89"/>
      <c r="H8" s="88"/>
      <c r="I8" s="88">
        <f>SUM('[1]címrend kötelező'!D8+'[1]címrend önként'!D8+'[1]címrend államig'!D8)</f>
        <v>0</v>
      </c>
      <c r="J8" s="89"/>
      <c r="K8" s="88">
        <v>5550</v>
      </c>
      <c r="L8" s="88">
        <f>SUM('[1]címrend kötelező'!E8+'[1]címrend önként'!E8+'[1]címrend államig'!E8)</f>
        <v>18712</v>
      </c>
      <c r="M8" s="89">
        <f t="shared" si="5"/>
        <v>337.1531531531532</v>
      </c>
      <c r="N8" s="88"/>
      <c r="O8" s="88">
        <f>SUM('[1]címrend kötelező'!F8+'[1]címrend önként'!F8+'[1]címrend államig'!F8)</f>
        <v>0</v>
      </c>
      <c r="P8" s="89"/>
      <c r="Q8" s="88"/>
      <c r="R8" s="88">
        <f>SUM('[1]címrend kötelező'!G8+'[1]címrend önként'!G8+'[1]címrend államig'!G8)</f>
        <v>0</v>
      </c>
      <c r="S8" s="89"/>
      <c r="T8" s="88"/>
      <c r="U8" s="88">
        <f>SUM('[1]címrend kötelező'!H8+'[1]címrend önként'!H8+'[1]címrend államig'!H8)</f>
        <v>0</v>
      </c>
      <c r="V8" s="89"/>
      <c r="W8" s="88"/>
      <c r="X8" s="88">
        <f>SUM('[1]címrend kötelező'!I8+'[1]címrend önként'!I8+'[1]címrend államig'!I8)</f>
        <v>0</v>
      </c>
      <c r="Y8" s="89"/>
      <c r="Z8" s="88"/>
      <c r="AA8" s="88">
        <f>SUM('[1]címrend kötelező'!J8+'[1]címrend önként'!J8+'[1]címrend államig'!J8)</f>
        <v>0</v>
      </c>
      <c r="AB8" s="89"/>
      <c r="AC8" s="88"/>
      <c r="AD8" s="88">
        <f>SUM('[1]címrend kötelező'!K8+'[1]címrend önként'!K8+'[1]címrend államig'!K8)</f>
        <v>0</v>
      </c>
      <c r="AE8" s="89"/>
      <c r="AF8" s="88">
        <v>150</v>
      </c>
      <c r="AG8" s="88">
        <f>SUM('[1]címrend kötelező'!L8+'[1]címrend önként'!L8+'[1]címrend államig'!L8)</f>
        <v>150</v>
      </c>
      <c r="AH8" s="89">
        <f t="shared" si="18"/>
        <v>100</v>
      </c>
      <c r="AI8" s="88"/>
      <c r="AJ8" s="88">
        <f>SUM('[1]címrend kötelező'!M8+'[1]címrend önként'!M8+'[1]címrend államig'!M8)</f>
        <v>0</v>
      </c>
      <c r="AK8" s="89"/>
      <c r="AL8" s="88"/>
      <c r="AM8" s="88">
        <f>SUM('[1]címrend kötelező'!N8+'[1]címrend önként'!N8+'[1]címrend államig'!N8)</f>
        <v>0</v>
      </c>
      <c r="AN8" s="89"/>
      <c r="AO8" s="88"/>
      <c r="AP8" s="88">
        <f>SUM('[1]címrend kötelező'!O8+'[1]címrend önként'!O8+'[1]címrend államig'!O8)</f>
        <v>0</v>
      </c>
      <c r="AQ8" s="89"/>
      <c r="AR8" s="88"/>
      <c r="AS8" s="88">
        <f>SUM('[1]címrend kötelező'!P8+'[1]címrend önként'!P8+'[1]címrend államig'!P8)</f>
        <v>0</v>
      </c>
      <c r="AT8" s="89"/>
      <c r="AU8" s="88"/>
      <c r="AV8" s="88">
        <f>SUM('[1]címrend kötelező'!Q8+'[1]címrend önként'!Q8+'[1]címrend államig'!Q8)</f>
        <v>0</v>
      </c>
      <c r="AW8" s="89"/>
      <c r="AX8" s="88"/>
      <c r="AY8" s="88">
        <f>SUM('[1]címrend kötelező'!R8+'[1]címrend önként'!R8+'[1]címrend államig'!R8)</f>
        <v>0</v>
      </c>
      <c r="AZ8" s="89"/>
      <c r="BA8" s="88"/>
      <c r="BB8" s="88">
        <f>SUM('[1]címrend kötelező'!S8+'[1]címrend önként'!S8+'[1]címrend államig'!S8)</f>
        <v>0</v>
      </c>
      <c r="BC8" s="89"/>
      <c r="BD8" s="88"/>
      <c r="BE8" s="88">
        <f>SUM('[1]címrend kötelező'!T8+'[1]címrend önként'!T8+'[1]címrend államig'!T8)</f>
        <v>0</v>
      </c>
      <c r="BF8" s="89"/>
      <c r="BG8" s="88"/>
      <c r="BH8" s="88">
        <f>SUM('[1]címrend kötelező'!U8+'[1]címrend önként'!U8+'[1]címrend államig'!U8)</f>
        <v>0</v>
      </c>
      <c r="BI8" s="89"/>
      <c r="BJ8" s="88"/>
      <c r="BK8" s="88">
        <f>SUM('[1]címrend kötelező'!V8+'[1]címrend önként'!V8+'[1]címrend államig'!V8)</f>
        <v>0</v>
      </c>
      <c r="BL8" s="89"/>
      <c r="BM8" s="88"/>
      <c r="BN8" s="88">
        <f>SUM('[1]címrend kötelező'!W8+'[1]címrend önként'!W8+'[1]címrend államig'!W8)</f>
        <v>0</v>
      </c>
      <c r="BO8" s="89"/>
      <c r="BP8" s="88"/>
      <c r="BQ8" s="88">
        <f>SUM('[1]címrend kötelező'!X8+'[1]címrend önként'!X8+'[1]címrend államig'!X8)</f>
        <v>0</v>
      </c>
      <c r="BR8" s="89"/>
      <c r="BS8" s="88"/>
      <c r="BT8" s="88">
        <f>SUM('[1]címrend kötelező'!Y8+'[1]címrend önként'!Y8+'[1]címrend államig'!Y8)</f>
        <v>0</v>
      </c>
      <c r="BU8" s="89"/>
      <c r="BV8" s="88"/>
      <c r="BW8" s="88">
        <f>SUM('[1]címrend kötelező'!Z8+'[1]címrend önként'!Z8+'[1]címrend államig'!Z8)</f>
        <v>0</v>
      </c>
      <c r="BX8" s="89"/>
      <c r="BY8" s="88"/>
      <c r="BZ8" s="88">
        <f>SUM('[1]címrend kötelező'!AA8+'[1]címrend önként'!AA8+'[1]címrend államig'!AA8)</f>
        <v>0</v>
      </c>
      <c r="CA8" s="89"/>
      <c r="CB8" s="88"/>
      <c r="CC8" s="88">
        <f>SUM('[1]címrend kötelező'!AB8+'[1]címrend önként'!AB8+'[1]címrend államig'!AB8)</f>
        <v>0</v>
      </c>
      <c r="CD8" s="89"/>
      <c r="CE8" s="88"/>
      <c r="CF8" s="88">
        <f>SUM('[1]címrend kötelező'!AC8+'[1]címrend önként'!AC8+'[1]címrend államig'!AC8)</f>
        <v>0</v>
      </c>
      <c r="CG8" s="89"/>
      <c r="CH8" s="88"/>
      <c r="CI8" s="88">
        <f>SUM('[1]címrend kötelező'!AD8+'[1]címrend önként'!AD8+'[1]címrend államig'!AD8)</f>
        <v>0</v>
      </c>
      <c r="CJ8" s="89"/>
      <c r="CK8" s="88">
        <v>8350</v>
      </c>
      <c r="CL8" s="88">
        <f>SUM('[1]címrend kötelező'!AE8+'[1]címrend önként'!AE8+'[1]címrend államig'!AE8)</f>
        <v>20000</v>
      </c>
      <c r="CM8" s="89">
        <f t="shared" si="52"/>
        <v>239.52095808383231</v>
      </c>
      <c r="CN8" s="88"/>
      <c r="CO8" s="88">
        <f>SUM('[1]címrend kötelező'!AF8+'[1]címrend önként'!AF8+'[1]címrend államig'!AF8)</f>
        <v>1172</v>
      </c>
      <c r="CP8" s="89"/>
      <c r="CQ8" s="88"/>
      <c r="CR8" s="88">
        <f>SUM('[1]címrend kötelező'!AG8+'[1]címrend önként'!AG8+'[1]címrend államig'!AG8)</f>
        <v>0</v>
      </c>
      <c r="CS8" s="89"/>
      <c r="CT8" s="88"/>
      <c r="CU8" s="88">
        <f>SUM('[1]címrend kötelező'!AH8+'[1]címrend önként'!AH8+'[1]címrend államig'!AH8)</f>
        <v>0</v>
      </c>
      <c r="CV8" s="89"/>
      <c r="CW8" s="88"/>
      <c r="CX8" s="88">
        <f>SUM('[1]címrend kötelező'!AI8+'[1]címrend önként'!AI8+'[1]címrend államig'!AI8)</f>
        <v>0</v>
      </c>
      <c r="CY8" s="89"/>
      <c r="CZ8" s="88">
        <v>3000</v>
      </c>
      <c r="DA8" s="88">
        <f>SUM('[1]címrend kötelező'!AJ8+'[1]címrend önként'!AJ8+'[1]címrend államig'!AJ8)</f>
        <v>0</v>
      </c>
      <c r="DB8" s="89">
        <f t="shared" si="61"/>
        <v>0</v>
      </c>
      <c r="DC8" s="88"/>
      <c r="DD8" s="88">
        <f>SUM('[1]címrend kötelező'!AK8+'[1]címrend önként'!AK8+'[1]címrend államig'!AK8)</f>
        <v>0</v>
      </c>
      <c r="DE8" s="89"/>
      <c r="DF8" s="88"/>
      <c r="DG8" s="88">
        <f>SUM('[1]címrend kötelező'!AL8+'[1]címrend önként'!AL8+'[1]címrend államig'!AL8)</f>
        <v>0</v>
      </c>
      <c r="DH8" s="89"/>
      <c r="DI8" s="88"/>
      <c r="DJ8" s="88">
        <f>SUM('[1]címrend kötelező'!AM8+'[1]címrend önként'!AM8+'[1]címrend államig'!AM8)</f>
        <v>9000</v>
      </c>
      <c r="DK8" s="89"/>
      <c r="DL8" s="88"/>
      <c r="DM8" s="88">
        <f>SUM('[1]címrend kötelező'!AN8+'[1]címrend önként'!AN8+'[1]címrend államig'!AN8)</f>
        <v>0</v>
      </c>
      <c r="DN8" s="89"/>
      <c r="DO8" s="88"/>
      <c r="DP8" s="88">
        <f>SUM('[1]címrend kötelező'!AO8+'[1]címrend önként'!AO8+'[1]címrend államig'!AO8)</f>
        <v>0</v>
      </c>
      <c r="DQ8" s="89"/>
      <c r="DR8" s="90">
        <f t="shared" si="168"/>
        <v>144432</v>
      </c>
      <c r="DS8" s="90">
        <f t="shared" si="168"/>
        <v>217329</v>
      </c>
      <c r="DT8" s="89">
        <f t="shared" si="169"/>
        <v>150.47150216018611</v>
      </c>
      <c r="DU8" s="88">
        <v>5400</v>
      </c>
      <c r="DV8" s="88">
        <f>SUM('[1]címrend kötelező'!AQ8+'[1]címrend önként'!AQ8+'[1]címrend államig'!AQ8)</f>
        <v>900</v>
      </c>
      <c r="DW8" s="89">
        <f t="shared" si="72"/>
        <v>16.666666666666664</v>
      </c>
      <c r="DX8" s="88">
        <v>1200</v>
      </c>
      <c r="DY8" s="88">
        <f>SUM('[1]címrend kötelező'!AR8+'[1]címrend önként'!AR8+'[1]címrend államig'!AR8)</f>
        <v>1200</v>
      </c>
      <c r="DZ8" s="89">
        <f t="shared" si="74"/>
        <v>100</v>
      </c>
      <c r="EA8" s="88"/>
      <c r="EB8" s="88">
        <f>SUM('[1]címrend kötelező'!AS8+'[1]címrend önként'!AS8+'[1]címrend államig'!AS8)</f>
        <v>0</v>
      </c>
      <c r="EC8" s="89"/>
      <c r="ED8" s="88">
        <v>7100</v>
      </c>
      <c r="EE8" s="88">
        <f>SUM('[1]címrend kötelező'!AT8+'[1]címrend önként'!AT8+'[1]címrend államig'!AT8)</f>
        <v>7100</v>
      </c>
      <c r="EF8" s="89">
        <f t="shared" si="78"/>
        <v>100</v>
      </c>
      <c r="EG8" s="88"/>
      <c r="EH8" s="88">
        <f>SUM('[1]címrend kötelező'!AU8+'[1]címrend önként'!AU8+'[1]címrend államig'!AU8)</f>
        <v>0</v>
      </c>
      <c r="EI8" s="89"/>
      <c r="EJ8" s="88">
        <v>23632</v>
      </c>
      <c r="EK8" s="88">
        <f>SUM('[1]címrend kötelező'!AV8+'[1]címrend önként'!AV8+'[1]címrend államig'!AV8)</f>
        <v>1264</v>
      </c>
      <c r="EL8" s="89">
        <f t="shared" si="82"/>
        <v>5.3486797562626949</v>
      </c>
      <c r="EM8" s="88">
        <v>8064</v>
      </c>
      <c r="EN8" s="88">
        <f>SUM('[1]címrend kötelező'!AW8+'[1]címrend önként'!AW8+'[1]címrend államig'!AW8)</f>
        <v>8064</v>
      </c>
      <c r="EO8" s="89">
        <f t="shared" si="84"/>
        <v>100</v>
      </c>
      <c r="EP8" s="88">
        <v>1183969</v>
      </c>
      <c r="EQ8" s="88">
        <f>SUM('[1]címrend kötelező'!AX8+'[1]címrend önként'!AX8+'[1]címrend államig'!AX8)</f>
        <v>1221243</v>
      </c>
      <c r="ER8" s="89">
        <f t="shared" si="86"/>
        <v>103.14822432006243</v>
      </c>
      <c r="ES8" s="88">
        <v>358867</v>
      </c>
      <c r="ET8" s="88">
        <f>SUM('[1]címrend kötelező'!AY8+'[1]címrend önként'!AY8+'[1]címrend államig'!AY8)</f>
        <v>368411</v>
      </c>
      <c r="EU8" s="89">
        <f t="shared" si="88"/>
        <v>102.65948108909429</v>
      </c>
      <c r="EV8" s="90">
        <f t="shared" si="178"/>
        <v>1588232</v>
      </c>
      <c r="EW8" s="90">
        <f t="shared" si="178"/>
        <v>1608182</v>
      </c>
      <c r="EX8" s="89">
        <f t="shared" si="89"/>
        <v>101.25611371638401</v>
      </c>
      <c r="EY8" s="88">
        <v>36249</v>
      </c>
      <c r="EZ8" s="88">
        <f>'[1]címrend kötelező'!BA8+'[1]címrend önként'!BA8+'[1]címrend államig'!BA8</f>
        <v>40870</v>
      </c>
      <c r="FA8" s="89">
        <f t="shared" si="91"/>
        <v>112.74793787414825</v>
      </c>
      <c r="FB8" s="88">
        <v>96110</v>
      </c>
      <c r="FC8" s="88">
        <f>'[1]címrend kötelező'!BB8+'[1]címrend önként'!BB8+'[1]címrend államig'!BB8</f>
        <v>102468</v>
      </c>
      <c r="FD8" s="89">
        <f t="shared" si="93"/>
        <v>106.61533659348663</v>
      </c>
      <c r="FE8" s="88">
        <v>44647</v>
      </c>
      <c r="FF8" s="88">
        <f>'[1]címrend kötelező'!BC8+'[1]címrend önként'!BC8+'[1]címrend államig'!BC8</f>
        <v>50078</v>
      </c>
      <c r="FG8" s="89">
        <f t="shared" si="95"/>
        <v>112.16431115192511</v>
      </c>
      <c r="FH8" s="88">
        <v>197701</v>
      </c>
      <c r="FI8" s="88">
        <f>'[1]címrend kötelező'!BD8+'[1]címrend önként'!BD8+'[1]címrend államig'!BD8</f>
        <v>252379</v>
      </c>
      <c r="FJ8" s="89">
        <f t="shared" si="97"/>
        <v>127.65691625232043</v>
      </c>
      <c r="FK8" s="89"/>
      <c r="FL8" s="88">
        <f>'[1]címrend kötelező'!BE8+'[1]címrend önként'!BE8+'[1]címrend államig'!BE8</f>
        <v>33808</v>
      </c>
      <c r="FM8" s="89"/>
      <c r="FN8" s="88">
        <v>89787</v>
      </c>
      <c r="FO8" s="88">
        <f>SUM('[1]címrend kötelező'!BF8+'[1]címrend önként'!BF8+'[1]címrend államig'!BF8)</f>
        <v>97672</v>
      </c>
      <c r="FP8" s="89">
        <f t="shared" si="100"/>
        <v>108.78189492911001</v>
      </c>
      <c r="FQ8" s="88">
        <v>12088</v>
      </c>
      <c r="FR8" s="88">
        <f>SUM('[1]címrend kötelező'!BG8+'[1]címrend önként'!BG8+'[1]címrend államig'!BG8)</f>
        <v>15490</v>
      </c>
      <c r="FS8" s="89">
        <f t="shared" si="102"/>
        <v>128.14361350099273</v>
      </c>
      <c r="FT8" s="88">
        <v>83839</v>
      </c>
      <c r="FU8" s="88">
        <f>SUM('[1]címrend kötelező'!BH8+'[1]címrend önként'!BH8+'[1]címrend államig'!BH8)</f>
        <v>94731</v>
      </c>
      <c r="FV8" s="89">
        <f t="shared" si="104"/>
        <v>112.99156717040995</v>
      </c>
      <c r="FW8" s="88">
        <v>91223</v>
      </c>
      <c r="FX8" s="88">
        <f>SUM('[1]címrend kötelező'!BI8+'[1]címrend önként'!BI8+'[1]címrend államig'!BI8)</f>
        <v>107060</v>
      </c>
      <c r="FY8" s="89">
        <f t="shared" si="106"/>
        <v>117.36075331879022</v>
      </c>
      <c r="FZ8" s="88">
        <v>57196</v>
      </c>
      <c r="GA8" s="88">
        <f>SUM('[1]címrend kötelező'!BJ8+'[1]címrend önként'!BJ8+'[1]címrend államig'!BJ8)</f>
        <v>67736</v>
      </c>
      <c r="GB8" s="89">
        <f t="shared" si="108"/>
        <v>118.42786208825792</v>
      </c>
      <c r="GC8" s="88">
        <v>13360</v>
      </c>
      <c r="GD8" s="88">
        <f>SUM('[1]címrend kötelező'!BK8+'[1]címrend önként'!BK8+'[1]címrend államig'!BK8)</f>
        <v>16812</v>
      </c>
      <c r="GE8" s="89">
        <f t="shared" si="110"/>
        <v>125.83832335329342</v>
      </c>
      <c r="GF8" s="88">
        <v>29077</v>
      </c>
      <c r="GG8" s="88">
        <f>SUM('[1]címrend kötelező'!BL8+'[1]címrend önként'!BL8+'[1]címrend államig'!BL8)</f>
        <v>31573</v>
      </c>
      <c r="GH8" s="89">
        <f t="shared" si="112"/>
        <v>108.5841042748564</v>
      </c>
      <c r="GI8" s="88">
        <v>35054</v>
      </c>
      <c r="GJ8" s="88">
        <f>SUM('[1]címrend kötelező'!BM8+'[1]címrend önként'!BM8+'[1]címrend államig'!BM8)</f>
        <v>39828</v>
      </c>
      <c r="GK8" s="89">
        <f t="shared" si="114"/>
        <v>113.61898784732128</v>
      </c>
      <c r="GL8" s="88">
        <v>57155</v>
      </c>
      <c r="GM8" s="88">
        <f>SUM('[1]címrend kötelező'!BN8+'[1]címrend önként'!BN8+'[1]címrend államig'!BN8)</f>
        <v>73856</v>
      </c>
      <c r="GN8" s="89">
        <f t="shared" si="116"/>
        <v>129.22054063511504</v>
      </c>
      <c r="GO8" s="90">
        <f t="shared" si="117"/>
        <v>843486</v>
      </c>
      <c r="GP8" s="90">
        <f>EZ8+FC8+FF8+FI8+FL8+FO8+FR8+FU8+FX8+GA8+GD8+GG8+GJ8+GM8</f>
        <v>1024361</v>
      </c>
      <c r="GQ8" s="89">
        <f>GP8/GO8*100</f>
        <v>121.44374654706776</v>
      </c>
      <c r="GR8" s="88">
        <v>627913</v>
      </c>
      <c r="GS8" s="88">
        <f>SUM('[1]címrend kötelező'!BP8+'[1]címrend önként'!BP8+'[1]címrend államig'!BP8)</f>
        <v>718910</v>
      </c>
      <c r="GT8" s="89">
        <f t="shared" si="121"/>
        <v>114.4919757991951</v>
      </c>
      <c r="GU8" s="88">
        <v>1155886</v>
      </c>
      <c r="GV8" s="88">
        <f>SUM('[1]címrend kötelező'!BQ8+'[1]címrend önként'!BQ8+'[1]címrend államig'!BQ8)</f>
        <v>1237327</v>
      </c>
      <c r="GW8" s="89">
        <f t="shared" si="123"/>
        <v>107.04576402863258</v>
      </c>
      <c r="GX8" s="88">
        <v>998851</v>
      </c>
      <c r="GY8" s="88">
        <f>SUM('[1]címrend kötelező'!BR8+'[1]címrend önként'!BR8+'[1]címrend államig'!BR8)</f>
        <v>1018257</v>
      </c>
      <c r="GZ8" s="89">
        <f t="shared" si="125"/>
        <v>101.94283231432917</v>
      </c>
      <c r="HA8" s="90">
        <f t="shared" si="197"/>
        <v>3626136</v>
      </c>
      <c r="HB8" s="90">
        <f t="shared" si="197"/>
        <v>3998855</v>
      </c>
      <c r="HC8" s="89">
        <f t="shared" si="126"/>
        <v>110.27868232189857</v>
      </c>
      <c r="HD8" s="91">
        <f t="shared" si="127"/>
        <v>5358800</v>
      </c>
      <c r="HE8" s="91">
        <f t="shared" si="127"/>
        <v>5824366</v>
      </c>
      <c r="HF8" s="92">
        <f t="shared" si="128"/>
        <v>108.68787788310816</v>
      </c>
      <c r="HH8" s="78"/>
      <c r="HI8" s="78"/>
    </row>
    <row r="9" spans="1:217" ht="15" customHeight="1" x14ac:dyDescent="0.2">
      <c r="A9" s="87" t="s">
        <v>416</v>
      </c>
      <c r="B9" s="88">
        <v>24748</v>
      </c>
      <c r="C9" s="88">
        <f>SUM('[1]címrend kötelező'!B9+'[1]címrend önként'!B9+'[1]címrend államig'!B9)</f>
        <v>28218</v>
      </c>
      <c r="D9" s="89">
        <f t="shared" ref="D9:D26" si="198">C9/B9*100</f>
        <v>114.02133505737837</v>
      </c>
      <c r="E9" s="88"/>
      <c r="F9" s="88">
        <f>SUM('[1]címrend kötelező'!C9+'[1]címrend önként'!C9+'[1]címrend államig'!C9)</f>
        <v>0</v>
      </c>
      <c r="G9" s="89"/>
      <c r="H9" s="88"/>
      <c r="I9" s="88">
        <f>SUM('[1]címrend kötelező'!D9+'[1]címrend önként'!D9+'[1]címrend államig'!D9)</f>
        <v>0</v>
      </c>
      <c r="J9" s="89"/>
      <c r="K9" s="88">
        <v>1082</v>
      </c>
      <c r="L9" s="88">
        <f>SUM('[1]címrend kötelező'!E9+'[1]címrend önként'!E9+'[1]címrend államig'!E9)</f>
        <v>3273.6</v>
      </c>
      <c r="M9" s="89">
        <f t="shared" si="5"/>
        <v>302.550831792976</v>
      </c>
      <c r="N9" s="88"/>
      <c r="O9" s="88">
        <f>SUM('[1]címrend kötelező'!F9+'[1]címrend önként'!F9+'[1]címrend államig'!F9)</f>
        <v>0</v>
      </c>
      <c r="P9" s="89"/>
      <c r="Q9" s="88"/>
      <c r="R9" s="88">
        <f>SUM('[1]címrend kötelező'!G9+'[1]címrend önként'!G9+'[1]címrend államig'!G9)</f>
        <v>0</v>
      </c>
      <c r="S9" s="89"/>
      <c r="T9" s="88"/>
      <c r="U9" s="88">
        <f>SUM('[1]címrend kötelező'!H9+'[1]címrend önként'!H9+'[1]címrend államig'!H9)</f>
        <v>0</v>
      </c>
      <c r="V9" s="89"/>
      <c r="W9" s="88"/>
      <c r="X9" s="88">
        <f>SUM('[1]címrend kötelező'!I9+'[1]címrend önként'!I9+'[1]címrend államig'!I9)</f>
        <v>0</v>
      </c>
      <c r="Y9" s="89"/>
      <c r="Z9" s="88"/>
      <c r="AA9" s="88">
        <f>SUM('[1]címrend kötelező'!J9+'[1]címrend önként'!J9+'[1]címrend államig'!J9)</f>
        <v>0</v>
      </c>
      <c r="AB9" s="89"/>
      <c r="AC9" s="88"/>
      <c r="AD9" s="88">
        <f>SUM('[1]címrend kötelező'!K9+'[1]címrend önként'!K9+'[1]címrend államig'!K9)</f>
        <v>0</v>
      </c>
      <c r="AE9" s="89"/>
      <c r="AF9" s="88">
        <v>61</v>
      </c>
      <c r="AG9" s="88">
        <f>SUM('[1]címrend kötelező'!L9+'[1]címrend önként'!L9+'[1]címrend államig'!L9)</f>
        <v>58</v>
      </c>
      <c r="AH9" s="89">
        <f t="shared" si="18"/>
        <v>95.081967213114751</v>
      </c>
      <c r="AI9" s="88"/>
      <c r="AJ9" s="88">
        <f>SUM('[1]címrend kötelező'!M9+'[1]címrend önként'!M9+'[1]címrend államig'!M9)</f>
        <v>0</v>
      </c>
      <c r="AK9" s="89"/>
      <c r="AL9" s="88"/>
      <c r="AM9" s="88">
        <f>SUM('[1]címrend kötelező'!N9+'[1]címrend önként'!N9+'[1]címrend államig'!N9)</f>
        <v>0</v>
      </c>
      <c r="AN9" s="89"/>
      <c r="AO9" s="88"/>
      <c r="AP9" s="88">
        <f>SUM('[1]címrend kötelező'!O9+'[1]címrend önként'!O9+'[1]címrend államig'!O9)</f>
        <v>0</v>
      </c>
      <c r="AQ9" s="89"/>
      <c r="AR9" s="88"/>
      <c r="AS9" s="88">
        <f>SUM('[1]címrend kötelező'!P9+'[1]címrend önként'!P9+'[1]címrend államig'!P9)</f>
        <v>0</v>
      </c>
      <c r="AT9" s="89"/>
      <c r="AU9" s="88"/>
      <c r="AV9" s="88">
        <f>SUM('[1]címrend kötelező'!Q9+'[1]címrend önként'!Q9+'[1]címrend államig'!Q9)</f>
        <v>0</v>
      </c>
      <c r="AW9" s="89"/>
      <c r="AX9" s="88"/>
      <c r="AY9" s="88">
        <f>SUM('[1]címrend kötelező'!R9+'[1]címrend önként'!R9+'[1]címrend államig'!R9)</f>
        <v>0</v>
      </c>
      <c r="AZ9" s="89"/>
      <c r="BA9" s="88"/>
      <c r="BB9" s="88">
        <f>SUM('[1]címrend kötelező'!S9+'[1]címrend önként'!S9+'[1]címrend államig'!S9)</f>
        <v>0</v>
      </c>
      <c r="BC9" s="89"/>
      <c r="BD9" s="88"/>
      <c r="BE9" s="88">
        <f>SUM('[1]címrend kötelező'!T9+'[1]címrend önként'!T9+'[1]címrend államig'!T9)</f>
        <v>0</v>
      </c>
      <c r="BF9" s="89"/>
      <c r="BG9" s="88"/>
      <c r="BH9" s="88">
        <f>SUM('[1]címrend kötelező'!U9+'[1]címrend önként'!U9+'[1]címrend államig'!U9)</f>
        <v>0</v>
      </c>
      <c r="BI9" s="89"/>
      <c r="BJ9" s="88"/>
      <c r="BK9" s="88">
        <f>SUM('[1]címrend kötelező'!V9+'[1]címrend önként'!V9+'[1]címrend államig'!V9)</f>
        <v>0</v>
      </c>
      <c r="BL9" s="89"/>
      <c r="BM9" s="88"/>
      <c r="BN9" s="88">
        <f>SUM('[1]címrend kötelező'!W9+'[1]címrend önként'!W9+'[1]címrend államig'!W9)</f>
        <v>0</v>
      </c>
      <c r="BO9" s="89"/>
      <c r="BP9" s="88"/>
      <c r="BQ9" s="88">
        <f>SUM('[1]címrend kötelező'!X9+'[1]címrend önként'!X9+'[1]címrend államig'!X9)</f>
        <v>0</v>
      </c>
      <c r="BR9" s="89"/>
      <c r="BS9" s="88"/>
      <c r="BT9" s="88">
        <f>SUM('[1]címrend kötelező'!Y9+'[1]címrend önként'!Y9+'[1]címrend államig'!Y9)</f>
        <v>0</v>
      </c>
      <c r="BU9" s="89"/>
      <c r="BV9" s="88"/>
      <c r="BW9" s="88">
        <f>SUM('[1]címrend kötelező'!Z9+'[1]címrend önként'!Z9+'[1]címrend államig'!Z9)</f>
        <v>0</v>
      </c>
      <c r="BX9" s="89"/>
      <c r="BY9" s="88"/>
      <c r="BZ9" s="88">
        <f>SUM('[1]címrend kötelező'!AA9+'[1]címrend önként'!AA9+'[1]címrend államig'!AA9)</f>
        <v>0</v>
      </c>
      <c r="CA9" s="89"/>
      <c r="CB9" s="88"/>
      <c r="CC9" s="88">
        <f>SUM('[1]címrend kötelező'!AB9+'[1]címrend önként'!AB9+'[1]címrend államig'!AB9)</f>
        <v>0</v>
      </c>
      <c r="CD9" s="89"/>
      <c r="CE9" s="88">
        <v>1000</v>
      </c>
      <c r="CF9" s="88">
        <f>SUM('[1]címrend kötelező'!AC9+'[1]címrend önként'!AC9+'[1]címrend államig'!AC9)</f>
        <v>0</v>
      </c>
      <c r="CG9" s="89">
        <f t="shared" si="48"/>
        <v>0</v>
      </c>
      <c r="CH9" s="88"/>
      <c r="CI9" s="88">
        <f>SUM('[1]címrend kötelező'!AD9+'[1]címrend önként'!AD9+'[1]címrend államig'!AD9)</f>
        <v>0</v>
      </c>
      <c r="CJ9" s="89"/>
      <c r="CK9" s="88">
        <v>3338</v>
      </c>
      <c r="CL9" s="88">
        <f>SUM('[1]címrend kötelező'!AE9+'[1]címrend önként'!AE9+'[1]címrend államig'!AE9)</f>
        <v>21745</v>
      </c>
      <c r="CM9" s="89">
        <f t="shared" si="52"/>
        <v>651.43798681845419</v>
      </c>
      <c r="CN9" s="88"/>
      <c r="CO9" s="88">
        <f>SUM('[1]címrend kötelező'!AF9+'[1]címrend önként'!AF9+'[1]címrend államig'!AF9)</f>
        <v>228</v>
      </c>
      <c r="CP9" s="89"/>
      <c r="CQ9" s="88"/>
      <c r="CR9" s="88">
        <f>SUM('[1]címrend kötelező'!AG9+'[1]címrend önként'!AG9+'[1]címrend államig'!AG9)</f>
        <v>0</v>
      </c>
      <c r="CS9" s="89"/>
      <c r="CT9" s="88"/>
      <c r="CU9" s="88">
        <f>SUM('[1]címrend kötelező'!AH9+'[1]címrend önként'!AH9+'[1]címrend államig'!AH9)</f>
        <v>0</v>
      </c>
      <c r="CV9" s="89"/>
      <c r="CW9" s="88"/>
      <c r="CX9" s="88">
        <f>SUM('[1]címrend kötelező'!AI9+'[1]címrend önként'!AI9+'[1]címrend államig'!AI9)</f>
        <v>0</v>
      </c>
      <c r="CY9" s="89"/>
      <c r="CZ9" s="88">
        <v>527</v>
      </c>
      <c r="DA9" s="88">
        <f>SUM('[1]címrend kötelező'!AJ9+'[1]címrend önként'!AJ9+'[1]címrend államig'!AJ9)</f>
        <v>998</v>
      </c>
      <c r="DB9" s="89">
        <f t="shared" si="61"/>
        <v>189.37381404174573</v>
      </c>
      <c r="DC9" s="88"/>
      <c r="DD9" s="88">
        <f>SUM('[1]címrend kötelező'!AK9+'[1]címrend önként'!AK9+'[1]címrend államig'!AK9)</f>
        <v>0</v>
      </c>
      <c r="DE9" s="89"/>
      <c r="DF9" s="88"/>
      <c r="DG9" s="88">
        <f>SUM('[1]címrend kötelező'!AL9+'[1]címrend önként'!AL9+'[1]címrend államig'!AL9)</f>
        <v>0</v>
      </c>
      <c r="DH9" s="89"/>
      <c r="DI9" s="88"/>
      <c r="DJ9" s="88">
        <f>SUM('[1]címrend kötelező'!AM9+'[1]címrend önként'!AM9+'[1]címrend államig'!AM9)</f>
        <v>1418</v>
      </c>
      <c r="DK9" s="89"/>
      <c r="DL9" s="88"/>
      <c r="DM9" s="88">
        <f>SUM('[1]címrend kötelező'!AN9+'[1]címrend önként'!AN9+'[1]címrend államig'!AN9)</f>
        <v>0</v>
      </c>
      <c r="DN9" s="89"/>
      <c r="DO9" s="88"/>
      <c r="DP9" s="88">
        <f>SUM('[1]címrend kötelező'!AO9+'[1]címrend önként'!AO9+'[1]címrend államig'!AO9)</f>
        <v>0</v>
      </c>
      <c r="DQ9" s="89"/>
      <c r="DR9" s="90">
        <f t="shared" si="168"/>
        <v>30756</v>
      </c>
      <c r="DS9" s="90">
        <f t="shared" si="168"/>
        <v>55938.6</v>
      </c>
      <c r="DT9" s="89">
        <f t="shared" si="169"/>
        <v>181.87865782286383</v>
      </c>
      <c r="DU9" s="88">
        <v>948</v>
      </c>
      <c r="DV9" s="88">
        <f>SUM('[1]címrend kötelező'!AQ9+'[1]címrend önként'!AQ9+'[1]címrend államig'!AQ9)</f>
        <v>143</v>
      </c>
      <c r="DW9" s="89">
        <f t="shared" si="72"/>
        <v>15.084388185654007</v>
      </c>
      <c r="DX9" s="88">
        <v>211</v>
      </c>
      <c r="DY9" s="88">
        <f>SUM('[1]címrend kötelező'!AR9+'[1]címrend önként'!AR9+'[1]címrend államig'!AR9)</f>
        <v>189</v>
      </c>
      <c r="DZ9" s="89">
        <f t="shared" si="74"/>
        <v>89.573459715639814</v>
      </c>
      <c r="EA9" s="88"/>
      <c r="EB9" s="88">
        <f>SUM('[1]címrend kötelező'!AS9+'[1]címrend önként'!AS9+'[1]címrend államig'!AS9)</f>
        <v>0</v>
      </c>
      <c r="EC9" s="89"/>
      <c r="ED9" s="88">
        <v>2891</v>
      </c>
      <c r="EE9" s="88">
        <f>SUM('[1]címrend kötelező'!AT9+'[1]címrend önként'!AT9+'[1]címrend államig'!AT9)</f>
        <v>2723</v>
      </c>
      <c r="EF9" s="89">
        <f t="shared" si="78"/>
        <v>94.188861985472144</v>
      </c>
      <c r="EG9" s="88"/>
      <c r="EH9" s="88">
        <f>SUM('[1]címrend kötelező'!AU9+'[1]címrend önként'!AU9+'[1]címrend államig'!AU9)</f>
        <v>0</v>
      </c>
      <c r="EI9" s="89"/>
      <c r="EJ9" s="88">
        <v>5387</v>
      </c>
      <c r="EK9" s="88">
        <f>SUM('[1]címrend kötelező'!AV9+'[1]címrend önként'!AV9+'[1]címrend államig'!AV9)</f>
        <v>111</v>
      </c>
      <c r="EL9" s="89">
        <f t="shared" si="82"/>
        <v>2.0605160571746794</v>
      </c>
      <c r="EM9" s="88">
        <v>1416</v>
      </c>
      <c r="EN9" s="88">
        <f>SUM('[1]címrend kötelező'!AW9+'[1]címrend önként'!AW9+'[1]címrend államig'!AW9)</f>
        <v>1270</v>
      </c>
      <c r="EO9" s="89">
        <f t="shared" si="84"/>
        <v>89.689265536723155</v>
      </c>
      <c r="EP9" s="88">
        <v>248846</v>
      </c>
      <c r="EQ9" s="88">
        <f>SUM('[1]címrend kötelező'!AX9+'[1]címrend önként'!AX9+'[1]címrend államig'!AX9)</f>
        <v>239063</v>
      </c>
      <c r="ER9" s="89">
        <f t="shared" si="86"/>
        <v>96.068652901794678</v>
      </c>
      <c r="ES9" s="88">
        <v>69692</v>
      </c>
      <c r="ET9" s="88">
        <f>SUM('[1]címrend kötelező'!AY9+'[1]címrend önként'!AY9+'[1]címrend államig'!AY9)</f>
        <v>68439</v>
      </c>
      <c r="EU9" s="89">
        <f t="shared" si="88"/>
        <v>98.202089192446763</v>
      </c>
      <c r="EV9" s="90">
        <f>DU9+DX9+EA9+ED9+EG9+EJ9+EM9+EP9+ES9</f>
        <v>329391</v>
      </c>
      <c r="EW9" s="90">
        <f t="shared" si="178"/>
        <v>311938</v>
      </c>
      <c r="EX9" s="89">
        <f t="shared" si="89"/>
        <v>94.70143385824143</v>
      </c>
      <c r="EY9" s="88">
        <v>7230</v>
      </c>
      <c r="EZ9" s="88">
        <f>'[1]címrend kötelező'!BA9+'[1]címrend önként'!BA9+'[1]címrend államig'!BA9</f>
        <v>7311</v>
      </c>
      <c r="FA9" s="89">
        <f t="shared" si="91"/>
        <v>101.12033195020746</v>
      </c>
      <c r="FB9" s="88">
        <v>33477</v>
      </c>
      <c r="FC9" s="88">
        <f>'[1]címrend kötelező'!BB9+'[1]címrend önként'!BB9+'[1]címrend államig'!BB9</f>
        <v>36058</v>
      </c>
      <c r="FD9" s="89">
        <f t="shared" si="93"/>
        <v>107.70977088747497</v>
      </c>
      <c r="FE9" s="88">
        <v>8913</v>
      </c>
      <c r="FF9" s="88">
        <f>'[1]címrend kötelező'!BC9+'[1]címrend önként'!BC9+'[1]címrend államig'!BC9</f>
        <v>8930</v>
      </c>
      <c r="FG9" s="89">
        <f t="shared" si="95"/>
        <v>100.19073263772017</v>
      </c>
      <c r="FH9" s="88">
        <v>37364</v>
      </c>
      <c r="FI9" s="88">
        <f>'[1]címrend kötelező'!BD9+'[1]címrend önként'!BD9+'[1]címrend államig'!BD9</f>
        <v>49246</v>
      </c>
      <c r="FJ9" s="89">
        <f t="shared" si="97"/>
        <v>131.80066374049889</v>
      </c>
      <c r="FK9" s="89"/>
      <c r="FL9" s="88">
        <f>'[1]címrend kötelező'!BE9+'[1]címrend önként'!BE9+'[1]címrend államig'!BE9</f>
        <v>6102</v>
      </c>
      <c r="FM9" s="89"/>
      <c r="FN9" s="88">
        <v>17195</v>
      </c>
      <c r="FO9" s="88">
        <f>SUM('[1]címrend kötelező'!BF9+'[1]címrend önként'!BF9+'[1]címrend államig'!BF9)</f>
        <v>17058</v>
      </c>
      <c r="FP9" s="89">
        <f t="shared" si="100"/>
        <v>99.203256760686244</v>
      </c>
      <c r="FQ9" s="88">
        <v>2428</v>
      </c>
      <c r="FR9" s="88">
        <f>SUM('[1]címrend kötelező'!BG9+'[1]címrend önként'!BG9+'[1]címrend államig'!BG9)</f>
        <v>2727</v>
      </c>
      <c r="FS9" s="89">
        <f t="shared" si="102"/>
        <v>112.3146622734761</v>
      </c>
      <c r="FT9" s="88">
        <v>16800</v>
      </c>
      <c r="FU9" s="88">
        <f>SUM('[1]címrend kötelező'!BH9+'[1]címrend önként'!BH9+'[1]címrend államig'!BH9)</f>
        <v>17039</v>
      </c>
      <c r="FV9" s="89">
        <f t="shared" si="104"/>
        <v>101.42261904761905</v>
      </c>
      <c r="FW9" s="88">
        <v>18066</v>
      </c>
      <c r="FX9" s="88">
        <f>SUM('[1]címrend kötelező'!BI9+'[1]címrend önként'!BI9+'[1]címrend államig'!BI9)</f>
        <v>19001</v>
      </c>
      <c r="FY9" s="89">
        <f t="shared" si="106"/>
        <v>105.17546772943651</v>
      </c>
      <c r="FZ9" s="88">
        <v>11229</v>
      </c>
      <c r="GA9" s="88">
        <f>SUM('[1]címrend kötelező'!BJ9+'[1]címrend önként'!BJ9+'[1]címrend államig'!BJ9)</f>
        <v>11872</v>
      </c>
      <c r="GB9" s="89">
        <f t="shared" si="108"/>
        <v>105.72624454537359</v>
      </c>
      <c r="GC9" s="88">
        <v>2693</v>
      </c>
      <c r="GD9" s="88">
        <f>SUM('[1]címrend kötelező'!BK9+'[1]címrend önként'!BK9+'[1]címrend államig'!BK9)</f>
        <v>2854</v>
      </c>
      <c r="GE9" s="89">
        <f t="shared" si="110"/>
        <v>105.97846268102489</v>
      </c>
      <c r="GF9" s="88">
        <v>5815</v>
      </c>
      <c r="GG9" s="88">
        <f>SUM('[1]címrend kötelező'!BL9+'[1]címrend önként'!BL9+'[1]címrend államig'!BL9)</f>
        <v>5704</v>
      </c>
      <c r="GH9" s="89">
        <f t="shared" si="112"/>
        <v>98.091143594153053</v>
      </c>
      <c r="GI9" s="88">
        <v>6866</v>
      </c>
      <c r="GJ9" s="88">
        <f>SUM('[1]címrend kötelező'!BM9+'[1]címrend önként'!BM9+'[1]címrend államig'!BM9)</f>
        <v>7018</v>
      </c>
      <c r="GK9" s="89">
        <f t="shared" si="114"/>
        <v>102.21380716574424</v>
      </c>
      <c r="GL9" s="88">
        <v>11595</v>
      </c>
      <c r="GM9" s="88">
        <f>SUM('[1]címrend kötelező'!BN9+'[1]címrend önként'!BN9+'[1]címrend államig'!BN9)</f>
        <v>13420</v>
      </c>
      <c r="GN9" s="89">
        <f t="shared" si="116"/>
        <v>115.73954290642519</v>
      </c>
      <c r="GO9" s="90">
        <f t="shared" si="117"/>
        <v>179671</v>
      </c>
      <c r="GP9" s="90">
        <f t="shared" ref="GP9:GP25" si="199">EZ9+FC9+FF9+FI9+FL9+FO9+FR9+FU9+FX9+GA9+GD9+GG9+GJ9+GM9</f>
        <v>204340</v>
      </c>
      <c r="GQ9" s="89">
        <f t="shared" si="119"/>
        <v>113.73009556355784</v>
      </c>
      <c r="GR9" s="88">
        <v>135901</v>
      </c>
      <c r="GS9" s="88">
        <f>SUM('[1]címrend kötelező'!BP9+'[1]címrend önként'!BP9+'[1]címrend államig'!BP9)</f>
        <v>141994</v>
      </c>
      <c r="GT9" s="89">
        <f t="shared" si="121"/>
        <v>104.48341071809625</v>
      </c>
      <c r="GU9" s="88">
        <v>236972</v>
      </c>
      <c r="GV9" s="88">
        <f>SUM('[1]címrend kötelező'!BQ9+'[1]címrend önként'!BQ9+'[1]címrend államig'!BQ9)</f>
        <v>228624</v>
      </c>
      <c r="GW9" s="89">
        <f t="shared" si="123"/>
        <v>96.477220937494721</v>
      </c>
      <c r="GX9" s="88">
        <v>215424</v>
      </c>
      <c r="GY9" s="88">
        <f>SUM('[1]címrend kötelező'!BR9+'[1]címrend önként'!BR9+'[1]címrend államig'!BR9)</f>
        <v>201593</v>
      </c>
      <c r="GZ9" s="89">
        <f t="shared" si="125"/>
        <v>93.579638294711813</v>
      </c>
      <c r="HA9" s="90">
        <f t="shared" si="197"/>
        <v>767968</v>
      </c>
      <c r="HB9" s="90">
        <f t="shared" si="197"/>
        <v>776551</v>
      </c>
      <c r="HC9" s="89">
        <f t="shared" si="126"/>
        <v>101.11762469269551</v>
      </c>
      <c r="HD9" s="91">
        <f t="shared" si="127"/>
        <v>1128115</v>
      </c>
      <c r="HE9" s="91">
        <f t="shared" si="127"/>
        <v>1144427.6000000001</v>
      </c>
      <c r="HF9" s="92">
        <f t="shared" si="128"/>
        <v>101.44600506154072</v>
      </c>
      <c r="HH9" s="78"/>
      <c r="HI9" s="78"/>
    </row>
    <row r="10" spans="1:217" ht="15" customHeight="1" x14ac:dyDescent="0.2">
      <c r="A10" s="87" t="s">
        <v>417</v>
      </c>
      <c r="B10" s="88">
        <v>14885</v>
      </c>
      <c r="C10" s="88">
        <f>SUM('[1]címrend kötelező'!B10+'[1]címrend önként'!B10+'[1]címrend államig'!B10)</f>
        <v>10350</v>
      </c>
      <c r="D10" s="89">
        <f t="shared" si="198"/>
        <v>69.533087000335911</v>
      </c>
      <c r="E10" s="88"/>
      <c r="F10" s="88">
        <f>SUM('[1]címrend kötelező'!C10+'[1]címrend önként'!C10+'[1]címrend államig'!C10)</f>
        <v>0</v>
      </c>
      <c r="G10" s="89"/>
      <c r="H10" s="88">
        <v>3353</v>
      </c>
      <c r="I10" s="88">
        <f>SUM('[1]címrend kötelező'!D10+'[1]címrend önként'!D10+'[1]címrend államig'!D10)</f>
        <v>3353</v>
      </c>
      <c r="J10" s="89">
        <f t="shared" si="3"/>
        <v>100</v>
      </c>
      <c r="K10" s="88">
        <v>200</v>
      </c>
      <c r="L10" s="88">
        <f>SUM('[1]címrend kötelező'!E10+'[1]címrend önként'!E10+'[1]címrend államig'!E10)</f>
        <v>200</v>
      </c>
      <c r="M10" s="89">
        <f t="shared" si="5"/>
        <v>100</v>
      </c>
      <c r="N10" s="88">
        <v>400</v>
      </c>
      <c r="O10" s="88">
        <f>SUM('[1]címrend kötelező'!F10+'[1]címrend önként'!F10+'[1]címrend államig'!F10)</f>
        <v>0</v>
      </c>
      <c r="P10" s="89">
        <f t="shared" si="7"/>
        <v>0</v>
      </c>
      <c r="Q10" s="88"/>
      <c r="R10" s="88">
        <f>SUM('[1]címrend kötelező'!G10+'[1]címrend önként'!G10+'[1]címrend államig'!G10)</f>
        <v>0</v>
      </c>
      <c r="S10" s="89"/>
      <c r="T10" s="88"/>
      <c r="U10" s="88">
        <f>SUM('[1]címrend kötelező'!H10+'[1]címrend önként'!H10+'[1]címrend államig'!H10)</f>
        <v>0</v>
      </c>
      <c r="V10" s="89"/>
      <c r="W10" s="88"/>
      <c r="X10" s="88">
        <f>SUM('[1]címrend kötelező'!I10+'[1]címrend önként'!I10+'[1]címrend államig'!I10)</f>
        <v>0</v>
      </c>
      <c r="Y10" s="89"/>
      <c r="Z10" s="88"/>
      <c r="AA10" s="88">
        <f>SUM('[1]címrend kötelező'!J10+'[1]címrend önként'!J10+'[1]címrend államig'!J10)</f>
        <v>5</v>
      </c>
      <c r="AB10" s="89"/>
      <c r="AC10" s="88"/>
      <c r="AD10" s="88">
        <f>SUM('[1]címrend kötelező'!K10+'[1]címrend önként'!K10+'[1]címrend államig'!K10)</f>
        <v>0</v>
      </c>
      <c r="AE10" s="89"/>
      <c r="AF10" s="88">
        <v>1289</v>
      </c>
      <c r="AG10" s="88">
        <f>SUM('[1]címrend kötelező'!L10+'[1]címrend önként'!L10+'[1]címrend államig'!L10)</f>
        <v>11992</v>
      </c>
      <c r="AH10" s="89">
        <f t="shared" si="18"/>
        <v>930.33359193172998</v>
      </c>
      <c r="AI10" s="88">
        <v>13210</v>
      </c>
      <c r="AJ10" s="88">
        <f>SUM('[1]címrend kötelező'!M10+'[1]címrend önként'!M10+'[1]címrend államig'!M10)</f>
        <v>30190</v>
      </c>
      <c r="AK10" s="89">
        <f t="shared" si="20"/>
        <v>228.53898561695684</v>
      </c>
      <c r="AL10" s="88">
        <v>2050</v>
      </c>
      <c r="AM10" s="88">
        <f>SUM('[1]címrend kötelező'!N10+'[1]címrend önként'!N10+'[1]címrend államig'!N10)</f>
        <v>1000</v>
      </c>
      <c r="AN10" s="89">
        <f t="shared" si="22"/>
        <v>48.780487804878049</v>
      </c>
      <c r="AO10" s="88">
        <v>1105948</v>
      </c>
      <c r="AP10" s="88">
        <f>SUM('[1]címrend kötelező'!O10+'[1]címrend önként'!O10+'[1]címrend államig'!O10)</f>
        <v>1108100</v>
      </c>
      <c r="AQ10" s="89">
        <f t="shared" si="24"/>
        <v>100.19458419383189</v>
      </c>
      <c r="AR10" s="88">
        <v>15000</v>
      </c>
      <c r="AS10" s="88">
        <f>SUM('[1]címrend kötelező'!P10+'[1]címrend önként'!P10+'[1]címrend államig'!P10)</f>
        <v>8200</v>
      </c>
      <c r="AT10" s="89">
        <f t="shared" si="26"/>
        <v>54.666666666666664</v>
      </c>
      <c r="AU10" s="88">
        <v>32650</v>
      </c>
      <c r="AV10" s="88">
        <f>SUM('[1]címrend kötelező'!Q10+'[1]címrend önként'!Q10+'[1]címrend államig'!Q10)</f>
        <v>38350</v>
      </c>
      <c r="AW10" s="89">
        <f t="shared" si="28"/>
        <v>117.45788667687596</v>
      </c>
      <c r="AX10" s="88">
        <v>58189</v>
      </c>
      <c r="AY10" s="88">
        <f>SUM('[1]címrend kötelező'!R10+'[1]címrend önként'!R10+'[1]címrend államig'!R10)</f>
        <v>114780</v>
      </c>
      <c r="AZ10" s="89">
        <f t="shared" si="30"/>
        <v>197.25377648696488</v>
      </c>
      <c r="BA10" s="88"/>
      <c r="BB10" s="88">
        <f>SUM('[1]címrend kötelező'!S10+'[1]címrend önként'!S10+'[1]címrend államig'!S10)</f>
        <v>20000</v>
      </c>
      <c r="BC10" s="89"/>
      <c r="BD10" s="88">
        <v>300</v>
      </c>
      <c r="BE10" s="88">
        <f>SUM('[1]címrend kötelező'!T10+'[1]címrend önként'!T10+'[1]címrend államig'!T10)</f>
        <v>300</v>
      </c>
      <c r="BF10" s="89">
        <f t="shared" si="33"/>
        <v>100</v>
      </c>
      <c r="BG10" s="88">
        <v>146888</v>
      </c>
      <c r="BH10" s="88">
        <f>SUM('[1]címrend kötelező'!U10+'[1]címrend önként'!U10+'[1]címrend államig'!U10)</f>
        <v>170376</v>
      </c>
      <c r="BI10" s="89">
        <f t="shared" si="35"/>
        <v>115.99041446544305</v>
      </c>
      <c r="BJ10" s="88"/>
      <c r="BK10" s="88">
        <f>SUM('[1]címrend kötelező'!V10+'[1]címrend önként'!V10+'[1]címrend államig'!V10)</f>
        <v>0</v>
      </c>
      <c r="BL10" s="89"/>
      <c r="BM10" s="88">
        <v>3500</v>
      </c>
      <c r="BN10" s="88">
        <f>SUM('[1]címrend kötelező'!W10+'[1]címrend önként'!W10+'[1]címrend államig'!W10)</f>
        <v>3800</v>
      </c>
      <c r="BO10" s="89">
        <f t="shared" si="38"/>
        <v>108.57142857142857</v>
      </c>
      <c r="BP10" s="88">
        <v>45078</v>
      </c>
      <c r="BQ10" s="88">
        <f>SUM('[1]címrend kötelező'!X10+'[1]címrend önként'!X10+'[1]címrend államig'!X10)</f>
        <v>111024</v>
      </c>
      <c r="BR10" s="89">
        <f t="shared" si="40"/>
        <v>246.29309197391188</v>
      </c>
      <c r="BS10" s="88"/>
      <c r="BT10" s="88">
        <f>SUM('[1]címrend kötelező'!Y10+'[1]címrend önként'!Y10+'[1]címrend államig'!Y10)</f>
        <v>0</v>
      </c>
      <c r="BU10" s="89"/>
      <c r="BV10" s="88"/>
      <c r="BW10" s="88">
        <f>SUM('[1]címrend kötelező'!Z10+'[1]címrend önként'!Z10+'[1]címrend államig'!Z10)</f>
        <v>0</v>
      </c>
      <c r="BX10" s="89"/>
      <c r="BY10" s="88"/>
      <c r="BZ10" s="88">
        <f>SUM('[1]címrend kötelező'!AA10+'[1]címrend önként'!AA10+'[1]címrend államig'!AA10)</f>
        <v>0</v>
      </c>
      <c r="CA10" s="89"/>
      <c r="CB10" s="88"/>
      <c r="CC10" s="88">
        <f>SUM('[1]címrend kötelező'!AB10+'[1]címrend önként'!AB10+'[1]címrend államig'!AB10)</f>
        <v>0</v>
      </c>
      <c r="CD10" s="89"/>
      <c r="CE10" s="88">
        <v>3448594</v>
      </c>
      <c r="CF10" s="88">
        <f>SUM('[1]címrend kötelező'!AC10+'[1]címrend önként'!AC10+'[1]címrend államig'!AC10)</f>
        <v>3255440</v>
      </c>
      <c r="CG10" s="89">
        <f t="shared" si="48"/>
        <v>94.3990507435784</v>
      </c>
      <c r="CH10" s="88"/>
      <c r="CI10" s="88">
        <f>SUM('[1]címrend kötelező'!AD10+'[1]címrend önként'!AD10+'[1]címrend államig'!AD10)</f>
        <v>1455</v>
      </c>
      <c r="CJ10" s="89"/>
      <c r="CK10" s="88">
        <v>254997</v>
      </c>
      <c r="CL10" s="88">
        <f>SUM('[1]címrend kötelező'!AE10+'[1]címrend önként'!AE10+'[1]címrend államig'!AE10)</f>
        <v>103691</v>
      </c>
      <c r="CM10" s="89">
        <f t="shared" si="52"/>
        <v>40.663615650380201</v>
      </c>
      <c r="CN10" s="88">
        <v>6100</v>
      </c>
      <c r="CO10" s="88">
        <f>SUM('[1]címrend kötelező'!AF10+'[1]címrend önként'!AF10+'[1]címrend államig'!AF10)</f>
        <v>20130</v>
      </c>
      <c r="CP10" s="89">
        <f t="shared" si="54"/>
        <v>330</v>
      </c>
      <c r="CQ10" s="88"/>
      <c r="CR10" s="88">
        <f>SUM('[1]címrend kötelező'!AG10+'[1]címrend önként'!AG10+'[1]címrend államig'!AG10)</f>
        <v>0</v>
      </c>
      <c r="CS10" s="89"/>
      <c r="CT10" s="88">
        <v>1000</v>
      </c>
      <c r="CU10" s="88">
        <f>SUM('[1]címrend kötelező'!AH10+'[1]címrend önként'!AH10+'[1]címrend államig'!AH10)</f>
        <v>1000</v>
      </c>
      <c r="CV10" s="89">
        <f t="shared" si="57"/>
        <v>100</v>
      </c>
      <c r="CW10" s="88">
        <v>6700</v>
      </c>
      <c r="CX10" s="88">
        <f>SUM('[1]címrend kötelező'!AI10+'[1]címrend önként'!AI10+'[1]címrend államig'!AI10)</f>
        <v>10000</v>
      </c>
      <c r="CY10" s="89">
        <f t="shared" si="59"/>
        <v>149.25373134328359</v>
      </c>
      <c r="CZ10" s="88">
        <v>58612</v>
      </c>
      <c r="DA10" s="88">
        <f>SUM('[1]címrend kötelező'!AJ10+'[1]címrend önként'!AJ10+'[1]címrend államig'!AJ10)</f>
        <v>63614</v>
      </c>
      <c r="DB10" s="89">
        <f t="shared" si="61"/>
        <v>108.53408858254284</v>
      </c>
      <c r="DC10" s="88"/>
      <c r="DD10" s="88">
        <f>SUM('[1]címrend kötelező'!AK10+'[1]címrend önként'!AK10+'[1]címrend államig'!AK10)</f>
        <v>0</v>
      </c>
      <c r="DE10" s="89"/>
      <c r="DF10" s="88">
        <v>263782</v>
      </c>
      <c r="DG10" s="88">
        <f>SUM('[1]címrend kötelező'!AL10+'[1]címrend önként'!AL10+'[1]címrend államig'!AL10)</f>
        <v>260465</v>
      </c>
      <c r="DH10" s="89">
        <f t="shared" si="65"/>
        <v>98.742522234269202</v>
      </c>
      <c r="DI10" s="88">
        <v>102568</v>
      </c>
      <c r="DJ10" s="88">
        <f>SUM('[1]címrend kötelező'!AM10+'[1]címrend önként'!AM10+'[1]címrend államig'!AM10)</f>
        <v>113712</v>
      </c>
      <c r="DK10" s="89">
        <f t="shared" si="67"/>
        <v>110.86498713048904</v>
      </c>
      <c r="DL10" s="88">
        <v>143716</v>
      </c>
      <c r="DM10" s="88">
        <f>SUM('[1]címrend kötelező'!AN10+'[1]címrend önként'!AN10+'[1]címrend államig'!AN10)</f>
        <v>132644</v>
      </c>
      <c r="DN10" s="89">
        <f t="shared" si="69"/>
        <v>92.295916947312747</v>
      </c>
      <c r="DO10" s="88"/>
      <c r="DP10" s="88">
        <f>SUM('[1]címrend kötelező'!AO10+'[1]címrend önként'!AO10+'[1]címrend államig'!AO10)</f>
        <v>0</v>
      </c>
      <c r="DQ10" s="89"/>
      <c r="DR10" s="90">
        <f t="shared" si="168"/>
        <v>5729009</v>
      </c>
      <c r="DS10" s="90">
        <f t="shared" si="168"/>
        <v>5594171</v>
      </c>
      <c r="DT10" s="89">
        <f t="shared" si="169"/>
        <v>97.646399228906773</v>
      </c>
      <c r="DU10" s="88">
        <v>11260</v>
      </c>
      <c r="DV10" s="88">
        <f>SUM('[1]címrend kötelező'!AQ10+'[1]címrend önként'!AQ10+'[1]címrend államig'!AQ10)</f>
        <v>11260</v>
      </c>
      <c r="DW10" s="89">
        <f t="shared" si="72"/>
        <v>100</v>
      </c>
      <c r="DX10" s="88">
        <v>4400</v>
      </c>
      <c r="DY10" s="88">
        <f>SUM('[1]címrend kötelező'!AR10+'[1]címrend önként'!AR10+'[1]címrend államig'!AR10)</f>
        <v>4400</v>
      </c>
      <c r="DZ10" s="89">
        <f t="shared" si="74"/>
        <v>100</v>
      </c>
      <c r="EA10" s="88">
        <v>5832</v>
      </c>
      <c r="EB10" s="88">
        <f>SUM('[1]címrend kötelező'!AS10+'[1]címrend önként'!AS10+'[1]címrend államig'!AS10)</f>
        <v>5440</v>
      </c>
      <c r="EC10" s="89">
        <f t="shared" si="76"/>
        <v>93.27846364883402</v>
      </c>
      <c r="ED10" s="88">
        <v>274011</v>
      </c>
      <c r="EE10" s="88">
        <f>SUM('[1]címrend kötelező'!AT10+'[1]címrend önként'!AT10+'[1]címrend államig'!AT10)</f>
        <v>234289</v>
      </c>
      <c r="EF10" s="89">
        <f t="shared" si="78"/>
        <v>85.503501684238955</v>
      </c>
      <c r="EG10" s="88">
        <v>47596</v>
      </c>
      <c r="EH10" s="88">
        <f>SUM('[1]címrend kötelező'!AU10+'[1]címrend önként'!AU10+'[1]címrend államig'!AU10)</f>
        <v>41526</v>
      </c>
      <c r="EI10" s="89">
        <f t="shared" si="80"/>
        <v>87.24682746449281</v>
      </c>
      <c r="EJ10" s="88">
        <v>50740</v>
      </c>
      <c r="EK10" s="88">
        <f>SUM('[1]címrend kötelező'!AV10+'[1]címrend önként'!AV10+'[1]címrend államig'!AV10)</f>
        <v>35743</v>
      </c>
      <c r="EL10" s="89">
        <f t="shared" si="82"/>
        <v>70.44343713046905</v>
      </c>
      <c r="EM10" s="88">
        <v>4930</v>
      </c>
      <c r="EN10" s="88">
        <f>SUM('[1]címrend kötelező'!AW10+'[1]címrend önként'!AW10+'[1]címrend államig'!AW10)</f>
        <v>4930</v>
      </c>
      <c r="EO10" s="89">
        <f t="shared" si="84"/>
        <v>100</v>
      </c>
      <c r="EP10" s="88">
        <v>12417</v>
      </c>
      <c r="EQ10" s="88">
        <f>SUM('[1]címrend kötelező'!AX10+'[1]címrend önként'!AX10+'[1]címrend államig'!AX10)</f>
        <v>11586</v>
      </c>
      <c r="ER10" s="89">
        <f t="shared" si="86"/>
        <v>93.307562213094954</v>
      </c>
      <c r="ES10" s="88">
        <v>104409</v>
      </c>
      <c r="ET10" s="88">
        <f>SUM('[1]címrend kötelező'!AY10+'[1]címrend önként'!AY10+'[1]címrend államig'!AY10)</f>
        <v>99360</v>
      </c>
      <c r="EU10" s="89">
        <f t="shared" si="88"/>
        <v>95.164209981898111</v>
      </c>
      <c r="EV10" s="90">
        <f t="shared" si="178"/>
        <v>515595</v>
      </c>
      <c r="EW10" s="90">
        <f t="shared" si="178"/>
        <v>448534</v>
      </c>
      <c r="EX10" s="89">
        <f t="shared" si="89"/>
        <v>86.993473559673774</v>
      </c>
      <c r="EY10" s="88">
        <v>26381</v>
      </c>
      <c r="EZ10" s="88">
        <f>'[1]címrend kötelező'!BA10+'[1]címrend önként'!BA10+'[1]címrend államig'!BA10</f>
        <v>21653</v>
      </c>
      <c r="FA10" s="89">
        <f t="shared" si="91"/>
        <v>82.078010689511387</v>
      </c>
      <c r="FB10" s="88">
        <v>25419</v>
      </c>
      <c r="FC10" s="88">
        <f>'[1]címrend kötelező'!BB10+'[1]címrend önként'!BB10+'[1]címrend államig'!BB10</f>
        <v>20239</v>
      </c>
      <c r="FD10" s="89">
        <f t="shared" si="93"/>
        <v>79.621542940320239</v>
      </c>
      <c r="FE10" s="88">
        <v>10241</v>
      </c>
      <c r="FF10" s="88">
        <f>'[1]címrend kötelező'!BC10+'[1]címrend önként'!BC10+'[1]címrend államig'!BC10</f>
        <v>9950</v>
      </c>
      <c r="FG10" s="89">
        <f t="shared" si="95"/>
        <v>97.158480617127225</v>
      </c>
      <c r="FH10" s="88">
        <v>81031</v>
      </c>
      <c r="FI10" s="88">
        <f>'[1]címrend kötelező'!BD10+'[1]címrend önként'!BD10+'[1]címrend államig'!BD10</f>
        <v>141240</v>
      </c>
      <c r="FJ10" s="89">
        <f t="shared" si="97"/>
        <v>174.30366156162455</v>
      </c>
      <c r="FK10" s="89"/>
      <c r="FL10" s="88">
        <f>'[1]címrend kötelező'!BE10+'[1]címrend önként'!BE10+'[1]címrend államig'!BE10</f>
        <v>6457</v>
      </c>
      <c r="FM10" s="89"/>
      <c r="FN10" s="88">
        <v>17680</v>
      </c>
      <c r="FO10" s="88">
        <f>SUM('[1]címrend kötelező'!BF10+'[1]címrend önként'!BF10+'[1]címrend államig'!BF10)</f>
        <v>20788</v>
      </c>
      <c r="FP10" s="89">
        <f t="shared" si="100"/>
        <v>117.57918552036199</v>
      </c>
      <c r="FQ10" s="88">
        <v>220504</v>
      </c>
      <c r="FR10" s="88">
        <f>SUM('[1]címrend kötelező'!BG10+'[1]címrend önként'!BG10+'[1]címrend államig'!BG10)</f>
        <v>208592</v>
      </c>
      <c r="FS10" s="89">
        <f t="shared" si="102"/>
        <v>94.597830424844901</v>
      </c>
      <c r="FT10" s="88">
        <v>12976</v>
      </c>
      <c r="FU10" s="88">
        <f>SUM('[1]címrend kötelező'!BH10+'[1]címrend önként'!BH10+'[1]címrend államig'!BH10)</f>
        <v>11060</v>
      </c>
      <c r="FV10" s="89">
        <f t="shared" si="104"/>
        <v>85.234278668310722</v>
      </c>
      <c r="FW10" s="88">
        <v>44301</v>
      </c>
      <c r="FX10" s="88">
        <f>SUM('[1]címrend kötelező'!BI10+'[1]címrend önként'!BI10+'[1]címrend államig'!BI10)</f>
        <v>38065</v>
      </c>
      <c r="FY10" s="89">
        <f t="shared" si="106"/>
        <v>85.923568316742276</v>
      </c>
      <c r="FZ10" s="88">
        <v>25002</v>
      </c>
      <c r="GA10" s="88">
        <f>SUM('[1]címrend kötelező'!BJ10+'[1]címrend önként'!BJ10+'[1]címrend államig'!BJ10)</f>
        <v>26108</v>
      </c>
      <c r="GB10" s="89">
        <f t="shared" si="108"/>
        <v>104.42364610831135</v>
      </c>
      <c r="GC10" s="88">
        <v>591</v>
      </c>
      <c r="GD10" s="88">
        <f>SUM('[1]címrend kötelező'!BK10+'[1]címrend önként'!BK10+'[1]címrend államig'!BK10)</f>
        <v>510</v>
      </c>
      <c r="GE10" s="89">
        <f t="shared" si="110"/>
        <v>86.294416243654823</v>
      </c>
      <c r="GF10" s="88">
        <v>21548</v>
      </c>
      <c r="GG10" s="88">
        <f>SUM('[1]címrend kötelező'!BL10+'[1]címrend önként'!BL10+'[1]címrend államig'!BL10)</f>
        <v>18134</v>
      </c>
      <c r="GH10" s="89">
        <f t="shared" si="112"/>
        <v>84.156302209021717</v>
      </c>
      <c r="GI10" s="88">
        <v>29064</v>
      </c>
      <c r="GJ10" s="88">
        <f>SUM('[1]címrend kötelező'!BM10+'[1]címrend önként'!BM10+'[1]címrend államig'!BM10)</f>
        <v>23404</v>
      </c>
      <c r="GK10" s="89">
        <f t="shared" si="114"/>
        <v>80.525736306083132</v>
      </c>
      <c r="GL10" s="88">
        <v>723376</v>
      </c>
      <c r="GM10" s="88">
        <f>SUM('[1]címrend kötelező'!BN10+'[1]címrend önként'!BN10+'[1]címrend államig'!BN10)</f>
        <v>720960</v>
      </c>
      <c r="GN10" s="89">
        <f t="shared" si="116"/>
        <v>99.666010484174208</v>
      </c>
      <c r="GO10" s="90">
        <f t="shared" si="117"/>
        <v>1238114</v>
      </c>
      <c r="GP10" s="90">
        <f t="shared" si="199"/>
        <v>1267160</v>
      </c>
      <c r="GQ10" s="89">
        <f t="shared" si="119"/>
        <v>102.34598752618902</v>
      </c>
      <c r="GR10" s="88">
        <v>223584</v>
      </c>
      <c r="GS10" s="88">
        <f>SUM('[1]címrend kötelező'!BP10+'[1]címrend önként'!BP10+'[1]címrend államig'!BP10)</f>
        <v>177015</v>
      </c>
      <c r="GT10" s="89">
        <f t="shared" si="121"/>
        <v>79.17158651781881</v>
      </c>
      <c r="GU10" s="88">
        <v>320444</v>
      </c>
      <c r="GV10" s="88">
        <f>SUM('[1]címrend kötelező'!BQ10+'[1]címrend önként'!BQ10+'[1]címrend államig'!BQ10)</f>
        <v>354366</v>
      </c>
      <c r="GW10" s="89">
        <f t="shared" si="123"/>
        <v>110.58593701239529</v>
      </c>
      <c r="GX10" s="88">
        <v>147923</v>
      </c>
      <c r="GY10" s="88">
        <f>SUM('[1]címrend kötelező'!BR10+'[1]címrend önként'!BR10+'[1]címrend államig'!BR10)</f>
        <v>115538</v>
      </c>
      <c r="GZ10" s="89">
        <f t="shared" si="125"/>
        <v>78.106852889679089</v>
      </c>
      <c r="HA10" s="90">
        <f t="shared" si="197"/>
        <v>1930065</v>
      </c>
      <c r="HB10" s="90">
        <f t="shared" si="197"/>
        <v>1914079</v>
      </c>
      <c r="HC10" s="89">
        <f t="shared" si="126"/>
        <v>99.171737739402559</v>
      </c>
      <c r="HD10" s="91">
        <f t="shared" si="127"/>
        <v>8174669</v>
      </c>
      <c r="HE10" s="91">
        <f t="shared" si="127"/>
        <v>7956784</v>
      </c>
      <c r="HF10" s="92">
        <f t="shared" si="128"/>
        <v>97.33463214229225</v>
      </c>
      <c r="HH10" s="78"/>
      <c r="HI10" s="78"/>
    </row>
    <row r="11" spans="1:217" ht="15" customHeight="1" x14ac:dyDescent="0.2">
      <c r="A11" s="87" t="s">
        <v>418</v>
      </c>
      <c r="B11" s="88"/>
      <c r="C11" s="88">
        <f>SUM('[1]címrend kötelező'!B11+'[1]címrend önként'!B11+'[1]címrend államig'!B11)</f>
        <v>0</v>
      </c>
      <c r="D11" s="93"/>
      <c r="E11" s="88"/>
      <c r="F11" s="88">
        <f>SUM('[1]címrend kötelező'!C11+'[1]címrend önként'!C11+'[1]címrend államig'!C11)</f>
        <v>0</v>
      </c>
      <c r="G11" s="93"/>
      <c r="H11" s="88"/>
      <c r="I11" s="88">
        <f>SUM('[1]címrend kötelező'!D11+'[1]címrend önként'!D11+'[1]címrend államig'!D11)</f>
        <v>0</v>
      </c>
      <c r="J11" s="93"/>
      <c r="K11" s="88"/>
      <c r="L11" s="88">
        <f>SUM('[1]címrend kötelező'!E11+'[1]címrend önként'!E11+'[1]címrend államig'!E11)</f>
        <v>0</v>
      </c>
      <c r="M11" s="93"/>
      <c r="N11" s="88"/>
      <c r="O11" s="88">
        <f>SUM('[1]címrend kötelező'!F11+'[1]címrend önként'!F11+'[1]címrend államig'!F11)</f>
        <v>0</v>
      </c>
      <c r="P11" s="93"/>
      <c r="Q11" s="88"/>
      <c r="R11" s="88">
        <f>SUM('[1]címrend kötelező'!G11+'[1]címrend önként'!G11+'[1]címrend államig'!G11)</f>
        <v>0</v>
      </c>
      <c r="S11" s="93"/>
      <c r="T11" s="88"/>
      <c r="U11" s="88">
        <f>SUM('[1]címrend kötelező'!H11+'[1]címrend önként'!H11+'[1]címrend államig'!H11)</f>
        <v>0</v>
      </c>
      <c r="V11" s="93"/>
      <c r="W11" s="88"/>
      <c r="X11" s="88">
        <f>SUM('[1]címrend kötelező'!I11+'[1]címrend önként'!I11+'[1]címrend államig'!I11)</f>
        <v>0</v>
      </c>
      <c r="Y11" s="93"/>
      <c r="Z11" s="88"/>
      <c r="AA11" s="88">
        <f>SUM('[1]címrend kötelező'!J11+'[1]címrend önként'!J11+'[1]címrend államig'!J11)</f>
        <v>0</v>
      </c>
      <c r="AB11" s="93"/>
      <c r="AC11" s="88"/>
      <c r="AD11" s="88">
        <f>SUM('[1]címrend kötelező'!K11+'[1]címrend önként'!K11+'[1]címrend államig'!K11)</f>
        <v>0</v>
      </c>
      <c r="AE11" s="93"/>
      <c r="AF11" s="88"/>
      <c r="AG11" s="88">
        <f>SUM('[1]címrend kötelező'!L11+'[1]címrend önként'!L11+'[1]címrend államig'!L11)</f>
        <v>0</v>
      </c>
      <c r="AH11" s="93"/>
      <c r="AI11" s="88"/>
      <c r="AJ11" s="88">
        <f>SUM('[1]címrend kötelező'!M11+'[1]címrend önként'!M11+'[1]címrend államig'!M11)</f>
        <v>0</v>
      </c>
      <c r="AK11" s="93"/>
      <c r="AL11" s="88">
        <v>136851</v>
      </c>
      <c r="AM11" s="88">
        <f>SUM('[1]címrend kötelező'!N11+'[1]címrend önként'!N11+'[1]címrend államig'!N11)</f>
        <v>118200</v>
      </c>
      <c r="AN11" s="93"/>
      <c r="AO11" s="88"/>
      <c r="AP11" s="88">
        <f>SUM('[1]címrend kötelező'!O11+'[1]címrend önként'!O11+'[1]címrend államig'!O11)</f>
        <v>0</v>
      </c>
      <c r="AQ11" s="93"/>
      <c r="AR11" s="88"/>
      <c r="AS11" s="88">
        <f>SUM('[1]címrend kötelező'!P11+'[1]címrend önként'!P11+'[1]címrend államig'!P11)</f>
        <v>0</v>
      </c>
      <c r="AT11" s="93"/>
      <c r="AU11" s="88"/>
      <c r="AV11" s="88">
        <f>SUM('[1]címrend kötelező'!Q11+'[1]címrend önként'!Q11+'[1]címrend államig'!Q11)</f>
        <v>0</v>
      </c>
      <c r="AW11" s="93"/>
      <c r="AX11" s="88"/>
      <c r="AY11" s="88">
        <f>SUM('[1]címrend kötelező'!R11+'[1]címrend önként'!R11+'[1]címrend államig'!R11)</f>
        <v>0</v>
      </c>
      <c r="AZ11" s="93"/>
      <c r="BA11" s="88"/>
      <c r="BB11" s="88">
        <f>SUM('[1]címrend kötelező'!S11+'[1]címrend önként'!S11+'[1]címrend államig'!S11)</f>
        <v>0</v>
      </c>
      <c r="BC11" s="93"/>
      <c r="BD11" s="88"/>
      <c r="BE11" s="88">
        <f>SUM('[1]címrend kötelező'!T11+'[1]címrend önként'!T11+'[1]címrend államig'!T11)</f>
        <v>0</v>
      </c>
      <c r="BF11" s="93"/>
      <c r="BG11" s="88"/>
      <c r="BH11" s="88">
        <f>SUM('[1]címrend kötelező'!U11+'[1]címrend önként'!U11+'[1]címrend államig'!U11)</f>
        <v>0</v>
      </c>
      <c r="BI11" s="93"/>
      <c r="BJ11" s="88"/>
      <c r="BK11" s="88">
        <f>SUM('[1]címrend kötelező'!V11+'[1]címrend önként'!V11+'[1]címrend államig'!V11)</f>
        <v>0</v>
      </c>
      <c r="BL11" s="93"/>
      <c r="BM11" s="88"/>
      <c r="BN11" s="88">
        <f>SUM('[1]címrend kötelező'!W11+'[1]címrend önként'!W11+'[1]címrend államig'!W11)</f>
        <v>0</v>
      </c>
      <c r="BO11" s="93"/>
      <c r="BP11" s="88"/>
      <c r="BQ11" s="88">
        <f>SUM('[1]címrend kötelező'!X11+'[1]címrend önként'!X11+'[1]címrend államig'!X11)</f>
        <v>0</v>
      </c>
      <c r="BR11" s="93"/>
      <c r="BS11" s="88"/>
      <c r="BT11" s="88">
        <f>SUM('[1]címrend kötelező'!Y11+'[1]címrend önként'!Y11+'[1]címrend államig'!Y11)</f>
        <v>0</v>
      </c>
      <c r="BU11" s="93"/>
      <c r="BV11" s="88"/>
      <c r="BW11" s="88">
        <f>SUM('[1]címrend kötelező'!Z11+'[1]címrend önként'!Z11+'[1]címrend államig'!Z11)</f>
        <v>0</v>
      </c>
      <c r="BX11" s="93"/>
      <c r="BY11" s="88"/>
      <c r="BZ11" s="88">
        <f>SUM('[1]címrend kötelező'!AA11+'[1]címrend önként'!AA11+'[1]címrend államig'!AA11)</f>
        <v>0</v>
      </c>
      <c r="CA11" s="93"/>
      <c r="CB11" s="88"/>
      <c r="CC11" s="88">
        <f>SUM('[1]címrend kötelező'!AB11+'[1]címrend önként'!AB11+'[1]címrend államig'!AB11)</f>
        <v>0</v>
      </c>
      <c r="CD11" s="93"/>
      <c r="CE11" s="88"/>
      <c r="CF11" s="88">
        <f>SUM('[1]címrend kötelező'!AC11+'[1]címrend önként'!AC11+'[1]címrend államig'!AC11)</f>
        <v>0</v>
      </c>
      <c r="CG11" s="93"/>
      <c r="CH11" s="88"/>
      <c r="CI11" s="88">
        <f>SUM('[1]címrend kötelező'!AD11+'[1]címrend önként'!AD11+'[1]címrend államig'!AD11)</f>
        <v>0</v>
      </c>
      <c r="CJ11" s="93"/>
      <c r="CK11" s="88"/>
      <c r="CL11" s="88">
        <f>SUM('[1]címrend kötelező'!AE11+'[1]címrend önként'!AE11+'[1]címrend államig'!AE11)</f>
        <v>0</v>
      </c>
      <c r="CM11" s="93"/>
      <c r="CN11" s="88"/>
      <c r="CO11" s="88">
        <f>SUM('[1]címrend kötelező'!AF11+'[1]címrend önként'!AF11+'[1]címrend államig'!AF11)</f>
        <v>0</v>
      </c>
      <c r="CP11" s="93"/>
      <c r="CQ11" s="88"/>
      <c r="CR11" s="88">
        <f>SUM('[1]címrend kötelező'!AG11+'[1]címrend önként'!AG11+'[1]címrend államig'!AG11)</f>
        <v>0</v>
      </c>
      <c r="CS11" s="93"/>
      <c r="CT11" s="88"/>
      <c r="CU11" s="88">
        <f>SUM('[1]címrend kötelező'!AH11+'[1]címrend önként'!AH11+'[1]címrend államig'!AH11)</f>
        <v>0</v>
      </c>
      <c r="CV11" s="93"/>
      <c r="CW11" s="88"/>
      <c r="CX11" s="88">
        <f>SUM('[1]címrend kötelező'!AI11+'[1]címrend önként'!AI11+'[1]címrend államig'!AI11)</f>
        <v>0</v>
      </c>
      <c r="CY11" s="93"/>
      <c r="CZ11" s="88"/>
      <c r="DA11" s="88">
        <f>SUM('[1]címrend kötelező'!AJ11+'[1]címrend önként'!AJ11+'[1]címrend államig'!AJ11)</f>
        <v>0</v>
      </c>
      <c r="DB11" s="93"/>
      <c r="DC11" s="88"/>
      <c r="DD11" s="88">
        <f>SUM('[1]címrend kötelező'!AK11+'[1]címrend önként'!AK11+'[1]címrend államig'!AK11)</f>
        <v>0</v>
      </c>
      <c r="DE11" s="93"/>
      <c r="DF11" s="88"/>
      <c r="DG11" s="88">
        <f>SUM('[1]címrend kötelező'!AL11+'[1]címrend önként'!AL11+'[1]címrend államig'!AL11)</f>
        <v>0</v>
      </c>
      <c r="DH11" s="93"/>
      <c r="DI11" s="88"/>
      <c r="DJ11" s="88">
        <f>SUM('[1]címrend kötelező'!AM11+'[1]címrend önként'!AM11+'[1]címrend államig'!AM11)</f>
        <v>0</v>
      </c>
      <c r="DK11" s="93"/>
      <c r="DL11" s="88"/>
      <c r="DM11" s="88">
        <f>SUM('[1]címrend kötelező'!AN11+'[1]címrend önként'!AN11+'[1]címrend államig'!AN11)</f>
        <v>0</v>
      </c>
      <c r="DN11" s="93"/>
      <c r="DO11" s="88"/>
      <c r="DP11" s="88">
        <f>SUM('[1]címrend kötelező'!AO11+'[1]címrend önként'!AO11+'[1]címrend államig'!AO11)</f>
        <v>0</v>
      </c>
      <c r="DQ11" s="93"/>
      <c r="DR11" s="90">
        <f t="shared" si="168"/>
        <v>136851</v>
      </c>
      <c r="DS11" s="90">
        <f t="shared" si="168"/>
        <v>118200</v>
      </c>
      <c r="DT11" s="89">
        <f t="shared" si="169"/>
        <v>86.37130894184186</v>
      </c>
      <c r="DU11" s="88"/>
      <c r="DV11" s="88">
        <f>SUM('[1]címrend kötelező'!AQ11+'[1]címrend önként'!AQ11+'[1]címrend államig'!AQ11)</f>
        <v>0</v>
      </c>
      <c r="DW11" s="91"/>
      <c r="DX11" s="88"/>
      <c r="DY11" s="88">
        <f>SUM('[1]címrend kötelező'!AR11+'[1]címrend önként'!AR11+'[1]címrend államig'!AR11)</f>
        <v>0</v>
      </c>
      <c r="DZ11" s="91"/>
      <c r="EA11" s="88"/>
      <c r="EB11" s="88">
        <f>SUM('[1]címrend kötelező'!AS11+'[1]címrend önként'!AS11+'[1]címrend államig'!AS11)</f>
        <v>0</v>
      </c>
      <c r="EC11" s="91"/>
      <c r="ED11" s="88"/>
      <c r="EE11" s="88">
        <f>SUM('[1]címrend kötelező'!AT11+'[1]címrend önként'!AT11+'[1]címrend államig'!AT11)</f>
        <v>0</v>
      </c>
      <c r="EF11" s="91"/>
      <c r="EG11" s="88"/>
      <c r="EH11" s="88">
        <f>SUM('[1]címrend kötelező'!AU11+'[1]címrend önként'!AU11+'[1]címrend államig'!AU11)</f>
        <v>0</v>
      </c>
      <c r="EI11" s="91"/>
      <c r="EJ11" s="88"/>
      <c r="EK11" s="88">
        <f>SUM('[1]címrend kötelező'!AV11+'[1]címrend önként'!AV11+'[1]címrend államig'!AV11)</f>
        <v>0</v>
      </c>
      <c r="EL11" s="91"/>
      <c r="EM11" s="88"/>
      <c r="EN11" s="88">
        <f>SUM('[1]címrend kötelező'!AW11+'[1]címrend önként'!AW11+'[1]címrend államig'!AW11)</f>
        <v>0</v>
      </c>
      <c r="EO11" s="91"/>
      <c r="EP11" s="88"/>
      <c r="EQ11" s="88">
        <f>SUM('[1]címrend kötelező'!AX11+'[1]címrend önként'!AX11+'[1]címrend államig'!AX11)</f>
        <v>0</v>
      </c>
      <c r="ER11" s="91"/>
      <c r="ES11" s="88"/>
      <c r="ET11" s="88">
        <f>SUM('[1]címrend kötelező'!AY11+'[1]címrend önként'!AY11+'[1]címrend államig'!AY11)</f>
        <v>0</v>
      </c>
      <c r="EU11" s="91"/>
      <c r="EV11" s="91">
        <f t="shared" si="178"/>
        <v>0</v>
      </c>
      <c r="EW11" s="91">
        <f t="shared" si="178"/>
        <v>0</v>
      </c>
      <c r="EX11" s="93"/>
      <c r="EY11" s="88"/>
      <c r="EZ11" s="88">
        <f>'[1]címrend kötelező'!BA11+'[1]címrend önként'!BA11+'[1]címrend államig'!BA11</f>
        <v>0</v>
      </c>
      <c r="FA11" s="91"/>
      <c r="FB11" s="88"/>
      <c r="FC11" s="88">
        <f>'[1]címrend kötelező'!BB11+'[1]címrend önként'!BB11+'[1]címrend államig'!BB11</f>
        <v>0</v>
      </c>
      <c r="FD11" s="91"/>
      <c r="FE11" s="88"/>
      <c r="FF11" s="88">
        <f>'[1]címrend kötelező'!BC11+'[1]címrend önként'!BC11+'[1]címrend államig'!BC11</f>
        <v>0</v>
      </c>
      <c r="FG11" s="91"/>
      <c r="FH11" s="88"/>
      <c r="FI11" s="88">
        <f>'[1]címrend kötelező'!BD11+'[1]címrend önként'!BD11+'[1]címrend államig'!BD11</f>
        <v>0</v>
      </c>
      <c r="FJ11" s="91"/>
      <c r="FK11" s="91"/>
      <c r="FL11" s="88">
        <f>'[1]címrend kötelező'!BE11+'[1]címrend önként'!BE11+'[1]címrend államig'!BE11</f>
        <v>0</v>
      </c>
      <c r="FM11" s="91"/>
      <c r="FN11" s="88"/>
      <c r="FO11" s="88">
        <f>SUM('[1]címrend kötelező'!BF11+'[1]címrend önként'!BF11+'[1]címrend államig'!BF11)</f>
        <v>0</v>
      </c>
      <c r="FP11" s="91"/>
      <c r="FQ11" s="88"/>
      <c r="FR11" s="88">
        <f>SUM('[1]címrend kötelező'!BG11+'[1]címrend önként'!BG11+'[1]címrend államig'!BG11)</f>
        <v>0</v>
      </c>
      <c r="FS11" s="91"/>
      <c r="FT11" s="88"/>
      <c r="FU11" s="88">
        <f>SUM('[1]címrend kötelező'!BH11+'[1]címrend önként'!BH11+'[1]címrend államig'!BH11)</f>
        <v>0</v>
      </c>
      <c r="FV11" s="91"/>
      <c r="FW11" s="88"/>
      <c r="FX11" s="88">
        <f>SUM('[1]címrend kötelező'!BI11+'[1]címrend önként'!BI11+'[1]címrend államig'!BI11)</f>
        <v>0</v>
      </c>
      <c r="FY11" s="91"/>
      <c r="FZ11" s="88"/>
      <c r="GA11" s="88">
        <f>SUM('[1]címrend kötelező'!BJ11+'[1]címrend önként'!BJ11+'[1]címrend államig'!BJ11)</f>
        <v>0</v>
      </c>
      <c r="GB11" s="91"/>
      <c r="GC11" s="88"/>
      <c r="GD11" s="88">
        <f>SUM('[1]címrend kötelező'!BK11+'[1]címrend önként'!BK11+'[1]címrend államig'!BK11)</f>
        <v>0</v>
      </c>
      <c r="GE11" s="91"/>
      <c r="GF11" s="88">
        <v>1229</v>
      </c>
      <c r="GG11" s="88">
        <f>SUM('[1]címrend kötelező'!BL11+'[1]címrend önként'!BL11+'[1]címrend államig'!BL11)</f>
        <v>1229</v>
      </c>
      <c r="GH11" s="91">
        <f t="shared" si="112"/>
        <v>100</v>
      </c>
      <c r="GI11" s="88"/>
      <c r="GJ11" s="88">
        <f>SUM('[1]címrend kötelező'!BM11+'[1]címrend önként'!BM11+'[1]címrend államig'!BM11)</f>
        <v>0</v>
      </c>
      <c r="GK11" s="91"/>
      <c r="GL11" s="88"/>
      <c r="GM11" s="88">
        <f>SUM('[1]címrend kötelező'!BN11+'[1]címrend önként'!BN11+'[1]címrend államig'!BN11)</f>
        <v>0</v>
      </c>
      <c r="GN11" s="91"/>
      <c r="GO11" s="90">
        <f t="shared" si="117"/>
        <v>1229</v>
      </c>
      <c r="GP11" s="90">
        <f t="shared" si="199"/>
        <v>1229</v>
      </c>
      <c r="GQ11" s="89">
        <f t="shared" si="119"/>
        <v>100</v>
      </c>
      <c r="GR11" s="88"/>
      <c r="GS11" s="88">
        <f>SUM('[1]címrend kötelező'!BP11+'[1]címrend önként'!BP11+'[1]címrend államig'!BP11)</f>
        <v>0</v>
      </c>
      <c r="GT11" s="91"/>
      <c r="GU11" s="88"/>
      <c r="GV11" s="88">
        <f>SUM('[1]címrend kötelező'!BQ11+'[1]címrend önként'!BQ11+'[1]címrend államig'!BQ11)</f>
        <v>0</v>
      </c>
      <c r="GW11" s="91"/>
      <c r="GX11" s="88"/>
      <c r="GY11" s="88">
        <f>SUM('[1]címrend kötelező'!BR11+'[1]címrend önként'!BR11+'[1]címrend államig'!BR11)</f>
        <v>0</v>
      </c>
      <c r="GZ11" s="91"/>
      <c r="HA11" s="90">
        <f t="shared" si="197"/>
        <v>1229</v>
      </c>
      <c r="HB11" s="90">
        <f t="shared" si="197"/>
        <v>1229</v>
      </c>
      <c r="HC11" s="89">
        <f t="shared" si="126"/>
        <v>100</v>
      </c>
      <c r="HD11" s="91">
        <f t="shared" si="127"/>
        <v>138080</v>
      </c>
      <c r="HE11" s="91">
        <f t="shared" si="127"/>
        <v>119429</v>
      </c>
      <c r="HF11" s="92">
        <f t="shared" si="128"/>
        <v>86.492612977983768</v>
      </c>
      <c r="HH11" s="78"/>
      <c r="HI11" s="78"/>
    </row>
    <row r="12" spans="1:217" s="96" customFormat="1" ht="15" customHeight="1" x14ac:dyDescent="0.2">
      <c r="A12" s="94" t="s">
        <v>419</v>
      </c>
      <c r="B12" s="95">
        <f>B13+B14+B15+B16+B17</f>
        <v>0</v>
      </c>
      <c r="C12" s="95">
        <f>C13+C14+C15+C16+C17</f>
        <v>0</v>
      </c>
      <c r="D12" s="93"/>
      <c r="E12" s="95">
        <f t="shared" ref="E12:F12" si="200">E13+E14+E15+E16+E17</f>
        <v>0</v>
      </c>
      <c r="F12" s="95">
        <f t="shared" si="200"/>
        <v>0</v>
      </c>
      <c r="G12" s="93"/>
      <c r="H12" s="95">
        <f t="shared" ref="H12:I12" si="201">H13+H14+H15+H16+H17</f>
        <v>0</v>
      </c>
      <c r="I12" s="95">
        <f t="shared" si="201"/>
        <v>0</v>
      </c>
      <c r="J12" s="93"/>
      <c r="K12" s="95">
        <f t="shared" ref="K12:L12" si="202">K13+K14+K15+K16+K17</f>
        <v>0</v>
      </c>
      <c r="L12" s="95">
        <f t="shared" si="202"/>
        <v>0</v>
      </c>
      <c r="M12" s="93"/>
      <c r="N12" s="95">
        <f t="shared" ref="N12:O12" si="203">N13+N14+N15+N16+N17</f>
        <v>156598</v>
      </c>
      <c r="O12" s="95">
        <f t="shared" si="203"/>
        <v>25715</v>
      </c>
      <c r="P12" s="93"/>
      <c r="Q12" s="95">
        <f t="shared" ref="Q12:R12" si="204">Q13+Q14+Q15+Q16+Q17</f>
        <v>513406</v>
      </c>
      <c r="R12" s="95">
        <f t="shared" si="204"/>
        <v>286466</v>
      </c>
      <c r="S12" s="93"/>
      <c r="T12" s="95">
        <f t="shared" ref="T12:U12" si="205">T13+T14+T15+T16+T17</f>
        <v>0</v>
      </c>
      <c r="U12" s="95">
        <f t="shared" si="205"/>
        <v>0</v>
      </c>
      <c r="V12" s="93"/>
      <c r="W12" s="95">
        <f t="shared" ref="W12:X12" si="206">W13+W14+W15+W16+W17</f>
        <v>7000</v>
      </c>
      <c r="X12" s="95">
        <f t="shared" si="206"/>
        <v>5504</v>
      </c>
      <c r="Y12" s="93"/>
      <c r="Z12" s="95">
        <f t="shared" ref="Z12:AA12" si="207">Z13+Z14+Z15+Z16+Z17</f>
        <v>0</v>
      </c>
      <c r="AA12" s="95">
        <f t="shared" si="207"/>
        <v>28717</v>
      </c>
      <c r="AB12" s="93"/>
      <c r="AC12" s="95">
        <f t="shared" ref="AC12:AD12" si="208">AC13+AC14+AC15+AC16+AC17</f>
        <v>0</v>
      </c>
      <c r="AD12" s="95">
        <f t="shared" si="208"/>
        <v>0</v>
      </c>
      <c r="AE12" s="93"/>
      <c r="AF12" s="95">
        <f t="shared" ref="AF12:AG12" si="209">AF13+AF14+AF15+AF16+AF17</f>
        <v>3550</v>
      </c>
      <c r="AG12" s="95">
        <f t="shared" si="209"/>
        <v>2650</v>
      </c>
      <c r="AH12" s="93"/>
      <c r="AI12" s="95">
        <f t="shared" ref="AI12:AJ12" si="210">AI13+AI14+AI15+AI16+AI17</f>
        <v>0</v>
      </c>
      <c r="AJ12" s="95">
        <f t="shared" si="210"/>
        <v>0</v>
      </c>
      <c r="AK12" s="93"/>
      <c r="AL12" s="95">
        <f t="shared" ref="AL12:AM12" si="211">AL13+AL14+AL15+AL16+AL17</f>
        <v>5000</v>
      </c>
      <c r="AM12" s="95">
        <f t="shared" si="211"/>
        <v>5000</v>
      </c>
      <c r="AN12" s="93"/>
      <c r="AO12" s="95">
        <f t="shared" ref="AO12:AP12" si="212">AO13+AO14+AO15+AO16+AO17</f>
        <v>0</v>
      </c>
      <c r="AP12" s="95">
        <f t="shared" si="212"/>
        <v>0</v>
      </c>
      <c r="AQ12" s="93"/>
      <c r="AR12" s="95">
        <f t="shared" ref="AR12:AS12" si="213">AR13+AR14+AR15+AR16+AR17</f>
        <v>0</v>
      </c>
      <c r="AS12" s="95">
        <f t="shared" si="213"/>
        <v>0</v>
      </c>
      <c r="AT12" s="93"/>
      <c r="AU12" s="95">
        <f t="shared" ref="AU12:AV12" si="214">AU13+AU14+AU15+AU16+AU17</f>
        <v>104457</v>
      </c>
      <c r="AV12" s="95">
        <f t="shared" si="214"/>
        <v>130000</v>
      </c>
      <c r="AW12" s="93"/>
      <c r="AX12" s="95">
        <f t="shared" ref="AX12:AY12" si="215">AX13+AX14+AX15+AX16+AX17</f>
        <v>0</v>
      </c>
      <c r="AY12" s="95">
        <f t="shared" si="215"/>
        <v>2500</v>
      </c>
      <c r="AZ12" s="93"/>
      <c r="BA12" s="95">
        <f t="shared" ref="BA12:BB12" si="216">BA13+BA14+BA15+BA16+BA17</f>
        <v>0</v>
      </c>
      <c r="BB12" s="95">
        <f t="shared" si="216"/>
        <v>0</v>
      </c>
      <c r="BC12" s="93"/>
      <c r="BD12" s="95">
        <f t="shared" ref="BD12:BE12" si="217">BD13+BD14+BD15+BD16+BD17</f>
        <v>0</v>
      </c>
      <c r="BE12" s="95">
        <f t="shared" si="217"/>
        <v>0</v>
      </c>
      <c r="BF12" s="93"/>
      <c r="BG12" s="95">
        <f t="shared" ref="BG12:BH12" si="218">BG13+BG14+BG15+BG16+BG17</f>
        <v>0</v>
      </c>
      <c r="BH12" s="95">
        <f t="shared" si="218"/>
        <v>0</v>
      </c>
      <c r="BI12" s="93"/>
      <c r="BJ12" s="95">
        <f t="shared" ref="BJ12:BK12" si="219">BJ13+BJ14+BJ15+BJ16+BJ17</f>
        <v>0</v>
      </c>
      <c r="BK12" s="95">
        <f t="shared" si="219"/>
        <v>0</v>
      </c>
      <c r="BL12" s="93"/>
      <c r="BM12" s="95">
        <f t="shared" ref="BM12:BN12" si="220">BM13+BM14+BM15+BM16+BM17</f>
        <v>0</v>
      </c>
      <c r="BN12" s="95">
        <f t="shared" si="220"/>
        <v>0</v>
      </c>
      <c r="BO12" s="93"/>
      <c r="BP12" s="95">
        <f t="shared" ref="BP12:BQ12" si="221">BP13+BP14+BP15+BP16+BP17</f>
        <v>0</v>
      </c>
      <c r="BQ12" s="95">
        <f t="shared" si="221"/>
        <v>0</v>
      </c>
      <c r="BR12" s="93"/>
      <c r="BS12" s="95">
        <f t="shared" ref="BS12:BT12" si="222">BS13+BS14+BS15+BS16+BS17</f>
        <v>137489</v>
      </c>
      <c r="BT12" s="95">
        <f t="shared" si="222"/>
        <v>128204</v>
      </c>
      <c r="BU12" s="93"/>
      <c r="BV12" s="95">
        <f t="shared" ref="BV12:BW12" si="223">BV13+BV14+BV15+BV16+BV17</f>
        <v>0</v>
      </c>
      <c r="BW12" s="95">
        <f t="shared" si="223"/>
        <v>0</v>
      </c>
      <c r="BX12" s="93"/>
      <c r="BY12" s="95">
        <f t="shared" ref="BY12:BZ12" si="224">BY13+BY14+BY15+BY16+BY17</f>
        <v>943567</v>
      </c>
      <c r="BZ12" s="95">
        <f t="shared" si="224"/>
        <v>1124710</v>
      </c>
      <c r="CA12" s="93"/>
      <c r="CB12" s="95">
        <f t="shared" ref="CB12:CC12" si="225">CB13+CB14+CB15+CB16+CB17</f>
        <v>0</v>
      </c>
      <c r="CC12" s="95">
        <f t="shared" si="225"/>
        <v>0</v>
      </c>
      <c r="CD12" s="93"/>
      <c r="CE12" s="95">
        <f t="shared" ref="CE12:CF12" si="226">CE13+CE14+CE15+CE16+CE17</f>
        <v>0</v>
      </c>
      <c r="CF12" s="95">
        <f t="shared" si="226"/>
        <v>0</v>
      </c>
      <c r="CG12" s="93"/>
      <c r="CH12" s="95">
        <f t="shared" ref="CH12:CI12" si="227">CH13+CH14+CH15+CH16+CH17</f>
        <v>0</v>
      </c>
      <c r="CI12" s="95">
        <f t="shared" si="227"/>
        <v>0</v>
      </c>
      <c r="CJ12" s="93"/>
      <c r="CK12" s="95">
        <f t="shared" ref="CK12:CL12" si="228">CK13+CK14+CK15+CK16+CK17</f>
        <v>0</v>
      </c>
      <c r="CL12" s="95">
        <f t="shared" si="228"/>
        <v>0</v>
      </c>
      <c r="CM12" s="93"/>
      <c r="CN12" s="95">
        <f t="shared" ref="CN12:CO12" si="229">CN13+CN14+CN15+CN16+CN17</f>
        <v>1500</v>
      </c>
      <c r="CO12" s="95">
        <f t="shared" si="229"/>
        <v>0</v>
      </c>
      <c r="CP12" s="93"/>
      <c r="CQ12" s="95">
        <f t="shared" ref="CQ12:CR12" si="230">CQ13+CQ14+CQ15+CQ16+CQ17</f>
        <v>0</v>
      </c>
      <c r="CR12" s="95">
        <f t="shared" si="230"/>
        <v>0</v>
      </c>
      <c r="CS12" s="93"/>
      <c r="CT12" s="95">
        <f t="shared" ref="CT12:CU12" si="231">CT13+CT14+CT15+CT16+CT17</f>
        <v>0</v>
      </c>
      <c r="CU12" s="95">
        <f t="shared" si="231"/>
        <v>0</v>
      </c>
      <c r="CV12" s="93"/>
      <c r="CW12" s="95">
        <f t="shared" ref="CW12:CX12" si="232">CW13+CW14+CW15+CW16+CW17</f>
        <v>0</v>
      </c>
      <c r="CX12" s="95">
        <f t="shared" si="232"/>
        <v>0</v>
      </c>
      <c r="CY12" s="93"/>
      <c r="CZ12" s="95">
        <f t="shared" ref="CZ12:DA12" si="233">CZ13+CZ14+CZ15+CZ16+CZ17</f>
        <v>13603</v>
      </c>
      <c r="DA12" s="95">
        <f t="shared" si="233"/>
        <v>21484</v>
      </c>
      <c r="DB12" s="93"/>
      <c r="DC12" s="95">
        <f t="shared" ref="DC12:DD12" si="234">DC13+DC14+DC15+DC16+DC17</f>
        <v>0</v>
      </c>
      <c r="DD12" s="95">
        <f t="shared" si="234"/>
        <v>0</v>
      </c>
      <c r="DE12" s="93"/>
      <c r="DF12" s="95">
        <f t="shared" ref="DF12:DG12" si="235">DF13+DF14+DF15+DF16+DF17</f>
        <v>0</v>
      </c>
      <c r="DG12" s="95">
        <f t="shared" si="235"/>
        <v>0</v>
      </c>
      <c r="DH12" s="93"/>
      <c r="DI12" s="95">
        <f t="shared" ref="DI12:DJ12" si="236">DI13+DI14+DI15+DI16+DI17</f>
        <v>0</v>
      </c>
      <c r="DJ12" s="95">
        <f t="shared" si="236"/>
        <v>0</v>
      </c>
      <c r="DK12" s="93"/>
      <c r="DL12" s="95">
        <f t="shared" ref="DL12:DM12" si="237">DL13+DL14+DL15+DL16+DL17</f>
        <v>0</v>
      </c>
      <c r="DM12" s="95">
        <f t="shared" si="237"/>
        <v>0</v>
      </c>
      <c r="DN12" s="93"/>
      <c r="DO12" s="95">
        <f t="shared" ref="DO12:DP12" si="238">DO13+DO14+DO15+DO16+DO17</f>
        <v>933958</v>
      </c>
      <c r="DP12" s="95">
        <f t="shared" si="238"/>
        <v>838769</v>
      </c>
      <c r="DQ12" s="93"/>
      <c r="DR12" s="91">
        <f t="shared" si="168"/>
        <v>2820128</v>
      </c>
      <c r="DS12" s="91">
        <f t="shared" si="168"/>
        <v>2599719</v>
      </c>
      <c r="DT12" s="93">
        <f t="shared" si="169"/>
        <v>92.184432763335565</v>
      </c>
      <c r="DU12" s="95">
        <f>DU13+DU14+DU15+DU16+DU17</f>
        <v>0</v>
      </c>
      <c r="DV12" s="95">
        <f>DV13+DV14+DV15+DV16+DV17</f>
        <v>0</v>
      </c>
      <c r="DW12" s="91"/>
      <c r="DX12" s="95">
        <f t="shared" ref="DX12:DY12" si="239">DX13+DX14+DX15+DX16+DX17</f>
        <v>0</v>
      </c>
      <c r="DY12" s="95">
        <f t="shared" si="239"/>
        <v>0</v>
      </c>
      <c r="DZ12" s="91"/>
      <c r="EA12" s="95">
        <f t="shared" ref="EA12:EB12" si="240">EA13+EA14+EA15+EA16+EA17</f>
        <v>0</v>
      </c>
      <c r="EB12" s="95">
        <f t="shared" si="240"/>
        <v>0</v>
      </c>
      <c r="EC12" s="91"/>
      <c r="ED12" s="95">
        <f t="shared" ref="ED12:EE12" si="241">ED13+ED14+ED15+ED16+ED17</f>
        <v>0</v>
      </c>
      <c r="EE12" s="95">
        <f t="shared" si="241"/>
        <v>0</v>
      </c>
      <c r="EF12" s="91"/>
      <c r="EG12" s="95">
        <f t="shared" ref="EG12:EH12" si="242">EG13+EG14+EG15+EG16+EG17</f>
        <v>0</v>
      </c>
      <c r="EH12" s="95">
        <f t="shared" si="242"/>
        <v>0</v>
      </c>
      <c r="EI12" s="91"/>
      <c r="EJ12" s="95">
        <f t="shared" ref="EJ12:EK12" si="243">EJ13+EJ14+EJ15+EJ16+EJ17</f>
        <v>0</v>
      </c>
      <c r="EK12" s="95">
        <f t="shared" si="243"/>
        <v>0</v>
      </c>
      <c r="EL12" s="91"/>
      <c r="EM12" s="95">
        <f t="shared" ref="EM12:EN12" si="244">EM13+EM14+EM15+EM16+EM17</f>
        <v>0</v>
      </c>
      <c r="EN12" s="95">
        <f t="shared" si="244"/>
        <v>0</v>
      </c>
      <c r="EO12" s="91"/>
      <c r="EP12" s="95">
        <f t="shared" ref="EP12:EQ12" si="245">EP13+EP14+EP15+EP16+EP17</f>
        <v>0</v>
      </c>
      <c r="EQ12" s="95">
        <f t="shared" si="245"/>
        <v>0</v>
      </c>
      <c r="ER12" s="91"/>
      <c r="ES12" s="95">
        <f t="shared" ref="ES12:ET12" si="246">ES13+ES14+ES15+ES16+ES17</f>
        <v>0</v>
      </c>
      <c r="ET12" s="95">
        <f t="shared" si="246"/>
        <v>0</v>
      </c>
      <c r="EU12" s="91"/>
      <c r="EV12" s="91">
        <f t="shared" si="178"/>
        <v>0</v>
      </c>
      <c r="EW12" s="91">
        <f t="shared" si="178"/>
        <v>0</v>
      </c>
      <c r="EX12" s="93"/>
      <c r="EY12" s="95">
        <f t="shared" ref="EY12:EZ12" si="247">EY13+EY14+EY15+EY16+EY17</f>
        <v>0</v>
      </c>
      <c r="EZ12" s="95">
        <f t="shared" si="247"/>
        <v>0</v>
      </c>
      <c r="FA12" s="91"/>
      <c r="FB12" s="95">
        <f t="shared" ref="FB12:FC12" si="248">FB13+FB14+FB15+FB16+FB17</f>
        <v>0</v>
      </c>
      <c r="FC12" s="95">
        <f t="shared" si="248"/>
        <v>0</v>
      </c>
      <c r="FD12" s="91"/>
      <c r="FE12" s="95">
        <f t="shared" ref="FE12:FF12" si="249">FE13+FE14+FE15+FE16+FE17</f>
        <v>0</v>
      </c>
      <c r="FF12" s="95">
        <f t="shared" si="249"/>
        <v>0</v>
      </c>
      <c r="FG12" s="91"/>
      <c r="FH12" s="95">
        <f t="shared" ref="FH12:FI12" si="250">FH13+FH14+FH15+FH16+FH17</f>
        <v>0</v>
      </c>
      <c r="FI12" s="95">
        <f t="shared" si="250"/>
        <v>0</v>
      </c>
      <c r="FJ12" s="91"/>
      <c r="FK12" s="91"/>
      <c r="FL12" s="95">
        <f t="shared" ref="FL12" si="251">FL13+FL14+FL15+FL16+FL17</f>
        <v>0</v>
      </c>
      <c r="FM12" s="91"/>
      <c r="FN12" s="95">
        <f t="shared" ref="FN12:FO12" si="252">FN13+FN14+FN15+FN16+FN17</f>
        <v>0</v>
      </c>
      <c r="FO12" s="95">
        <f t="shared" si="252"/>
        <v>0</v>
      </c>
      <c r="FP12" s="91"/>
      <c r="FQ12" s="95">
        <f t="shared" ref="FQ12:FR12" si="253">FQ13+FQ14+FQ15+FQ16+FQ17</f>
        <v>0</v>
      </c>
      <c r="FR12" s="95">
        <f t="shared" si="253"/>
        <v>0</v>
      </c>
      <c r="FS12" s="91"/>
      <c r="FT12" s="95">
        <f t="shared" ref="FT12:FU12" si="254">FT13+FT14+FT15+FT16+FT17</f>
        <v>0</v>
      </c>
      <c r="FU12" s="95">
        <f t="shared" si="254"/>
        <v>0</v>
      </c>
      <c r="FV12" s="91"/>
      <c r="FW12" s="95">
        <f t="shared" ref="FW12:FX12" si="255">FW13+FW14+FW15+FW16+FW17</f>
        <v>0</v>
      </c>
      <c r="FX12" s="95">
        <f t="shared" si="255"/>
        <v>0</v>
      </c>
      <c r="FY12" s="91"/>
      <c r="FZ12" s="95">
        <f t="shared" ref="FZ12:GA12" si="256">FZ13+FZ14+FZ15+FZ16+FZ17</f>
        <v>0</v>
      </c>
      <c r="GA12" s="95">
        <f t="shared" si="256"/>
        <v>0</v>
      </c>
      <c r="GB12" s="91"/>
      <c r="GC12" s="95">
        <f t="shared" ref="GC12:GD12" si="257">GC13+GC14+GC15+GC16+GC17</f>
        <v>0</v>
      </c>
      <c r="GD12" s="95">
        <f t="shared" si="257"/>
        <v>0</v>
      </c>
      <c r="GE12" s="91"/>
      <c r="GF12" s="95">
        <f t="shared" ref="GF12:GG12" si="258">GF13+GF14+GF15+GF16+GF17</f>
        <v>0</v>
      </c>
      <c r="GG12" s="95">
        <f t="shared" si="258"/>
        <v>0</v>
      </c>
      <c r="GH12" s="91"/>
      <c r="GI12" s="95">
        <f t="shared" ref="GI12:GJ12" si="259">GI13+GI14+GI15+GI16+GI17</f>
        <v>0</v>
      </c>
      <c r="GJ12" s="95">
        <f t="shared" si="259"/>
        <v>0</v>
      </c>
      <c r="GK12" s="91"/>
      <c r="GL12" s="95">
        <f t="shared" ref="GL12:GM12" si="260">GL13+GL14+GL15+GL16+GL17</f>
        <v>0</v>
      </c>
      <c r="GM12" s="95">
        <f t="shared" si="260"/>
        <v>0</v>
      </c>
      <c r="GN12" s="91"/>
      <c r="GO12" s="91">
        <f t="shared" si="117"/>
        <v>0</v>
      </c>
      <c r="GP12" s="95">
        <f t="shared" ref="GP12" si="261">GP13+GP14+GP15+GP16+GP17</f>
        <v>0</v>
      </c>
      <c r="GQ12" s="91"/>
      <c r="GR12" s="95">
        <f t="shared" ref="GR12:GS12" si="262">GR13+GR14+GR15+GR16+GR17</f>
        <v>0</v>
      </c>
      <c r="GS12" s="95">
        <f t="shared" si="262"/>
        <v>0</v>
      </c>
      <c r="GT12" s="91"/>
      <c r="GU12" s="95">
        <f t="shared" ref="GU12:GV12" si="263">GU13+GU14+GU15+GU16+GU17</f>
        <v>0</v>
      </c>
      <c r="GV12" s="95">
        <f t="shared" si="263"/>
        <v>0</v>
      </c>
      <c r="GW12" s="91"/>
      <c r="GX12" s="95">
        <f t="shared" ref="GX12:GY12" si="264">GX13+GX14+GX15+GX16+GX17</f>
        <v>0</v>
      </c>
      <c r="GY12" s="95">
        <f t="shared" si="264"/>
        <v>0</v>
      </c>
      <c r="GZ12" s="91"/>
      <c r="HA12" s="91">
        <f t="shared" si="197"/>
        <v>0</v>
      </c>
      <c r="HB12" s="91">
        <f t="shared" si="197"/>
        <v>0</v>
      </c>
      <c r="HC12" s="91"/>
      <c r="HD12" s="91">
        <f t="shared" si="127"/>
        <v>2820128</v>
      </c>
      <c r="HE12" s="91">
        <f t="shared" si="127"/>
        <v>2599719</v>
      </c>
      <c r="HF12" s="92">
        <f t="shared" si="128"/>
        <v>92.184432763335565</v>
      </c>
      <c r="HH12" s="78"/>
      <c r="HI12" s="78"/>
    </row>
    <row r="13" spans="1:217" ht="15" customHeight="1" x14ac:dyDescent="0.2">
      <c r="A13" s="87" t="s">
        <v>420</v>
      </c>
      <c r="B13" s="88"/>
      <c r="C13" s="88">
        <f>SUM('[1]címrend kötelező'!B13+'[1]címrend önként'!B13+'[1]címrend államig'!B13)</f>
        <v>0</v>
      </c>
      <c r="D13" s="93"/>
      <c r="E13" s="88"/>
      <c r="F13" s="88">
        <f>SUM('[1]címrend kötelező'!C13+'[1]címrend önként'!C13+'[1]címrend államig'!C13)</f>
        <v>0</v>
      </c>
      <c r="G13" s="93"/>
      <c r="H13" s="88"/>
      <c r="I13" s="88">
        <f>SUM('[1]címrend kötelező'!D13+'[1]címrend önként'!D13+'[1]címrend államig'!D13)</f>
        <v>0</v>
      </c>
      <c r="J13" s="93"/>
      <c r="K13" s="88"/>
      <c r="L13" s="88">
        <f>SUM('[1]címrend kötelező'!E13+'[1]címrend önként'!E13+'[1]címrend államig'!E13)</f>
        <v>0</v>
      </c>
      <c r="M13" s="93"/>
      <c r="N13" s="88"/>
      <c r="O13" s="88">
        <f>SUM('[1]címrend kötelező'!F13+'[1]címrend önként'!F13+'[1]címrend államig'!F13)</f>
        <v>0</v>
      </c>
      <c r="P13" s="93"/>
      <c r="Q13" s="88"/>
      <c r="R13" s="88">
        <f>SUM('[1]címrend kötelező'!G13+'[1]címrend önként'!G13+'[1]címrend államig'!G13)</f>
        <v>0</v>
      </c>
      <c r="S13" s="93"/>
      <c r="T13" s="88"/>
      <c r="U13" s="88">
        <f>SUM('[1]címrend kötelező'!H13+'[1]címrend önként'!H13+'[1]címrend államig'!H13)</f>
        <v>0</v>
      </c>
      <c r="V13" s="93"/>
      <c r="W13" s="88"/>
      <c r="X13" s="88">
        <f>SUM('[1]címrend kötelező'!I13+'[1]címrend önként'!I13+'[1]címrend államig'!I13)</f>
        <v>0</v>
      </c>
      <c r="Y13" s="93"/>
      <c r="Z13" s="88"/>
      <c r="AA13" s="88">
        <f>SUM('[1]címrend kötelező'!J13+'[1]címrend önként'!J13+'[1]címrend államig'!J13)</f>
        <v>28717</v>
      </c>
      <c r="AB13" s="93"/>
      <c r="AC13" s="88"/>
      <c r="AD13" s="88">
        <f>SUM('[1]címrend kötelező'!K13+'[1]címrend önként'!K13+'[1]címrend államig'!K13)</f>
        <v>0</v>
      </c>
      <c r="AE13" s="93"/>
      <c r="AF13" s="88"/>
      <c r="AG13" s="88">
        <f>SUM('[1]címrend kötelező'!L13+'[1]címrend önként'!L13+'[1]címrend államig'!L13)</f>
        <v>0</v>
      </c>
      <c r="AH13" s="93"/>
      <c r="AI13" s="88"/>
      <c r="AJ13" s="88">
        <f>SUM('[1]címrend kötelező'!M13+'[1]címrend önként'!M13+'[1]címrend államig'!M13)</f>
        <v>0</v>
      </c>
      <c r="AK13" s="93"/>
      <c r="AL13" s="88"/>
      <c r="AM13" s="88">
        <f>SUM('[1]címrend kötelező'!N13+'[1]címrend önként'!N13+'[1]címrend államig'!N13)</f>
        <v>0</v>
      </c>
      <c r="AN13" s="93"/>
      <c r="AO13" s="88"/>
      <c r="AP13" s="88">
        <f>SUM('[1]címrend kötelező'!O13+'[1]címrend önként'!O13+'[1]címrend államig'!O13)</f>
        <v>0</v>
      </c>
      <c r="AQ13" s="93"/>
      <c r="AR13" s="88"/>
      <c r="AS13" s="88">
        <f>SUM('[1]címrend kötelező'!P13+'[1]címrend önként'!P13+'[1]címrend államig'!P13)</f>
        <v>0</v>
      </c>
      <c r="AT13" s="93"/>
      <c r="AU13" s="88"/>
      <c r="AV13" s="88">
        <f>SUM('[1]címrend kötelező'!Q13+'[1]címrend önként'!Q13+'[1]címrend államig'!Q13)</f>
        <v>0</v>
      </c>
      <c r="AW13" s="93"/>
      <c r="AX13" s="88"/>
      <c r="AY13" s="88">
        <f>SUM('[1]címrend kötelező'!R13+'[1]címrend önként'!R13+'[1]címrend államig'!R13)</f>
        <v>0</v>
      </c>
      <c r="AZ13" s="93"/>
      <c r="BA13" s="88"/>
      <c r="BB13" s="88">
        <f>SUM('[1]címrend kötelező'!S13+'[1]címrend önként'!S13+'[1]címrend államig'!S13)</f>
        <v>0</v>
      </c>
      <c r="BC13" s="93"/>
      <c r="BD13" s="88"/>
      <c r="BE13" s="88">
        <f>SUM('[1]címrend kötelező'!T13+'[1]címrend önként'!T13+'[1]címrend államig'!T13)</f>
        <v>0</v>
      </c>
      <c r="BF13" s="93"/>
      <c r="BG13" s="88"/>
      <c r="BH13" s="88">
        <f>SUM('[1]címrend kötelező'!U13+'[1]címrend önként'!U13+'[1]címrend államig'!U13)</f>
        <v>0</v>
      </c>
      <c r="BI13" s="93"/>
      <c r="BJ13" s="88"/>
      <c r="BK13" s="88">
        <f>SUM('[1]címrend kötelező'!V13+'[1]címrend önként'!V13+'[1]címrend államig'!V13)</f>
        <v>0</v>
      </c>
      <c r="BL13" s="93"/>
      <c r="BM13" s="88"/>
      <c r="BN13" s="88">
        <f>SUM('[1]címrend kötelező'!W13+'[1]címrend önként'!W13+'[1]címrend államig'!W13)</f>
        <v>0</v>
      </c>
      <c r="BO13" s="93"/>
      <c r="BP13" s="88"/>
      <c r="BQ13" s="88">
        <f>SUM('[1]címrend kötelező'!X13+'[1]címrend önként'!X13+'[1]címrend államig'!X13)</f>
        <v>0</v>
      </c>
      <c r="BR13" s="93"/>
      <c r="BS13" s="88"/>
      <c r="BT13" s="88">
        <f>SUM('[1]címrend kötelező'!Y13+'[1]címrend önként'!Y13+'[1]címrend államig'!Y13)</f>
        <v>0</v>
      </c>
      <c r="BU13" s="93"/>
      <c r="BV13" s="88"/>
      <c r="BW13" s="88">
        <f>SUM('[1]címrend kötelező'!Z13+'[1]címrend önként'!Z13+'[1]címrend államig'!Z13)</f>
        <v>0</v>
      </c>
      <c r="BX13" s="93"/>
      <c r="BY13" s="88"/>
      <c r="BZ13" s="88">
        <f>SUM('[1]címrend kötelező'!AA13+'[1]címrend önként'!AA13+'[1]címrend államig'!AA13)</f>
        <v>0</v>
      </c>
      <c r="CA13" s="93"/>
      <c r="CB13" s="88"/>
      <c r="CC13" s="88">
        <f>SUM('[1]címrend kötelező'!AB13+'[1]címrend önként'!AB13+'[1]címrend államig'!AB13)</f>
        <v>0</v>
      </c>
      <c r="CD13" s="93"/>
      <c r="CE13" s="88"/>
      <c r="CF13" s="88">
        <f>SUM('[1]címrend kötelező'!AC13+'[1]címrend önként'!AC13+'[1]címrend államig'!AC13)</f>
        <v>0</v>
      </c>
      <c r="CG13" s="93"/>
      <c r="CH13" s="88"/>
      <c r="CI13" s="88">
        <f>SUM('[1]címrend kötelező'!AD13+'[1]címrend önként'!AD13+'[1]címrend államig'!AD13)</f>
        <v>0</v>
      </c>
      <c r="CJ13" s="93"/>
      <c r="CK13" s="88"/>
      <c r="CL13" s="88">
        <f>SUM('[1]címrend kötelező'!AE13+'[1]címrend önként'!AE13+'[1]címrend államig'!AE13)</f>
        <v>0</v>
      </c>
      <c r="CM13" s="93"/>
      <c r="CN13" s="88"/>
      <c r="CO13" s="88">
        <f>SUM('[1]címrend kötelező'!AF13+'[1]címrend önként'!AF13+'[1]címrend államig'!AF13)</f>
        <v>0</v>
      </c>
      <c r="CP13" s="93"/>
      <c r="CQ13" s="88"/>
      <c r="CR13" s="88">
        <f>SUM('[1]címrend kötelező'!AG13+'[1]címrend önként'!AG13+'[1]címrend államig'!AG13)</f>
        <v>0</v>
      </c>
      <c r="CS13" s="93"/>
      <c r="CT13" s="88"/>
      <c r="CU13" s="88">
        <f>SUM('[1]címrend kötelező'!AH13+'[1]címrend önként'!AH13+'[1]címrend államig'!AH13)</f>
        <v>0</v>
      </c>
      <c r="CV13" s="93"/>
      <c r="CW13" s="88"/>
      <c r="CX13" s="88">
        <f>SUM('[1]címrend kötelező'!AI13+'[1]címrend önként'!AI13+'[1]címrend államig'!AI13)</f>
        <v>0</v>
      </c>
      <c r="CY13" s="93"/>
      <c r="CZ13" s="88"/>
      <c r="DA13" s="88">
        <f>SUM('[1]címrend kötelező'!AJ13+'[1]címrend önként'!AJ13+'[1]címrend államig'!AJ13)</f>
        <v>0</v>
      </c>
      <c r="DB13" s="93"/>
      <c r="DC13" s="88"/>
      <c r="DD13" s="88">
        <f>SUM('[1]címrend kötelező'!AK13+'[1]címrend önként'!AK13+'[1]címrend államig'!AK13)</f>
        <v>0</v>
      </c>
      <c r="DE13" s="93"/>
      <c r="DF13" s="88"/>
      <c r="DG13" s="88">
        <f>SUM('[1]címrend kötelező'!AL13+'[1]címrend önként'!AL13+'[1]címrend államig'!AL13)</f>
        <v>0</v>
      </c>
      <c r="DH13" s="93"/>
      <c r="DI13" s="88"/>
      <c r="DJ13" s="88">
        <f>SUM('[1]címrend kötelező'!AM13+'[1]címrend önként'!AM13+'[1]címrend államig'!AM13)</f>
        <v>0</v>
      </c>
      <c r="DK13" s="93"/>
      <c r="DL13" s="88"/>
      <c r="DM13" s="88">
        <f>SUM('[1]címrend kötelező'!AN13+'[1]címrend önként'!AN13+'[1]címrend államig'!AN13)</f>
        <v>0</v>
      </c>
      <c r="DN13" s="93"/>
      <c r="DO13" s="88"/>
      <c r="DP13" s="88">
        <f>SUM('[1]címrend kötelező'!AO13+'[1]címrend önként'!AO13+'[1]címrend államig'!AO13)</f>
        <v>0</v>
      </c>
      <c r="DQ13" s="93"/>
      <c r="DR13" s="90">
        <f t="shared" si="168"/>
        <v>0</v>
      </c>
      <c r="DS13" s="90">
        <f t="shared" si="168"/>
        <v>28717</v>
      </c>
      <c r="DT13" s="93"/>
      <c r="DU13" s="88"/>
      <c r="DV13" s="88">
        <f>SUM('[1]címrend kötelező'!AQ13+'[1]címrend önként'!AQ13+'[1]címrend államig'!AQ13)</f>
        <v>0</v>
      </c>
      <c r="DW13" s="91"/>
      <c r="DX13" s="88"/>
      <c r="DY13" s="88">
        <f>SUM('[1]címrend kötelező'!AR13+'[1]címrend önként'!AR13+'[1]címrend államig'!AR13)</f>
        <v>0</v>
      </c>
      <c r="DZ13" s="91"/>
      <c r="EA13" s="88"/>
      <c r="EB13" s="88">
        <f>SUM('[1]címrend kötelező'!AS13+'[1]címrend önként'!AS13+'[1]címrend államig'!AS13)</f>
        <v>0</v>
      </c>
      <c r="EC13" s="91"/>
      <c r="ED13" s="88"/>
      <c r="EE13" s="88">
        <f>SUM('[1]címrend kötelező'!AT13+'[1]címrend önként'!AT13+'[1]címrend államig'!AT13)</f>
        <v>0</v>
      </c>
      <c r="EF13" s="91"/>
      <c r="EG13" s="88"/>
      <c r="EH13" s="88">
        <f>SUM('[1]címrend kötelező'!AU13+'[1]címrend önként'!AU13+'[1]címrend államig'!AU13)</f>
        <v>0</v>
      </c>
      <c r="EI13" s="91"/>
      <c r="EJ13" s="88"/>
      <c r="EK13" s="88">
        <f>SUM('[1]címrend kötelező'!AV13+'[1]címrend önként'!AV13+'[1]címrend államig'!AV13)</f>
        <v>0</v>
      </c>
      <c r="EL13" s="91"/>
      <c r="EM13" s="88"/>
      <c r="EN13" s="88">
        <f>SUM('[1]címrend kötelező'!AW13+'[1]címrend önként'!AW13+'[1]címrend államig'!AW13)</f>
        <v>0</v>
      </c>
      <c r="EO13" s="91"/>
      <c r="EP13" s="88"/>
      <c r="EQ13" s="88">
        <f>SUM('[1]címrend kötelező'!AX13+'[1]címrend önként'!AX13+'[1]címrend államig'!AX13)</f>
        <v>0</v>
      </c>
      <c r="ER13" s="91"/>
      <c r="ES13" s="88"/>
      <c r="ET13" s="88">
        <f>SUM('[1]címrend kötelező'!AY13+'[1]címrend önként'!AY13+'[1]címrend államig'!AY13)</f>
        <v>0</v>
      </c>
      <c r="EU13" s="91"/>
      <c r="EV13" s="90">
        <f t="shared" si="178"/>
        <v>0</v>
      </c>
      <c r="EW13" s="90">
        <f t="shared" si="178"/>
        <v>0</v>
      </c>
      <c r="EX13" s="93"/>
      <c r="EY13" s="88"/>
      <c r="EZ13" s="88">
        <f>'[1]címrend kötelező'!BA13+'[1]címrend önként'!BA13+'[1]címrend államig'!BA13</f>
        <v>0</v>
      </c>
      <c r="FA13" s="91"/>
      <c r="FB13" s="88"/>
      <c r="FC13" s="88">
        <f>'[1]címrend kötelező'!BB13+'[1]címrend önként'!BB13+'[1]címrend államig'!BB13</f>
        <v>0</v>
      </c>
      <c r="FD13" s="91"/>
      <c r="FE13" s="88"/>
      <c r="FF13" s="88">
        <f>'[1]címrend kötelező'!BC13+'[1]címrend önként'!BC13+'[1]címrend államig'!BC13</f>
        <v>0</v>
      </c>
      <c r="FG13" s="91"/>
      <c r="FH13" s="88"/>
      <c r="FI13" s="88">
        <f>'[1]címrend kötelező'!BD13+'[1]címrend önként'!BD13+'[1]címrend államig'!BD13</f>
        <v>0</v>
      </c>
      <c r="FJ13" s="91"/>
      <c r="FK13" s="91"/>
      <c r="FL13" s="88">
        <f>'[1]címrend kötelező'!BE13+'[1]címrend önként'!BE13+'[1]címrend államig'!BE13</f>
        <v>0</v>
      </c>
      <c r="FM13" s="91"/>
      <c r="FN13" s="88"/>
      <c r="FO13" s="88">
        <f>SUM('[1]címrend kötelező'!BF13+'[1]címrend önként'!BF13+'[1]címrend államig'!BF13)</f>
        <v>0</v>
      </c>
      <c r="FP13" s="91"/>
      <c r="FQ13" s="88"/>
      <c r="FR13" s="88">
        <f>SUM('[1]címrend kötelező'!BG13+'[1]címrend önként'!BG13+'[1]címrend államig'!BG13)</f>
        <v>0</v>
      </c>
      <c r="FS13" s="91"/>
      <c r="FT13" s="88"/>
      <c r="FU13" s="88">
        <f>SUM('[1]címrend kötelező'!BH13+'[1]címrend önként'!BH13+'[1]címrend államig'!BH13)</f>
        <v>0</v>
      </c>
      <c r="FV13" s="91"/>
      <c r="FW13" s="88"/>
      <c r="FX13" s="88">
        <f>SUM('[1]címrend kötelező'!BI13+'[1]címrend önként'!BI13+'[1]címrend államig'!BI13)</f>
        <v>0</v>
      </c>
      <c r="FY13" s="91"/>
      <c r="FZ13" s="88"/>
      <c r="GA13" s="88">
        <f>SUM('[1]címrend kötelező'!BJ13+'[1]címrend önként'!BJ13+'[1]címrend államig'!BJ13)</f>
        <v>0</v>
      </c>
      <c r="GB13" s="91"/>
      <c r="GC13" s="88"/>
      <c r="GD13" s="88">
        <f>SUM('[1]címrend kötelező'!BK13+'[1]címrend önként'!BK13+'[1]címrend államig'!BK13)</f>
        <v>0</v>
      </c>
      <c r="GE13" s="91"/>
      <c r="GF13" s="88"/>
      <c r="GG13" s="88">
        <f>SUM('[1]címrend kötelező'!BL13+'[1]címrend önként'!BL13+'[1]címrend államig'!BL13)</f>
        <v>0</v>
      </c>
      <c r="GH13" s="91"/>
      <c r="GI13" s="88"/>
      <c r="GJ13" s="88">
        <f>SUM('[1]címrend kötelező'!BM13+'[1]címrend önként'!BM13+'[1]címrend államig'!BM13)</f>
        <v>0</v>
      </c>
      <c r="GK13" s="91"/>
      <c r="GL13" s="88"/>
      <c r="GM13" s="88">
        <f>SUM('[1]címrend kötelező'!BN13+'[1]címrend önként'!BN13+'[1]címrend államig'!BN13)</f>
        <v>0</v>
      </c>
      <c r="GN13" s="91"/>
      <c r="GO13" s="90">
        <f t="shared" si="117"/>
        <v>0</v>
      </c>
      <c r="GP13" s="90">
        <f t="shared" si="199"/>
        <v>0</v>
      </c>
      <c r="GQ13" s="91"/>
      <c r="GR13" s="88"/>
      <c r="GS13" s="88">
        <f>SUM('[1]címrend kötelező'!BP13+'[1]címrend önként'!BP13+'[1]címrend államig'!BP13)</f>
        <v>0</v>
      </c>
      <c r="GT13" s="91"/>
      <c r="GU13" s="88"/>
      <c r="GV13" s="88">
        <f>SUM('[1]címrend kötelező'!BQ13+'[1]címrend önként'!BQ13+'[1]címrend államig'!BQ13)</f>
        <v>0</v>
      </c>
      <c r="GW13" s="91"/>
      <c r="GX13" s="88"/>
      <c r="GY13" s="88">
        <f>SUM('[1]címrend kötelező'!BR13+'[1]címrend önként'!BR13+'[1]címrend államig'!BR13)</f>
        <v>0</v>
      </c>
      <c r="GZ13" s="91"/>
      <c r="HA13" s="91">
        <f t="shared" si="197"/>
        <v>0</v>
      </c>
      <c r="HB13" s="91">
        <f t="shared" si="197"/>
        <v>0</v>
      </c>
      <c r="HC13" s="91"/>
      <c r="HD13" s="91">
        <f t="shared" si="127"/>
        <v>0</v>
      </c>
      <c r="HE13" s="91">
        <f t="shared" si="127"/>
        <v>28717</v>
      </c>
      <c r="HF13" s="92"/>
      <c r="HH13" s="78"/>
      <c r="HI13" s="78"/>
    </row>
    <row r="14" spans="1:217" ht="15" customHeight="1" x14ac:dyDescent="0.2">
      <c r="A14" s="87" t="s">
        <v>421</v>
      </c>
      <c r="B14" s="88"/>
      <c r="C14" s="88">
        <f>SUM('[1]címrend kötelező'!B14+'[1]címrend önként'!B14+'[1]címrend államig'!B14)</f>
        <v>0</v>
      </c>
      <c r="D14" s="93"/>
      <c r="E14" s="88"/>
      <c r="F14" s="88">
        <f>SUM('[1]címrend kötelező'!C14+'[1]címrend önként'!C14+'[1]címrend államig'!C14)</f>
        <v>0</v>
      </c>
      <c r="G14" s="93"/>
      <c r="H14" s="88"/>
      <c r="I14" s="88">
        <f>SUM('[1]címrend kötelező'!D14+'[1]címrend önként'!D14+'[1]címrend államig'!D14)</f>
        <v>0</v>
      </c>
      <c r="J14" s="93"/>
      <c r="K14" s="88"/>
      <c r="L14" s="88">
        <f>SUM('[1]címrend kötelező'!E14+'[1]címrend önként'!E14+'[1]címrend államig'!E14)</f>
        <v>0</v>
      </c>
      <c r="M14" s="93"/>
      <c r="N14" s="88"/>
      <c r="O14" s="88">
        <f>SUM('[1]címrend kötelező'!F14+'[1]címrend önként'!F14+'[1]címrend államig'!F14)</f>
        <v>0</v>
      </c>
      <c r="P14" s="93"/>
      <c r="Q14" s="88"/>
      <c r="R14" s="88">
        <f>SUM('[1]címrend kötelező'!G14+'[1]címrend önként'!G14+'[1]címrend államig'!G14)</f>
        <v>0</v>
      </c>
      <c r="S14" s="93"/>
      <c r="T14" s="88"/>
      <c r="U14" s="88">
        <f>SUM('[1]címrend kötelező'!H14+'[1]címrend önként'!H14+'[1]címrend államig'!H14)</f>
        <v>0</v>
      </c>
      <c r="V14" s="93"/>
      <c r="W14" s="88"/>
      <c r="X14" s="88">
        <f>SUM('[1]címrend kötelező'!I14+'[1]címrend önként'!I14+'[1]címrend államig'!I14)</f>
        <v>0</v>
      </c>
      <c r="Y14" s="93"/>
      <c r="Z14" s="88"/>
      <c r="AA14" s="88">
        <f>SUM('[1]címrend kötelező'!J14+'[1]címrend önként'!J14+'[1]címrend államig'!J14)</f>
        <v>0</v>
      </c>
      <c r="AB14" s="93"/>
      <c r="AC14" s="88"/>
      <c r="AD14" s="88">
        <f>SUM('[1]címrend kötelező'!K14+'[1]címrend önként'!K14+'[1]címrend államig'!K14)</f>
        <v>0</v>
      </c>
      <c r="AE14" s="93"/>
      <c r="AF14" s="88"/>
      <c r="AG14" s="88">
        <f>SUM('[1]címrend kötelező'!L14+'[1]címrend önként'!L14+'[1]címrend államig'!L14)</f>
        <v>0</v>
      </c>
      <c r="AH14" s="93"/>
      <c r="AI14" s="88"/>
      <c r="AJ14" s="88">
        <f>SUM('[1]címrend kötelező'!M14+'[1]címrend önként'!M14+'[1]címrend államig'!M14)</f>
        <v>0</v>
      </c>
      <c r="AK14" s="93"/>
      <c r="AL14" s="88"/>
      <c r="AM14" s="88">
        <f>SUM('[1]címrend kötelező'!N14+'[1]címrend önként'!N14+'[1]címrend államig'!N14)</f>
        <v>0</v>
      </c>
      <c r="AN14" s="93"/>
      <c r="AO14" s="88"/>
      <c r="AP14" s="88">
        <f>SUM('[1]címrend kötelező'!O14+'[1]címrend önként'!O14+'[1]címrend államig'!O14)</f>
        <v>0</v>
      </c>
      <c r="AQ14" s="93"/>
      <c r="AR14" s="88"/>
      <c r="AS14" s="88">
        <f>SUM('[1]címrend kötelező'!P14+'[1]címrend önként'!P14+'[1]címrend államig'!P14)</f>
        <v>0</v>
      </c>
      <c r="AT14" s="93"/>
      <c r="AU14" s="88"/>
      <c r="AV14" s="88">
        <f>SUM('[1]címrend kötelező'!Q14+'[1]címrend önként'!Q14+'[1]címrend államig'!Q14)</f>
        <v>0</v>
      </c>
      <c r="AW14" s="93"/>
      <c r="AX14" s="88"/>
      <c r="AY14" s="88">
        <f>SUM('[1]címrend kötelező'!R14+'[1]címrend önként'!R14+'[1]címrend államig'!R14)</f>
        <v>0</v>
      </c>
      <c r="AZ14" s="93"/>
      <c r="BA14" s="88"/>
      <c r="BB14" s="88">
        <f>SUM('[1]címrend kötelező'!S14+'[1]címrend önként'!S14+'[1]címrend államig'!S14)</f>
        <v>0</v>
      </c>
      <c r="BC14" s="93"/>
      <c r="BD14" s="88"/>
      <c r="BE14" s="88">
        <f>SUM('[1]címrend kötelező'!T14+'[1]címrend önként'!T14+'[1]címrend államig'!T14)</f>
        <v>0</v>
      </c>
      <c r="BF14" s="93"/>
      <c r="BG14" s="88"/>
      <c r="BH14" s="88">
        <f>SUM('[1]címrend kötelező'!U14+'[1]címrend önként'!U14+'[1]címrend államig'!U14)</f>
        <v>0</v>
      </c>
      <c r="BI14" s="93"/>
      <c r="BJ14" s="88"/>
      <c r="BK14" s="88">
        <f>SUM('[1]címrend kötelező'!V14+'[1]címrend önként'!V14+'[1]címrend államig'!V14)</f>
        <v>0</v>
      </c>
      <c r="BL14" s="93"/>
      <c r="BM14" s="88"/>
      <c r="BN14" s="88">
        <f>SUM('[1]címrend kötelező'!W14+'[1]címrend önként'!W14+'[1]címrend államig'!W14)</f>
        <v>0</v>
      </c>
      <c r="BO14" s="93"/>
      <c r="BP14" s="88"/>
      <c r="BQ14" s="88">
        <f>SUM('[1]címrend kötelező'!X14+'[1]címrend önként'!X14+'[1]címrend államig'!X14)</f>
        <v>0</v>
      </c>
      <c r="BR14" s="93"/>
      <c r="BS14" s="88"/>
      <c r="BT14" s="88">
        <f>SUM('[1]címrend kötelező'!Y14+'[1]címrend önként'!Y14+'[1]címrend államig'!Y14)</f>
        <v>0</v>
      </c>
      <c r="BU14" s="93"/>
      <c r="BV14" s="88"/>
      <c r="BW14" s="88">
        <f>SUM('[1]címrend kötelező'!Z14+'[1]címrend önként'!Z14+'[1]címrend államig'!Z14)</f>
        <v>0</v>
      </c>
      <c r="BX14" s="93"/>
      <c r="BY14" s="88"/>
      <c r="BZ14" s="88">
        <f>SUM('[1]címrend kötelező'!AA14+'[1]címrend önként'!AA14+'[1]címrend államig'!AA14)</f>
        <v>0</v>
      </c>
      <c r="CA14" s="93"/>
      <c r="CB14" s="88"/>
      <c r="CC14" s="88">
        <f>SUM('[1]címrend kötelező'!AB14+'[1]címrend önként'!AB14+'[1]címrend államig'!AB14)</f>
        <v>0</v>
      </c>
      <c r="CD14" s="93"/>
      <c r="CE14" s="88"/>
      <c r="CF14" s="88">
        <f>SUM('[1]címrend kötelező'!AC14+'[1]címrend önként'!AC14+'[1]címrend államig'!AC14)</f>
        <v>0</v>
      </c>
      <c r="CG14" s="93"/>
      <c r="CH14" s="88"/>
      <c r="CI14" s="88">
        <f>SUM('[1]címrend kötelező'!AD14+'[1]címrend önként'!AD14+'[1]címrend államig'!AD14)</f>
        <v>0</v>
      </c>
      <c r="CJ14" s="93"/>
      <c r="CK14" s="88"/>
      <c r="CL14" s="88">
        <f>SUM('[1]címrend kötelező'!AE14+'[1]címrend önként'!AE14+'[1]címrend államig'!AE14)</f>
        <v>0</v>
      </c>
      <c r="CM14" s="93"/>
      <c r="CN14" s="88"/>
      <c r="CO14" s="88">
        <f>SUM('[1]címrend kötelező'!AF14+'[1]címrend önként'!AF14+'[1]címrend államig'!AF14)</f>
        <v>0</v>
      </c>
      <c r="CP14" s="93"/>
      <c r="CQ14" s="88"/>
      <c r="CR14" s="88">
        <f>SUM('[1]címrend kötelező'!AG14+'[1]címrend önként'!AG14+'[1]címrend államig'!AG14)</f>
        <v>0</v>
      </c>
      <c r="CS14" s="93"/>
      <c r="CT14" s="88"/>
      <c r="CU14" s="88">
        <f>SUM('[1]címrend kötelező'!AH14+'[1]címrend önként'!AH14+'[1]címrend államig'!AH14)</f>
        <v>0</v>
      </c>
      <c r="CV14" s="93"/>
      <c r="CW14" s="88"/>
      <c r="CX14" s="88">
        <f>SUM('[1]címrend kötelező'!AI14+'[1]címrend önként'!AI14+'[1]címrend államig'!AI14)</f>
        <v>0</v>
      </c>
      <c r="CY14" s="93"/>
      <c r="CZ14" s="88"/>
      <c r="DA14" s="88">
        <f>SUM('[1]címrend kötelező'!AJ14+'[1]címrend önként'!AJ14+'[1]címrend államig'!AJ14)</f>
        <v>0</v>
      </c>
      <c r="DB14" s="93"/>
      <c r="DC14" s="88"/>
      <c r="DD14" s="88">
        <f>SUM('[1]címrend kötelező'!AK14+'[1]címrend önként'!AK14+'[1]címrend államig'!AK14)</f>
        <v>0</v>
      </c>
      <c r="DE14" s="93"/>
      <c r="DF14" s="88"/>
      <c r="DG14" s="88">
        <f>SUM('[1]címrend kötelező'!AL14+'[1]címrend önként'!AL14+'[1]címrend államig'!AL14)</f>
        <v>0</v>
      </c>
      <c r="DH14" s="93"/>
      <c r="DI14" s="88"/>
      <c r="DJ14" s="88">
        <f>SUM('[1]címrend kötelező'!AM14+'[1]címrend önként'!AM14+'[1]címrend államig'!AM14)</f>
        <v>0</v>
      </c>
      <c r="DK14" s="93"/>
      <c r="DL14" s="88"/>
      <c r="DM14" s="88">
        <f>SUM('[1]címrend kötelező'!AN14+'[1]címrend önként'!AN14+'[1]címrend államig'!AN14)</f>
        <v>0</v>
      </c>
      <c r="DN14" s="93"/>
      <c r="DO14" s="88"/>
      <c r="DP14" s="88">
        <f>SUM('[1]címrend kötelező'!AO14+'[1]címrend önként'!AO14+'[1]címrend államig'!AO14)</f>
        <v>0</v>
      </c>
      <c r="DQ14" s="93"/>
      <c r="DR14" s="90">
        <f t="shared" si="168"/>
        <v>0</v>
      </c>
      <c r="DS14" s="90">
        <f t="shared" si="168"/>
        <v>0</v>
      </c>
      <c r="DT14" s="91"/>
      <c r="DU14" s="88"/>
      <c r="DV14" s="88">
        <f>SUM('[1]címrend kötelező'!AQ14+'[1]címrend önként'!AQ14+'[1]címrend államig'!AQ14)</f>
        <v>0</v>
      </c>
      <c r="DW14" s="91"/>
      <c r="DX14" s="88"/>
      <c r="DY14" s="88">
        <f>SUM('[1]címrend kötelező'!AR14+'[1]címrend önként'!AR14+'[1]címrend államig'!AR14)</f>
        <v>0</v>
      </c>
      <c r="DZ14" s="91"/>
      <c r="EA14" s="88"/>
      <c r="EB14" s="88">
        <f>SUM('[1]címrend kötelező'!AS14+'[1]címrend önként'!AS14+'[1]címrend államig'!AS14)</f>
        <v>0</v>
      </c>
      <c r="EC14" s="91"/>
      <c r="ED14" s="88"/>
      <c r="EE14" s="88">
        <f>SUM('[1]címrend kötelező'!AT14+'[1]címrend önként'!AT14+'[1]címrend államig'!AT14)</f>
        <v>0</v>
      </c>
      <c r="EF14" s="91"/>
      <c r="EG14" s="88"/>
      <c r="EH14" s="88">
        <f>SUM('[1]címrend kötelező'!AU14+'[1]címrend önként'!AU14+'[1]címrend államig'!AU14)</f>
        <v>0</v>
      </c>
      <c r="EI14" s="91"/>
      <c r="EJ14" s="88"/>
      <c r="EK14" s="88">
        <f>SUM('[1]címrend kötelező'!AV14+'[1]címrend önként'!AV14+'[1]címrend államig'!AV14)</f>
        <v>0</v>
      </c>
      <c r="EL14" s="91"/>
      <c r="EM14" s="88"/>
      <c r="EN14" s="88">
        <f>SUM('[1]címrend kötelező'!AW14+'[1]címrend önként'!AW14+'[1]címrend államig'!AW14)</f>
        <v>0</v>
      </c>
      <c r="EO14" s="91"/>
      <c r="EP14" s="88"/>
      <c r="EQ14" s="88">
        <f>SUM('[1]címrend kötelező'!AX14+'[1]címrend önként'!AX14+'[1]címrend államig'!AX14)</f>
        <v>0</v>
      </c>
      <c r="ER14" s="91"/>
      <c r="ES14" s="88"/>
      <c r="ET14" s="88">
        <f>SUM('[1]címrend kötelező'!AY14+'[1]címrend önként'!AY14+'[1]címrend államig'!AY14)</f>
        <v>0</v>
      </c>
      <c r="EU14" s="91"/>
      <c r="EV14" s="90">
        <f t="shared" si="178"/>
        <v>0</v>
      </c>
      <c r="EW14" s="90">
        <f t="shared" si="178"/>
        <v>0</v>
      </c>
      <c r="EX14" s="93"/>
      <c r="EY14" s="88"/>
      <c r="EZ14" s="88">
        <f>'[1]címrend kötelező'!BA14+'[1]címrend önként'!BA14+'[1]címrend államig'!BA14</f>
        <v>0</v>
      </c>
      <c r="FA14" s="91"/>
      <c r="FB14" s="88"/>
      <c r="FC14" s="88">
        <f>'[1]címrend kötelező'!BB14+'[1]címrend önként'!BB14+'[1]címrend államig'!BB14</f>
        <v>0</v>
      </c>
      <c r="FD14" s="91"/>
      <c r="FE14" s="88"/>
      <c r="FF14" s="88">
        <f>'[1]címrend kötelező'!BC14+'[1]címrend önként'!BC14+'[1]címrend államig'!BC14</f>
        <v>0</v>
      </c>
      <c r="FG14" s="91"/>
      <c r="FH14" s="88"/>
      <c r="FI14" s="88">
        <f>'[1]címrend kötelező'!BD14+'[1]címrend önként'!BD14+'[1]címrend államig'!BD14</f>
        <v>0</v>
      </c>
      <c r="FJ14" s="91"/>
      <c r="FK14" s="91"/>
      <c r="FL14" s="88">
        <f>'[1]címrend kötelező'!BE14+'[1]címrend önként'!BE14+'[1]címrend államig'!BE14</f>
        <v>0</v>
      </c>
      <c r="FM14" s="91"/>
      <c r="FN14" s="88"/>
      <c r="FO14" s="88">
        <f>SUM('[1]címrend kötelező'!BF14+'[1]címrend önként'!BF14+'[1]címrend államig'!BF14)</f>
        <v>0</v>
      </c>
      <c r="FP14" s="91"/>
      <c r="FQ14" s="88"/>
      <c r="FR14" s="88">
        <f>SUM('[1]címrend kötelező'!BG14+'[1]címrend önként'!BG14+'[1]címrend államig'!BG14)</f>
        <v>0</v>
      </c>
      <c r="FS14" s="91"/>
      <c r="FT14" s="88"/>
      <c r="FU14" s="88">
        <f>SUM('[1]címrend kötelező'!BH14+'[1]címrend önként'!BH14+'[1]címrend államig'!BH14)</f>
        <v>0</v>
      </c>
      <c r="FV14" s="91"/>
      <c r="FW14" s="88"/>
      <c r="FX14" s="88">
        <f>SUM('[1]címrend kötelező'!BI14+'[1]címrend önként'!BI14+'[1]címrend államig'!BI14)</f>
        <v>0</v>
      </c>
      <c r="FY14" s="91"/>
      <c r="FZ14" s="88"/>
      <c r="GA14" s="88">
        <f>SUM('[1]címrend kötelező'!BJ14+'[1]címrend önként'!BJ14+'[1]címrend államig'!BJ14)</f>
        <v>0</v>
      </c>
      <c r="GB14" s="91"/>
      <c r="GC14" s="88"/>
      <c r="GD14" s="88">
        <f>SUM('[1]címrend kötelező'!BK14+'[1]címrend önként'!BK14+'[1]címrend államig'!BK14)</f>
        <v>0</v>
      </c>
      <c r="GE14" s="91"/>
      <c r="GF14" s="88"/>
      <c r="GG14" s="88">
        <f>SUM('[1]címrend kötelező'!BL14+'[1]címrend önként'!BL14+'[1]címrend államig'!BL14)</f>
        <v>0</v>
      </c>
      <c r="GH14" s="91"/>
      <c r="GI14" s="88"/>
      <c r="GJ14" s="88">
        <f>SUM('[1]címrend kötelező'!BM14+'[1]címrend önként'!BM14+'[1]címrend államig'!BM14)</f>
        <v>0</v>
      </c>
      <c r="GK14" s="91"/>
      <c r="GL14" s="88"/>
      <c r="GM14" s="88">
        <f>SUM('[1]címrend kötelező'!BN14+'[1]címrend önként'!BN14+'[1]címrend államig'!BN14)</f>
        <v>0</v>
      </c>
      <c r="GN14" s="91"/>
      <c r="GO14" s="90">
        <f t="shared" si="117"/>
        <v>0</v>
      </c>
      <c r="GP14" s="90">
        <f t="shared" si="199"/>
        <v>0</v>
      </c>
      <c r="GQ14" s="91"/>
      <c r="GR14" s="88"/>
      <c r="GS14" s="88">
        <f>SUM('[1]címrend kötelező'!BP14+'[1]címrend önként'!BP14+'[1]címrend államig'!BP14)</f>
        <v>0</v>
      </c>
      <c r="GT14" s="91"/>
      <c r="GU14" s="88"/>
      <c r="GV14" s="88">
        <f>SUM('[1]címrend kötelező'!BQ14+'[1]címrend önként'!BQ14+'[1]címrend államig'!BQ14)</f>
        <v>0</v>
      </c>
      <c r="GW14" s="91"/>
      <c r="GX14" s="88"/>
      <c r="GY14" s="88">
        <f>SUM('[1]címrend kötelező'!BR14+'[1]címrend önként'!BR14+'[1]címrend államig'!BR14)</f>
        <v>0</v>
      </c>
      <c r="GZ14" s="91"/>
      <c r="HA14" s="91">
        <f t="shared" si="197"/>
        <v>0</v>
      </c>
      <c r="HB14" s="91">
        <f t="shared" si="197"/>
        <v>0</v>
      </c>
      <c r="HC14" s="91"/>
      <c r="HD14" s="91">
        <f t="shared" si="127"/>
        <v>0</v>
      </c>
      <c r="HE14" s="91">
        <f t="shared" si="127"/>
        <v>0</v>
      </c>
      <c r="HF14" s="92"/>
      <c r="HH14" s="78"/>
      <c r="HI14" s="78"/>
    </row>
    <row r="15" spans="1:217" ht="15" customHeight="1" x14ac:dyDescent="0.2">
      <c r="A15" s="87" t="s">
        <v>422</v>
      </c>
      <c r="B15" s="88"/>
      <c r="C15" s="88">
        <f>SUM('[1]címrend kötelező'!B15+'[1]címrend önként'!B15+'[1]címrend államig'!B15)</f>
        <v>0</v>
      </c>
      <c r="D15" s="93"/>
      <c r="E15" s="88"/>
      <c r="F15" s="88">
        <f>SUM('[1]címrend kötelező'!C15+'[1]címrend önként'!C15+'[1]címrend államig'!C15)</f>
        <v>0</v>
      </c>
      <c r="G15" s="93"/>
      <c r="H15" s="88"/>
      <c r="I15" s="88">
        <f>SUM('[1]címrend kötelező'!D15+'[1]címrend önként'!D15+'[1]címrend államig'!D15)</f>
        <v>0</v>
      </c>
      <c r="J15" s="93"/>
      <c r="K15" s="88"/>
      <c r="L15" s="88">
        <f>SUM('[1]címrend kötelező'!E15+'[1]címrend önként'!E15+'[1]címrend államig'!E15)</f>
        <v>0</v>
      </c>
      <c r="M15" s="93"/>
      <c r="N15" s="88">
        <v>20870</v>
      </c>
      <c r="O15" s="88">
        <f>SUM('[1]címrend kötelező'!F15+'[1]címrend önként'!F15+'[1]címrend államig'!F15)</f>
        <v>14870</v>
      </c>
      <c r="P15" s="93"/>
      <c r="Q15" s="88"/>
      <c r="R15" s="88">
        <f>SUM('[1]címrend kötelező'!G15+'[1]címrend önként'!G15+'[1]címrend államig'!G15)</f>
        <v>0</v>
      </c>
      <c r="S15" s="93"/>
      <c r="T15" s="88"/>
      <c r="U15" s="88">
        <f>SUM('[1]címrend kötelező'!H15+'[1]címrend önként'!H15+'[1]címrend államig'!H15)</f>
        <v>0</v>
      </c>
      <c r="V15" s="93"/>
      <c r="W15" s="88">
        <v>7000</v>
      </c>
      <c r="X15" s="88">
        <f>SUM('[1]címrend kötelező'!I15+'[1]címrend önként'!I15+'[1]címrend államig'!I15)</f>
        <v>5504</v>
      </c>
      <c r="Y15" s="93"/>
      <c r="Z15" s="88"/>
      <c r="AA15" s="88">
        <f>SUM('[1]címrend kötelező'!J15+'[1]címrend önként'!J15+'[1]címrend államig'!J15)</f>
        <v>0</v>
      </c>
      <c r="AB15" s="93"/>
      <c r="AC15" s="88"/>
      <c r="AD15" s="88">
        <f>SUM('[1]címrend kötelező'!K15+'[1]címrend önként'!K15+'[1]címrend államig'!K15)</f>
        <v>0</v>
      </c>
      <c r="AE15" s="93"/>
      <c r="AF15" s="88">
        <v>3550</v>
      </c>
      <c r="AG15" s="88">
        <f>SUM('[1]címrend kötelező'!L15+'[1]címrend önként'!L15+'[1]címrend államig'!L15)</f>
        <v>2650</v>
      </c>
      <c r="AH15" s="93"/>
      <c r="AI15" s="88"/>
      <c r="AJ15" s="88">
        <f>SUM('[1]címrend kötelező'!M15+'[1]címrend önként'!M15+'[1]címrend államig'!M15)</f>
        <v>0</v>
      </c>
      <c r="AK15" s="93"/>
      <c r="AL15" s="88">
        <v>5000</v>
      </c>
      <c r="AM15" s="88">
        <f>SUM('[1]címrend kötelező'!N15+'[1]címrend önként'!N15+'[1]címrend államig'!N15)</f>
        <v>5000</v>
      </c>
      <c r="AN15" s="93"/>
      <c r="AO15" s="88"/>
      <c r="AP15" s="88">
        <f>SUM('[1]címrend kötelező'!O15+'[1]címrend önként'!O15+'[1]címrend államig'!O15)</f>
        <v>0</v>
      </c>
      <c r="AQ15" s="93"/>
      <c r="AR15" s="88"/>
      <c r="AS15" s="88">
        <f>SUM('[1]címrend kötelező'!P15+'[1]címrend önként'!P15+'[1]címrend államig'!P15)</f>
        <v>0</v>
      </c>
      <c r="AT15" s="93"/>
      <c r="AU15" s="88">
        <v>104457</v>
      </c>
      <c r="AV15" s="88">
        <f>SUM('[1]címrend kötelező'!Q15+'[1]címrend önként'!Q15+'[1]címrend államig'!Q15)</f>
        <v>130000</v>
      </c>
      <c r="AW15" s="93"/>
      <c r="AX15" s="88"/>
      <c r="AY15" s="88">
        <f>SUM('[1]címrend kötelező'!R15+'[1]címrend önként'!R15+'[1]címrend államig'!R15)</f>
        <v>0</v>
      </c>
      <c r="AZ15" s="93"/>
      <c r="BA15" s="88"/>
      <c r="BB15" s="88">
        <f>SUM('[1]címrend kötelező'!S15+'[1]címrend önként'!S15+'[1]címrend államig'!S15)</f>
        <v>0</v>
      </c>
      <c r="BC15" s="93"/>
      <c r="BD15" s="88"/>
      <c r="BE15" s="88">
        <f>SUM('[1]címrend kötelező'!T15+'[1]címrend önként'!T15+'[1]címrend államig'!T15)</f>
        <v>0</v>
      </c>
      <c r="BF15" s="93"/>
      <c r="BG15" s="88"/>
      <c r="BH15" s="88">
        <f>SUM('[1]címrend kötelező'!U15+'[1]címrend önként'!U15+'[1]címrend államig'!U15)</f>
        <v>0</v>
      </c>
      <c r="BI15" s="93"/>
      <c r="BJ15" s="88"/>
      <c r="BK15" s="88">
        <f>SUM('[1]címrend kötelező'!V15+'[1]címrend önként'!V15+'[1]címrend államig'!V15)</f>
        <v>0</v>
      </c>
      <c r="BL15" s="93"/>
      <c r="BM15" s="88"/>
      <c r="BN15" s="88">
        <f>SUM('[1]címrend kötelező'!W15+'[1]címrend önként'!W15+'[1]címrend államig'!W15)</f>
        <v>0</v>
      </c>
      <c r="BO15" s="93"/>
      <c r="BP15" s="88"/>
      <c r="BQ15" s="88">
        <f>SUM('[1]címrend kötelező'!X15+'[1]címrend önként'!X15+'[1]címrend államig'!X15)</f>
        <v>0</v>
      </c>
      <c r="BR15" s="93"/>
      <c r="BS15" s="88"/>
      <c r="BT15" s="88">
        <f>SUM('[1]címrend kötelező'!Y15+'[1]címrend önként'!Y15+'[1]címrend államig'!Y15)</f>
        <v>0</v>
      </c>
      <c r="BU15" s="93"/>
      <c r="BV15" s="88"/>
      <c r="BW15" s="88">
        <f>SUM('[1]címrend kötelező'!Z15+'[1]címrend önként'!Z15+'[1]címrend államig'!Z15)</f>
        <v>0</v>
      </c>
      <c r="BX15" s="93"/>
      <c r="BY15" s="88"/>
      <c r="BZ15" s="88">
        <f>SUM('[1]címrend kötelező'!AA15+'[1]címrend önként'!AA15+'[1]címrend államig'!AA15)</f>
        <v>0</v>
      </c>
      <c r="CA15" s="93"/>
      <c r="CB15" s="88"/>
      <c r="CC15" s="88">
        <f>SUM('[1]címrend kötelező'!AB15+'[1]címrend önként'!AB15+'[1]címrend államig'!AB15)</f>
        <v>0</v>
      </c>
      <c r="CD15" s="93"/>
      <c r="CE15" s="88"/>
      <c r="CF15" s="88">
        <f>SUM('[1]címrend kötelező'!AC15+'[1]címrend önként'!AC15+'[1]címrend államig'!AC15)</f>
        <v>0</v>
      </c>
      <c r="CG15" s="93"/>
      <c r="CH15" s="88"/>
      <c r="CI15" s="88">
        <f>SUM('[1]címrend kötelező'!AD15+'[1]címrend önként'!AD15+'[1]címrend államig'!AD15)</f>
        <v>0</v>
      </c>
      <c r="CJ15" s="93"/>
      <c r="CK15" s="88"/>
      <c r="CL15" s="88">
        <f>SUM('[1]címrend kötelező'!AE15+'[1]címrend önként'!AE15+'[1]címrend államig'!AE15)</f>
        <v>0</v>
      </c>
      <c r="CM15" s="93"/>
      <c r="CN15" s="88"/>
      <c r="CO15" s="88">
        <f>SUM('[1]címrend kötelező'!AF15+'[1]címrend önként'!AF15+'[1]címrend államig'!AF15)</f>
        <v>0</v>
      </c>
      <c r="CP15" s="93"/>
      <c r="CQ15" s="88"/>
      <c r="CR15" s="88">
        <f>SUM('[1]címrend kötelező'!AG15+'[1]címrend önként'!AG15+'[1]címrend államig'!AG15)</f>
        <v>0</v>
      </c>
      <c r="CS15" s="93"/>
      <c r="CT15" s="88"/>
      <c r="CU15" s="88">
        <f>SUM('[1]címrend kötelező'!AH15+'[1]címrend önként'!AH15+'[1]címrend államig'!AH15)</f>
        <v>0</v>
      </c>
      <c r="CV15" s="93"/>
      <c r="CW15" s="88"/>
      <c r="CX15" s="88">
        <f>SUM('[1]címrend kötelező'!AI15+'[1]címrend önként'!AI15+'[1]címrend államig'!AI15)</f>
        <v>0</v>
      </c>
      <c r="CY15" s="93"/>
      <c r="CZ15" s="88"/>
      <c r="DA15" s="88">
        <f>SUM('[1]címrend kötelező'!AJ15+'[1]címrend önként'!AJ15+'[1]címrend államig'!AJ15)</f>
        <v>0</v>
      </c>
      <c r="DB15" s="93"/>
      <c r="DC15" s="88"/>
      <c r="DD15" s="88">
        <f>SUM('[1]címrend kötelező'!AK15+'[1]címrend önként'!AK15+'[1]címrend államig'!AK15)</f>
        <v>0</v>
      </c>
      <c r="DE15" s="93"/>
      <c r="DF15" s="88"/>
      <c r="DG15" s="88">
        <f>SUM('[1]címrend kötelező'!AL15+'[1]címrend önként'!AL15+'[1]címrend államig'!AL15)</f>
        <v>0</v>
      </c>
      <c r="DH15" s="93"/>
      <c r="DI15" s="88"/>
      <c r="DJ15" s="88">
        <f>SUM('[1]címrend kötelező'!AM15+'[1]címrend önként'!AM15+'[1]címrend államig'!AM15)</f>
        <v>0</v>
      </c>
      <c r="DK15" s="93"/>
      <c r="DL15" s="88"/>
      <c r="DM15" s="88">
        <f>SUM('[1]címrend kötelező'!AN15+'[1]címrend önként'!AN15+'[1]címrend államig'!AN15)</f>
        <v>0</v>
      </c>
      <c r="DN15" s="93"/>
      <c r="DO15" s="88"/>
      <c r="DP15" s="88">
        <f>SUM('[1]címrend kötelező'!AO15+'[1]címrend önként'!AO15+'[1]címrend államig'!AO15)</f>
        <v>0</v>
      </c>
      <c r="DQ15" s="93"/>
      <c r="DR15" s="90">
        <f t="shared" si="168"/>
        <v>140877</v>
      </c>
      <c r="DS15" s="90">
        <f t="shared" si="168"/>
        <v>158024</v>
      </c>
      <c r="DT15" s="89">
        <f t="shared" si="169"/>
        <v>112.17161069585524</v>
      </c>
      <c r="DU15" s="88"/>
      <c r="DV15" s="88">
        <f>SUM('[1]címrend kötelező'!AQ15+'[1]címrend önként'!AQ15+'[1]címrend államig'!AQ15)</f>
        <v>0</v>
      </c>
      <c r="DW15" s="91"/>
      <c r="DX15" s="88"/>
      <c r="DY15" s="88">
        <f>SUM('[1]címrend kötelező'!AR15+'[1]címrend önként'!AR15+'[1]címrend államig'!AR15)</f>
        <v>0</v>
      </c>
      <c r="DZ15" s="91"/>
      <c r="EA15" s="88"/>
      <c r="EB15" s="88">
        <f>SUM('[1]címrend kötelező'!AS15+'[1]címrend önként'!AS15+'[1]címrend államig'!AS15)</f>
        <v>0</v>
      </c>
      <c r="EC15" s="91"/>
      <c r="ED15" s="88"/>
      <c r="EE15" s="88">
        <f>SUM('[1]címrend kötelező'!AT15+'[1]címrend önként'!AT15+'[1]címrend államig'!AT15)</f>
        <v>0</v>
      </c>
      <c r="EF15" s="91"/>
      <c r="EG15" s="88"/>
      <c r="EH15" s="88">
        <f>SUM('[1]címrend kötelező'!AU15+'[1]címrend önként'!AU15+'[1]címrend államig'!AU15)</f>
        <v>0</v>
      </c>
      <c r="EI15" s="91"/>
      <c r="EJ15" s="88"/>
      <c r="EK15" s="88">
        <f>SUM('[1]címrend kötelező'!AV15+'[1]címrend önként'!AV15+'[1]címrend államig'!AV15)</f>
        <v>0</v>
      </c>
      <c r="EL15" s="91"/>
      <c r="EM15" s="88"/>
      <c r="EN15" s="88">
        <f>SUM('[1]címrend kötelező'!AW15+'[1]címrend önként'!AW15+'[1]címrend államig'!AW15)</f>
        <v>0</v>
      </c>
      <c r="EO15" s="91"/>
      <c r="EP15" s="88"/>
      <c r="EQ15" s="88">
        <f>SUM('[1]címrend kötelező'!AX15+'[1]címrend önként'!AX15+'[1]címrend államig'!AX15)</f>
        <v>0</v>
      </c>
      <c r="ER15" s="91"/>
      <c r="ES15" s="88"/>
      <c r="ET15" s="88">
        <f>SUM('[1]címrend kötelező'!AY15+'[1]címrend önként'!AY15+'[1]címrend államig'!AY15)</f>
        <v>0</v>
      </c>
      <c r="EU15" s="91"/>
      <c r="EV15" s="90">
        <f t="shared" si="178"/>
        <v>0</v>
      </c>
      <c r="EW15" s="90">
        <f t="shared" si="178"/>
        <v>0</v>
      </c>
      <c r="EX15" s="93"/>
      <c r="EY15" s="88"/>
      <c r="EZ15" s="88">
        <f>'[1]címrend kötelező'!BA15+'[1]címrend önként'!BA15+'[1]címrend államig'!BA15</f>
        <v>0</v>
      </c>
      <c r="FA15" s="91"/>
      <c r="FB15" s="88"/>
      <c r="FC15" s="88">
        <f>'[1]címrend kötelező'!BB15+'[1]címrend önként'!BB15+'[1]címrend államig'!BB15</f>
        <v>0</v>
      </c>
      <c r="FD15" s="91"/>
      <c r="FE15" s="88"/>
      <c r="FF15" s="88">
        <f>'[1]címrend kötelező'!BC15+'[1]címrend önként'!BC15+'[1]címrend államig'!BC15</f>
        <v>0</v>
      </c>
      <c r="FG15" s="91"/>
      <c r="FH15" s="88"/>
      <c r="FI15" s="88">
        <f>'[1]címrend kötelező'!BD15+'[1]címrend önként'!BD15+'[1]címrend államig'!BD15</f>
        <v>0</v>
      </c>
      <c r="FJ15" s="91"/>
      <c r="FK15" s="91"/>
      <c r="FL15" s="88">
        <f>'[1]címrend kötelező'!BE15+'[1]címrend önként'!BE15+'[1]címrend államig'!BE15</f>
        <v>0</v>
      </c>
      <c r="FM15" s="91"/>
      <c r="FN15" s="88"/>
      <c r="FO15" s="88">
        <f>SUM('[1]címrend kötelező'!BF15+'[1]címrend önként'!BF15+'[1]címrend államig'!BF15)</f>
        <v>0</v>
      </c>
      <c r="FP15" s="91"/>
      <c r="FQ15" s="88"/>
      <c r="FR15" s="88">
        <f>SUM('[1]címrend kötelező'!BG15+'[1]címrend önként'!BG15+'[1]címrend államig'!BG15)</f>
        <v>0</v>
      </c>
      <c r="FS15" s="91"/>
      <c r="FT15" s="88"/>
      <c r="FU15" s="88">
        <f>SUM('[1]címrend kötelező'!BH15+'[1]címrend önként'!BH15+'[1]címrend államig'!BH15)</f>
        <v>0</v>
      </c>
      <c r="FV15" s="91"/>
      <c r="FW15" s="88"/>
      <c r="FX15" s="88">
        <f>SUM('[1]címrend kötelező'!BI15+'[1]címrend önként'!BI15+'[1]címrend államig'!BI15)</f>
        <v>0</v>
      </c>
      <c r="FY15" s="91"/>
      <c r="FZ15" s="88"/>
      <c r="GA15" s="88">
        <f>SUM('[1]címrend kötelező'!BJ15+'[1]címrend önként'!BJ15+'[1]címrend államig'!BJ15)</f>
        <v>0</v>
      </c>
      <c r="GB15" s="91"/>
      <c r="GC15" s="88"/>
      <c r="GD15" s="88">
        <f>SUM('[1]címrend kötelező'!BK15+'[1]címrend önként'!BK15+'[1]címrend államig'!BK15)</f>
        <v>0</v>
      </c>
      <c r="GE15" s="91"/>
      <c r="GF15" s="88"/>
      <c r="GG15" s="88">
        <f>SUM('[1]címrend kötelező'!BL15+'[1]címrend önként'!BL15+'[1]címrend államig'!BL15)</f>
        <v>0</v>
      </c>
      <c r="GH15" s="91"/>
      <c r="GI15" s="88"/>
      <c r="GJ15" s="88">
        <f>SUM('[1]címrend kötelező'!BM15+'[1]címrend önként'!BM15+'[1]címrend államig'!BM15)</f>
        <v>0</v>
      </c>
      <c r="GK15" s="91"/>
      <c r="GL15" s="88"/>
      <c r="GM15" s="88">
        <f>SUM('[1]címrend kötelező'!BN15+'[1]címrend önként'!BN15+'[1]címrend államig'!BN15)</f>
        <v>0</v>
      </c>
      <c r="GN15" s="91"/>
      <c r="GO15" s="90">
        <f t="shared" si="117"/>
        <v>0</v>
      </c>
      <c r="GP15" s="90">
        <f t="shared" si="199"/>
        <v>0</v>
      </c>
      <c r="GQ15" s="91"/>
      <c r="GR15" s="88"/>
      <c r="GS15" s="88">
        <f>SUM('[1]címrend kötelező'!BP15+'[1]címrend önként'!BP15+'[1]címrend államig'!BP15)</f>
        <v>0</v>
      </c>
      <c r="GT15" s="91"/>
      <c r="GU15" s="88"/>
      <c r="GV15" s="88">
        <f>SUM('[1]címrend kötelező'!BQ15+'[1]címrend önként'!BQ15+'[1]címrend államig'!BQ15)</f>
        <v>0</v>
      </c>
      <c r="GW15" s="91"/>
      <c r="GX15" s="88"/>
      <c r="GY15" s="88">
        <f>SUM('[1]címrend kötelező'!BR15+'[1]címrend önként'!BR15+'[1]címrend államig'!BR15)</f>
        <v>0</v>
      </c>
      <c r="GZ15" s="91"/>
      <c r="HA15" s="91">
        <f t="shared" si="197"/>
        <v>0</v>
      </c>
      <c r="HB15" s="91">
        <f t="shared" si="197"/>
        <v>0</v>
      </c>
      <c r="HC15" s="91"/>
      <c r="HD15" s="91">
        <f t="shared" si="127"/>
        <v>140877</v>
      </c>
      <c r="HE15" s="91">
        <f t="shared" si="127"/>
        <v>158024</v>
      </c>
      <c r="HF15" s="92">
        <f t="shared" si="128"/>
        <v>112.17161069585524</v>
      </c>
      <c r="HH15" s="78"/>
      <c r="HI15" s="78"/>
    </row>
    <row r="16" spans="1:217" ht="15" customHeight="1" x14ac:dyDescent="0.2">
      <c r="A16" s="87" t="s">
        <v>423</v>
      </c>
      <c r="B16" s="88"/>
      <c r="C16" s="88">
        <f>SUM('[1]címrend kötelező'!B16+'[1]címrend önként'!B16+'[1]címrend államig'!B16)</f>
        <v>0</v>
      </c>
      <c r="D16" s="93"/>
      <c r="E16" s="88"/>
      <c r="F16" s="88">
        <f>SUM('[1]címrend kötelező'!C16+'[1]címrend önként'!C16+'[1]címrend államig'!C16)</f>
        <v>0</v>
      </c>
      <c r="G16" s="93"/>
      <c r="H16" s="88"/>
      <c r="I16" s="88">
        <f>SUM('[1]címrend kötelező'!D16+'[1]címrend önként'!D16+'[1]címrend államig'!D16)</f>
        <v>0</v>
      </c>
      <c r="J16" s="93"/>
      <c r="K16" s="88"/>
      <c r="L16" s="88">
        <f>SUM('[1]címrend kötelező'!E16+'[1]címrend önként'!E16+'[1]címrend államig'!E16)</f>
        <v>0</v>
      </c>
      <c r="M16" s="93"/>
      <c r="N16" s="88">
        <v>135728</v>
      </c>
      <c r="O16" s="88">
        <f>SUM('[1]címrend kötelező'!F16+'[1]címrend önként'!F16+'[1]címrend államig'!F16)</f>
        <v>10845</v>
      </c>
      <c r="P16" s="93"/>
      <c r="Q16" s="88"/>
      <c r="R16" s="88">
        <f>SUM('[1]címrend kötelező'!G16+'[1]címrend önként'!G16+'[1]címrend államig'!G16)</f>
        <v>0</v>
      </c>
      <c r="S16" s="93"/>
      <c r="T16" s="88"/>
      <c r="U16" s="88">
        <f>SUM('[1]címrend kötelező'!H16+'[1]címrend önként'!H16+'[1]címrend államig'!H16)</f>
        <v>0</v>
      </c>
      <c r="V16" s="93"/>
      <c r="W16" s="88"/>
      <c r="X16" s="88">
        <f>SUM('[1]címrend kötelező'!I16+'[1]címrend önként'!I16+'[1]címrend államig'!I16)</f>
        <v>0</v>
      </c>
      <c r="Y16" s="93"/>
      <c r="Z16" s="88"/>
      <c r="AA16" s="88">
        <f>SUM('[1]címrend kötelező'!J16+'[1]címrend önként'!J16+'[1]címrend államig'!J16)</f>
        <v>0</v>
      </c>
      <c r="AB16" s="93"/>
      <c r="AC16" s="88"/>
      <c r="AD16" s="88">
        <f>SUM('[1]címrend kötelező'!K16+'[1]címrend önként'!K16+'[1]címrend államig'!K16)</f>
        <v>0</v>
      </c>
      <c r="AE16" s="93"/>
      <c r="AF16" s="88"/>
      <c r="AG16" s="88">
        <f>SUM('[1]címrend kötelező'!L16+'[1]címrend önként'!L16+'[1]címrend államig'!L16)</f>
        <v>0</v>
      </c>
      <c r="AH16" s="93"/>
      <c r="AI16" s="88"/>
      <c r="AJ16" s="88">
        <f>SUM('[1]címrend kötelező'!M16+'[1]címrend önként'!M16+'[1]címrend államig'!M16)</f>
        <v>0</v>
      </c>
      <c r="AK16" s="93"/>
      <c r="AL16" s="88"/>
      <c r="AM16" s="88">
        <f>SUM('[1]címrend kötelező'!N16+'[1]címrend önként'!N16+'[1]címrend államig'!N16)</f>
        <v>0</v>
      </c>
      <c r="AN16" s="93"/>
      <c r="AO16" s="88"/>
      <c r="AP16" s="88">
        <f>SUM('[1]címrend kötelező'!O16+'[1]címrend önként'!O16+'[1]címrend államig'!O16)</f>
        <v>0</v>
      </c>
      <c r="AQ16" s="93"/>
      <c r="AR16" s="88"/>
      <c r="AS16" s="88">
        <f>SUM('[1]címrend kötelező'!P16+'[1]címrend önként'!P16+'[1]címrend államig'!P16)</f>
        <v>0</v>
      </c>
      <c r="AT16" s="93"/>
      <c r="AU16" s="88"/>
      <c r="AV16" s="88">
        <f>SUM('[1]címrend kötelező'!Q16+'[1]címrend önként'!Q16+'[1]címrend államig'!Q16)</f>
        <v>0</v>
      </c>
      <c r="AW16" s="93"/>
      <c r="AX16" s="88"/>
      <c r="AY16" s="88">
        <f>SUM('[1]címrend kötelező'!R16+'[1]címrend önként'!R16+'[1]címrend államig'!R16)</f>
        <v>2500</v>
      </c>
      <c r="AZ16" s="93"/>
      <c r="BA16" s="88"/>
      <c r="BB16" s="88">
        <f>SUM('[1]címrend kötelező'!S16+'[1]címrend önként'!S16+'[1]címrend államig'!S16)</f>
        <v>0</v>
      </c>
      <c r="BC16" s="93"/>
      <c r="BD16" s="88"/>
      <c r="BE16" s="88">
        <f>SUM('[1]címrend kötelező'!T16+'[1]címrend önként'!T16+'[1]címrend államig'!T16)</f>
        <v>0</v>
      </c>
      <c r="BF16" s="93"/>
      <c r="BG16" s="88"/>
      <c r="BH16" s="88">
        <f>SUM('[1]címrend kötelező'!U16+'[1]címrend önként'!U16+'[1]címrend államig'!U16)</f>
        <v>0</v>
      </c>
      <c r="BI16" s="93"/>
      <c r="BJ16" s="88"/>
      <c r="BK16" s="88">
        <f>SUM('[1]címrend kötelező'!V16+'[1]címrend önként'!V16+'[1]címrend államig'!V16)</f>
        <v>0</v>
      </c>
      <c r="BL16" s="93"/>
      <c r="BM16" s="88"/>
      <c r="BN16" s="88">
        <f>SUM('[1]címrend kötelező'!W16+'[1]címrend önként'!W16+'[1]címrend államig'!W16)</f>
        <v>0</v>
      </c>
      <c r="BO16" s="93"/>
      <c r="BP16" s="88"/>
      <c r="BQ16" s="88">
        <f>SUM('[1]címrend kötelező'!X16+'[1]címrend önként'!X16+'[1]címrend államig'!X16)</f>
        <v>0</v>
      </c>
      <c r="BR16" s="93"/>
      <c r="BS16" s="88">
        <v>137489</v>
      </c>
      <c r="BT16" s="88">
        <f>SUM('[1]címrend kötelező'!Y16+'[1]címrend önként'!Y16+'[1]címrend államig'!Y16)</f>
        <v>128204</v>
      </c>
      <c r="BU16" s="93"/>
      <c r="BV16" s="88"/>
      <c r="BW16" s="88">
        <f>SUM('[1]címrend kötelező'!Z16+'[1]címrend önként'!Z16+'[1]címrend államig'!Z16)</f>
        <v>0</v>
      </c>
      <c r="BX16" s="93"/>
      <c r="BY16" s="88">
        <v>943567</v>
      </c>
      <c r="BZ16" s="88">
        <f>SUM('[1]címrend kötelező'!AA16+'[1]címrend önként'!AA16+'[1]címrend államig'!AA16)</f>
        <v>1124710</v>
      </c>
      <c r="CA16" s="93"/>
      <c r="CB16" s="88"/>
      <c r="CC16" s="88">
        <f>SUM('[1]címrend kötelező'!AB16+'[1]címrend önként'!AB16+'[1]címrend államig'!AB16)</f>
        <v>0</v>
      </c>
      <c r="CD16" s="93"/>
      <c r="CE16" s="88"/>
      <c r="CF16" s="88">
        <f>SUM('[1]címrend kötelező'!AC16+'[1]címrend önként'!AC16+'[1]címrend államig'!AC16)</f>
        <v>0</v>
      </c>
      <c r="CG16" s="93"/>
      <c r="CH16" s="88"/>
      <c r="CI16" s="88">
        <f>SUM('[1]címrend kötelező'!AD16+'[1]címrend önként'!AD16+'[1]címrend államig'!AD16)</f>
        <v>0</v>
      </c>
      <c r="CJ16" s="93"/>
      <c r="CK16" s="88"/>
      <c r="CL16" s="88">
        <f>SUM('[1]címrend kötelező'!AE16+'[1]címrend önként'!AE16+'[1]címrend államig'!AE16)</f>
        <v>0</v>
      </c>
      <c r="CM16" s="93"/>
      <c r="CN16" s="88">
        <v>1500</v>
      </c>
      <c r="CO16" s="88">
        <f>SUM('[1]címrend kötelező'!AF16+'[1]címrend önként'!AF16+'[1]címrend államig'!AF16)</f>
        <v>0</v>
      </c>
      <c r="CP16" s="93"/>
      <c r="CQ16" s="88"/>
      <c r="CR16" s="88">
        <f>SUM('[1]címrend kötelező'!AG16+'[1]címrend önként'!AG16+'[1]címrend államig'!AG16)</f>
        <v>0</v>
      </c>
      <c r="CS16" s="93"/>
      <c r="CT16" s="88"/>
      <c r="CU16" s="88">
        <f>SUM('[1]címrend kötelező'!AH16+'[1]címrend önként'!AH16+'[1]címrend államig'!AH16)</f>
        <v>0</v>
      </c>
      <c r="CV16" s="93"/>
      <c r="CW16" s="88"/>
      <c r="CX16" s="88">
        <f>SUM('[1]címrend kötelező'!AI16+'[1]címrend önként'!AI16+'[1]címrend államig'!AI16)</f>
        <v>0</v>
      </c>
      <c r="CY16" s="93"/>
      <c r="CZ16" s="88">
        <v>13603</v>
      </c>
      <c r="DA16" s="88">
        <f>SUM('[1]címrend kötelező'!AJ16+'[1]címrend önként'!AJ16+'[1]címrend államig'!AJ16)</f>
        <v>21484</v>
      </c>
      <c r="DB16" s="93"/>
      <c r="DC16" s="88"/>
      <c r="DD16" s="88">
        <f>SUM('[1]címrend kötelező'!AK16+'[1]címrend önként'!AK16+'[1]címrend államig'!AK16)</f>
        <v>0</v>
      </c>
      <c r="DE16" s="93"/>
      <c r="DF16" s="88"/>
      <c r="DG16" s="88">
        <f>SUM('[1]címrend kötelező'!AL16+'[1]címrend önként'!AL16+'[1]címrend államig'!AL16)</f>
        <v>0</v>
      </c>
      <c r="DH16" s="93"/>
      <c r="DI16" s="88"/>
      <c r="DJ16" s="88">
        <f>SUM('[1]címrend kötelező'!AM16+'[1]címrend önként'!AM16+'[1]címrend államig'!AM16)</f>
        <v>0</v>
      </c>
      <c r="DK16" s="93"/>
      <c r="DL16" s="88"/>
      <c r="DM16" s="88">
        <f>SUM('[1]címrend kötelező'!AN16+'[1]címrend önként'!AN16+'[1]címrend államig'!AN16)</f>
        <v>0</v>
      </c>
      <c r="DN16" s="93"/>
      <c r="DO16" s="88">
        <v>933958</v>
      </c>
      <c r="DP16" s="88">
        <f>SUM('[1]címrend kötelező'!AO16+'[1]címrend önként'!AO16+'[1]címrend államig'!AO16)</f>
        <v>838769</v>
      </c>
      <c r="DQ16" s="93"/>
      <c r="DR16" s="90">
        <f t="shared" si="168"/>
        <v>2165845</v>
      </c>
      <c r="DS16" s="90">
        <f t="shared" si="168"/>
        <v>2126512</v>
      </c>
      <c r="DT16" s="89">
        <f t="shared" si="169"/>
        <v>98.183942064182801</v>
      </c>
      <c r="DU16" s="88"/>
      <c r="DV16" s="88">
        <f>SUM('[1]címrend kötelező'!AQ16+'[1]címrend önként'!AQ16+'[1]címrend államig'!AQ16)</f>
        <v>0</v>
      </c>
      <c r="DW16" s="91"/>
      <c r="DX16" s="88"/>
      <c r="DY16" s="88">
        <f>SUM('[1]címrend kötelező'!AR16+'[1]címrend önként'!AR16+'[1]címrend államig'!AR16)</f>
        <v>0</v>
      </c>
      <c r="DZ16" s="91"/>
      <c r="EA16" s="88"/>
      <c r="EB16" s="88">
        <f>SUM('[1]címrend kötelező'!AS16+'[1]címrend önként'!AS16+'[1]címrend államig'!AS16)</f>
        <v>0</v>
      </c>
      <c r="EC16" s="91"/>
      <c r="ED16" s="88"/>
      <c r="EE16" s="88">
        <f>SUM('[1]címrend kötelező'!AT16+'[1]címrend önként'!AT16+'[1]címrend államig'!AT16)</f>
        <v>0</v>
      </c>
      <c r="EF16" s="91"/>
      <c r="EG16" s="88"/>
      <c r="EH16" s="88">
        <f>SUM('[1]címrend kötelező'!AU16+'[1]címrend önként'!AU16+'[1]címrend államig'!AU16)</f>
        <v>0</v>
      </c>
      <c r="EI16" s="91"/>
      <c r="EJ16" s="88"/>
      <c r="EK16" s="88">
        <f>SUM('[1]címrend kötelező'!AV16+'[1]címrend önként'!AV16+'[1]címrend államig'!AV16)</f>
        <v>0</v>
      </c>
      <c r="EL16" s="91"/>
      <c r="EM16" s="88"/>
      <c r="EN16" s="88">
        <f>SUM('[1]címrend kötelező'!AW16+'[1]címrend önként'!AW16+'[1]címrend államig'!AW16)</f>
        <v>0</v>
      </c>
      <c r="EO16" s="91"/>
      <c r="EP16" s="88"/>
      <c r="EQ16" s="88">
        <f>SUM('[1]címrend kötelező'!AX16+'[1]címrend önként'!AX16+'[1]címrend államig'!AX16)</f>
        <v>0</v>
      </c>
      <c r="ER16" s="91"/>
      <c r="ES16" s="88"/>
      <c r="ET16" s="88">
        <f>SUM('[1]címrend kötelező'!AY16+'[1]címrend önként'!AY16+'[1]címrend államig'!AY16)</f>
        <v>0</v>
      </c>
      <c r="EU16" s="91"/>
      <c r="EV16" s="90">
        <f t="shared" si="178"/>
        <v>0</v>
      </c>
      <c r="EW16" s="90">
        <f t="shared" si="178"/>
        <v>0</v>
      </c>
      <c r="EX16" s="93"/>
      <c r="EY16" s="88"/>
      <c r="EZ16" s="88">
        <f>'[1]címrend kötelező'!BA16+'[1]címrend önként'!BA16+'[1]címrend államig'!BA16</f>
        <v>0</v>
      </c>
      <c r="FA16" s="91"/>
      <c r="FB16" s="88"/>
      <c r="FC16" s="88">
        <f>'[1]címrend kötelező'!BB16+'[1]címrend önként'!BB16+'[1]címrend államig'!BB16</f>
        <v>0</v>
      </c>
      <c r="FD16" s="91"/>
      <c r="FE16" s="88"/>
      <c r="FF16" s="88">
        <f>'[1]címrend kötelező'!BC16+'[1]címrend önként'!BC16+'[1]címrend államig'!BC16</f>
        <v>0</v>
      </c>
      <c r="FG16" s="91"/>
      <c r="FH16" s="88"/>
      <c r="FI16" s="88">
        <f>'[1]címrend kötelező'!BD16+'[1]címrend önként'!BD16+'[1]címrend államig'!BD16</f>
        <v>0</v>
      </c>
      <c r="FJ16" s="91"/>
      <c r="FK16" s="91"/>
      <c r="FL16" s="88">
        <f>'[1]címrend kötelező'!BE16+'[1]címrend önként'!BE16+'[1]címrend államig'!BE16</f>
        <v>0</v>
      </c>
      <c r="FM16" s="91"/>
      <c r="FN16" s="88"/>
      <c r="FO16" s="88">
        <f>SUM('[1]címrend kötelező'!BF16+'[1]címrend önként'!BF16+'[1]címrend államig'!BF16)</f>
        <v>0</v>
      </c>
      <c r="FP16" s="91"/>
      <c r="FQ16" s="88"/>
      <c r="FR16" s="88">
        <f>SUM('[1]címrend kötelező'!BG16+'[1]címrend önként'!BG16+'[1]címrend államig'!BG16)</f>
        <v>0</v>
      </c>
      <c r="FS16" s="91"/>
      <c r="FT16" s="88"/>
      <c r="FU16" s="88">
        <f>SUM('[1]címrend kötelező'!BH16+'[1]címrend önként'!BH16+'[1]címrend államig'!BH16)</f>
        <v>0</v>
      </c>
      <c r="FV16" s="91"/>
      <c r="FW16" s="88"/>
      <c r="FX16" s="88">
        <f>SUM('[1]címrend kötelező'!BI16+'[1]címrend önként'!BI16+'[1]címrend államig'!BI16)</f>
        <v>0</v>
      </c>
      <c r="FY16" s="91"/>
      <c r="FZ16" s="88"/>
      <c r="GA16" s="88">
        <f>SUM('[1]címrend kötelező'!BJ16+'[1]címrend önként'!BJ16+'[1]címrend államig'!BJ16)</f>
        <v>0</v>
      </c>
      <c r="GB16" s="91"/>
      <c r="GC16" s="88"/>
      <c r="GD16" s="88">
        <f>SUM('[1]címrend kötelező'!BK16+'[1]címrend önként'!BK16+'[1]címrend államig'!BK16)</f>
        <v>0</v>
      </c>
      <c r="GE16" s="91"/>
      <c r="GF16" s="88"/>
      <c r="GG16" s="88">
        <f>SUM('[1]címrend kötelező'!BL16+'[1]címrend önként'!BL16+'[1]címrend államig'!BL16)</f>
        <v>0</v>
      </c>
      <c r="GH16" s="91"/>
      <c r="GI16" s="88"/>
      <c r="GJ16" s="88">
        <f>SUM('[1]címrend kötelező'!BM16+'[1]címrend önként'!BM16+'[1]címrend államig'!BM16)</f>
        <v>0</v>
      </c>
      <c r="GK16" s="91"/>
      <c r="GL16" s="88"/>
      <c r="GM16" s="88">
        <f>SUM('[1]címrend kötelező'!BN16+'[1]címrend önként'!BN16+'[1]címrend államig'!BN16)</f>
        <v>0</v>
      </c>
      <c r="GN16" s="91"/>
      <c r="GO16" s="90">
        <f t="shared" si="117"/>
        <v>0</v>
      </c>
      <c r="GP16" s="90">
        <f t="shared" si="199"/>
        <v>0</v>
      </c>
      <c r="GQ16" s="91"/>
      <c r="GR16" s="88"/>
      <c r="GS16" s="88">
        <f>SUM('[1]címrend kötelező'!BP16+'[1]címrend önként'!BP16+'[1]címrend államig'!BP16)</f>
        <v>0</v>
      </c>
      <c r="GT16" s="91"/>
      <c r="GU16" s="88"/>
      <c r="GV16" s="88">
        <f>SUM('[1]címrend kötelező'!BQ16+'[1]címrend önként'!BQ16+'[1]címrend államig'!BQ16)</f>
        <v>0</v>
      </c>
      <c r="GW16" s="91"/>
      <c r="GX16" s="88"/>
      <c r="GY16" s="88">
        <f>SUM('[1]címrend kötelező'!BR16+'[1]címrend önként'!BR16+'[1]címrend államig'!BR16)</f>
        <v>0</v>
      </c>
      <c r="GZ16" s="91"/>
      <c r="HA16" s="91">
        <f t="shared" si="197"/>
        <v>0</v>
      </c>
      <c r="HB16" s="91">
        <f t="shared" si="197"/>
        <v>0</v>
      </c>
      <c r="HC16" s="91"/>
      <c r="HD16" s="91">
        <f t="shared" si="127"/>
        <v>2165845</v>
      </c>
      <c r="HE16" s="91">
        <f t="shared" si="127"/>
        <v>2126512</v>
      </c>
      <c r="HF16" s="92">
        <f t="shared" si="128"/>
        <v>98.183942064182801</v>
      </c>
      <c r="HH16" s="78"/>
      <c r="HI16" s="78"/>
    </row>
    <row r="17" spans="1:217" ht="15" customHeight="1" x14ac:dyDescent="0.2">
      <c r="A17" s="87" t="s">
        <v>424</v>
      </c>
      <c r="B17" s="88"/>
      <c r="C17" s="88">
        <f>SUM('[1]címrend kötelező'!B17+'[1]címrend önként'!B17+'[1]címrend államig'!B17)</f>
        <v>0</v>
      </c>
      <c r="D17" s="93"/>
      <c r="E17" s="88"/>
      <c r="F17" s="88">
        <f>SUM('[1]címrend kötelező'!C17+'[1]címrend önként'!C17+'[1]címrend államig'!C17)</f>
        <v>0</v>
      </c>
      <c r="G17" s="93"/>
      <c r="H17" s="88"/>
      <c r="I17" s="88">
        <f>SUM('[1]címrend kötelező'!D17+'[1]címrend önként'!D17+'[1]címrend államig'!D17)</f>
        <v>0</v>
      </c>
      <c r="J17" s="93"/>
      <c r="K17" s="88"/>
      <c r="L17" s="88">
        <f>SUM('[1]címrend kötelező'!E17+'[1]címrend önként'!E17+'[1]címrend államig'!E17)</f>
        <v>0</v>
      </c>
      <c r="M17" s="93"/>
      <c r="N17" s="88"/>
      <c r="O17" s="88">
        <f>SUM('[1]címrend kötelező'!F17+'[1]címrend önként'!F17+'[1]címrend államig'!F17)</f>
        <v>0</v>
      </c>
      <c r="P17" s="93"/>
      <c r="Q17" s="88">
        <v>513406</v>
      </c>
      <c r="R17" s="88">
        <f>SUM('[1]címrend kötelező'!G17+'[1]címrend önként'!G17+'[1]címrend államig'!G17)</f>
        <v>286466</v>
      </c>
      <c r="S17" s="93"/>
      <c r="T17" s="88"/>
      <c r="U17" s="88">
        <f>SUM('[1]címrend kötelező'!H17+'[1]címrend önként'!H17+'[1]címrend államig'!H17)</f>
        <v>0</v>
      </c>
      <c r="V17" s="93"/>
      <c r="W17" s="88"/>
      <c r="X17" s="88">
        <f>SUM('[1]címrend kötelező'!I17+'[1]címrend önként'!I17+'[1]címrend államig'!I17)</f>
        <v>0</v>
      </c>
      <c r="Y17" s="93"/>
      <c r="Z17" s="88"/>
      <c r="AA17" s="88">
        <f>SUM('[1]címrend kötelező'!J17+'[1]címrend önként'!J17+'[1]címrend államig'!J17)</f>
        <v>0</v>
      </c>
      <c r="AB17" s="93"/>
      <c r="AC17" s="88"/>
      <c r="AD17" s="88">
        <f>SUM('[1]címrend kötelező'!K17+'[1]címrend önként'!K17+'[1]címrend államig'!K17)</f>
        <v>0</v>
      </c>
      <c r="AE17" s="93"/>
      <c r="AF17" s="88"/>
      <c r="AG17" s="88">
        <f>SUM('[1]címrend kötelező'!L17+'[1]címrend önként'!L17+'[1]címrend államig'!L17)</f>
        <v>0</v>
      </c>
      <c r="AH17" s="93"/>
      <c r="AI17" s="88"/>
      <c r="AJ17" s="88">
        <f>SUM('[1]címrend kötelező'!M17+'[1]címrend önként'!M17+'[1]címrend államig'!M17)</f>
        <v>0</v>
      </c>
      <c r="AK17" s="93"/>
      <c r="AL17" s="88"/>
      <c r="AM17" s="88">
        <f>SUM('[1]címrend kötelező'!N17+'[1]címrend önként'!N17+'[1]címrend államig'!N17)</f>
        <v>0</v>
      </c>
      <c r="AN17" s="93"/>
      <c r="AO17" s="88"/>
      <c r="AP17" s="88">
        <f>SUM('[1]címrend kötelező'!O17+'[1]címrend önként'!O17+'[1]címrend államig'!O17)</f>
        <v>0</v>
      </c>
      <c r="AQ17" s="93"/>
      <c r="AR17" s="88"/>
      <c r="AS17" s="88">
        <f>SUM('[1]címrend kötelező'!P17+'[1]címrend önként'!P17+'[1]címrend államig'!P17)</f>
        <v>0</v>
      </c>
      <c r="AT17" s="93"/>
      <c r="AU17" s="88"/>
      <c r="AV17" s="88">
        <f>SUM('[1]címrend kötelező'!Q17+'[1]címrend önként'!Q17+'[1]címrend államig'!Q17)</f>
        <v>0</v>
      </c>
      <c r="AW17" s="93"/>
      <c r="AX17" s="88"/>
      <c r="AY17" s="88">
        <f>SUM('[1]címrend kötelező'!R17+'[1]címrend önként'!R17+'[1]címrend államig'!R17)</f>
        <v>0</v>
      </c>
      <c r="AZ17" s="93"/>
      <c r="BA17" s="88"/>
      <c r="BB17" s="88">
        <f>SUM('[1]címrend kötelező'!S17+'[1]címrend önként'!S17+'[1]címrend államig'!S17)</f>
        <v>0</v>
      </c>
      <c r="BC17" s="93"/>
      <c r="BD17" s="88"/>
      <c r="BE17" s="88">
        <f>SUM('[1]címrend kötelező'!T17+'[1]címrend önként'!T17+'[1]címrend államig'!T17)</f>
        <v>0</v>
      </c>
      <c r="BF17" s="93"/>
      <c r="BG17" s="88"/>
      <c r="BH17" s="88">
        <f>SUM('[1]címrend kötelező'!U17+'[1]címrend önként'!U17+'[1]címrend államig'!U17)</f>
        <v>0</v>
      </c>
      <c r="BI17" s="93"/>
      <c r="BJ17" s="88"/>
      <c r="BK17" s="88">
        <f>SUM('[1]címrend kötelező'!V17+'[1]címrend önként'!V17+'[1]címrend államig'!V17)</f>
        <v>0</v>
      </c>
      <c r="BL17" s="93"/>
      <c r="BM17" s="88"/>
      <c r="BN17" s="88">
        <f>SUM('[1]címrend kötelező'!W17+'[1]címrend önként'!W17+'[1]címrend államig'!W17)</f>
        <v>0</v>
      </c>
      <c r="BO17" s="93"/>
      <c r="BP17" s="88"/>
      <c r="BQ17" s="88">
        <f>SUM('[1]címrend kötelező'!X17+'[1]címrend önként'!X17+'[1]címrend államig'!X17)</f>
        <v>0</v>
      </c>
      <c r="BR17" s="93"/>
      <c r="BS17" s="88"/>
      <c r="BT17" s="88">
        <f>SUM('[1]címrend kötelező'!Y17+'[1]címrend önként'!Y17+'[1]címrend államig'!Y17)</f>
        <v>0</v>
      </c>
      <c r="BU17" s="93"/>
      <c r="BV17" s="88"/>
      <c r="BW17" s="88">
        <f>SUM('[1]címrend kötelező'!Z17+'[1]címrend önként'!Z17+'[1]címrend államig'!Z17)</f>
        <v>0</v>
      </c>
      <c r="BX17" s="93"/>
      <c r="BY17" s="88"/>
      <c r="BZ17" s="88">
        <f>SUM('[1]címrend kötelező'!AA17+'[1]címrend önként'!AA17+'[1]címrend államig'!AA17)</f>
        <v>0</v>
      </c>
      <c r="CA17" s="93"/>
      <c r="CB17" s="88"/>
      <c r="CC17" s="88">
        <f>SUM('[1]címrend kötelező'!AB17+'[1]címrend önként'!AB17+'[1]címrend államig'!AB17)</f>
        <v>0</v>
      </c>
      <c r="CD17" s="93"/>
      <c r="CE17" s="88"/>
      <c r="CF17" s="88">
        <f>SUM('[1]címrend kötelező'!AC17+'[1]címrend önként'!AC17+'[1]címrend államig'!AC17)</f>
        <v>0</v>
      </c>
      <c r="CG17" s="93"/>
      <c r="CH17" s="88"/>
      <c r="CI17" s="88">
        <f>SUM('[1]címrend kötelező'!AD17+'[1]címrend önként'!AD17+'[1]címrend államig'!AD17)</f>
        <v>0</v>
      </c>
      <c r="CJ17" s="93"/>
      <c r="CK17" s="88"/>
      <c r="CL17" s="88">
        <f>SUM('[1]címrend kötelező'!AE17+'[1]címrend önként'!AE17+'[1]címrend államig'!AE17)</f>
        <v>0</v>
      </c>
      <c r="CM17" s="93"/>
      <c r="CN17" s="88"/>
      <c r="CO17" s="88">
        <f>SUM('[1]címrend kötelező'!AF17+'[1]címrend önként'!AF17+'[1]címrend államig'!AF17)</f>
        <v>0</v>
      </c>
      <c r="CP17" s="93"/>
      <c r="CQ17" s="88"/>
      <c r="CR17" s="88">
        <f>SUM('[1]címrend kötelező'!AG17+'[1]címrend önként'!AG17+'[1]címrend államig'!AG17)</f>
        <v>0</v>
      </c>
      <c r="CS17" s="93"/>
      <c r="CT17" s="88"/>
      <c r="CU17" s="88">
        <f>SUM('[1]címrend kötelező'!AH17+'[1]címrend önként'!AH17+'[1]címrend államig'!AH17)</f>
        <v>0</v>
      </c>
      <c r="CV17" s="93"/>
      <c r="CW17" s="88"/>
      <c r="CX17" s="88">
        <f>SUM('[1]címrend kötelező'!AI17+'[1]címrend önként'!AI17+'[1]címrend államig'!AI17)</f>
        <v>0</v>
      </c>
      <c r="CY17" s="93"/>
      <c r="CZ17" s="88"/>
      <c r="DA17" s="88">
        <f>SUM('[1]címrend kötelező'!AJ17+'[1]címrend önként'!AJ17+'[1]címrend államig'!AJ17)</f>
        <v>0</v>
      </c>
      <c r="DB17" s="93"/>
      <c r="DC17" s="88"/>
      <c r="DD17" s="88">
        <f>SUM('[1]címrend kötelező'!AK17+'[1]címrend önként'!AK17+'[1]címrend államig'!AK17)</f>
        <v>0</v>
      </c>
      <c r="DE17" s="93"/>
      <c r="DF17" s="88"/>
      <c r="DG17" s="88">
        <f>SUM('[1]címrend kötelező'!AL17+'[1]címrend önként'!AL17+'[1]címrend államig'!AL17)</f>
        <v>0</v>
      </c>
      <c r="DH17" s="93"/>
      <c r="DI17" s="88"/>
      <c r="DJ17" s="88">
        <f>SUM('[1]címrend kötelező'!AM17+'[1]címrend önként'!AM17+'[1]címrend államig'!AM17)</f>
        <v>0</v>
      </c>
      <c r="DK17" s="93"/>
      <c r="DL17" s="88"/>
      <c r="DM17" s="88">
        <f>SUM('[1]címrend kötelező'!AN17+'[1]címrend önként'!AN17+'[1]címrend államig'!AN17)</f>
        <v>0</v>
      </c>
      <c r="DN17" s="93"/>
      <c r="DO17" s="88"/>
      <c r="DP17" s="88">
        <f>SUM('[1]címrend kötelező'!AO17+'[1]címrend önként'!AO17+'[1]címrend államig'!AO17)</f>
        <v>0</v>
      </c>
      <c r="DQ17" s="93"/>
      <c r="DR17" s="90">
        <f t="shared" si="168"/>
        <v>513406</v>
      </c>
      <c r="DS17" s="90">
        <f t="shared" si="168"/>
        <v>286466</v>
      </c>
      <c r="DT17" s="89">
        <f t="shared" si="169"/>
        <v>55.797166375149487</v>
      </c>
      <c r="DU17" s="88"/>
      <c r="DV17" s="88">
        <f>SUM('[1]címrend kötelező'!AQ17+'[1]címrend önként'!AQ17+'[1]címrend államig'!AQ17)</f>
        <v>0</v>
      </c>
      <c r="DW17" s="91"/>
      <c r="DX17" s="88"/>
      <c r="DY17" s="88">
        <f>SUM('[1]címrend kötelező'!AR17+'[1]címrend önként'!AR17+'[1]címrend államig'!AR17)</f>
        <v>0</v>
      </c>
      <c r="DZ17" s="91"/>
      <c r="EA17" s="88"/>
      <c r="EB17" s="88">
        <f>SUM('[1]címrend kötelező'!AS17+'[1]címrend önként'!AS17+'[1]címrend államig'!AS17)</f>
        <v>0</v>
      </c>
      <c r="EC17" s="91"/>
      <c r="ED17" s="88"/>
      <c r="EE17" s="88">
        <f>SUM('[1]címrend kötelező'!AT17+'[1]címrend önként'!AT17+'[1]címrend államig'!AT17)</f>
        <v>0</v>
      </c>
      <c r="EF17" s="91"/>
      <c r="EG17" s="88"/>
      <c r="EH17" s="88">
        <f>SUM('[1]címrend kötelező'!AU17+'[1]címrend önként'!AU17+'[1]címrend államig'!AU17)</f>
        <v>0</v>
      </c>
      <c r="EI17" s="91"/>
      <c r="EJ17" s="88"/>
      <c r="EK17" s="88">
        <f>SUM('[1]címrend kötelező'!AV17+'[1]címrend önként'!AV17+'[1]címrend államig'!AV17)</f>
        <v>0</v>
      </c>
      <c r="EL17" s="91"/>
      <c r="EM17" s="88"/>
      <c r="EN17" s="88">
        <f>SUM('[1]címrend kötelező'!AW17+'[1]címrend önként'!AW17+'[1]címrend államig'!AW17)</f>
        <v>0</v>
      </c>
      <c r="EO17" s="91"/>
      <c r="EP17" s="88"/>
      <c r="EQ17" s="88">
        <f>SUM('[1]címrend kötelező'!AX17+'[1]címrend önként'!AX17+'[1]címrend államig'!AX17)</f>
        <v>0</v>
      </c>
      <c r="ER17" s="91"/>
      <c r="ES17" s="88"/>
      <c r="ET17" s="88">
        <f>SUM('[1]címrend kötelező'!AY17+'[1]címrend önként'!AY17+'[1]címrend államig'!AY17)</f>
        <v>0</v>
      </c>
      <c r="EU17" s="91"/>
      <c r="EV17" s="90">
        <f t="shared" si="178"/>
        <v>0</v>
      </c>
      <c r="EW17" s="90">
        <f t="shared" si="178"/>
        <v>0</v>
      </c>
      <c r="EX17" s="93"/>
      <c r="EY17" s="88"/>
      <c r="EZ17" s="88">
        <f>'[1]címrend kötelező'!BA17+'[1]címrend önként'!BA17+'[1]címrend államig'!BA17</f>
        <v>0</v>
      </c>
      <c r="FA17" s="91"/>
      <c r="FB17" s="88"/>
      <c r="FC17" s="88">
        <f>'[1]címrend kötelező'!BB17+'[1]címrend önként'!BB17+'[1]címrend államig'!BB17</f>
        <v>0</v>
      </c>
      <c r="FD17" s="91"/>
      <c r="FE17" s="88"/>
      <c r="FF17" s="88">
        <f>'[1]címrend kötelező'!BC17+'[1]címrend önként'!BC17+'[1]címrend államig'!BC17</f>
        <v>0</v>
      </c>
      <c r="FG17" s="91"/>
      <c r="FH17" s="88"/>
      <c r="FI17" s="88">
        <f>'[1]címrend kötelező'!BD17+'[1]címrend önként'!BD17+'[1]címrend államig'!BD17</f>
        <v>0</v>
      </c>
      <c r="FJ17" s="91"/>
      <c r="FK17" s="91"/>
      <c r="FL17" s="88">
        <f>'[1]címrend kötelező'!BE17+'[1]címrend önként'!BE17+'[1]címrend államig'!BE17</f>
        <v>0</v>
      </c>
      <c r="FM17" s="91"/>
      <c r="FN17" s="88"/>
      <c r="FO17" s="88">
        <f>SUM('[1]címrend kötelező'!BF17+'[1]címrend önként'!BF17+'[1]címrend államig'!BF17)</f>
        <v>0</v>
      </c>
      <c r="FP17" s="91"/>
      <c r="FQ17" s="88"/>
      <c r="FR17" s="88">
        <f>SUM('[1]címrend kötelező'!BG17+'[1]címrend önként'!BG17+'[1]címrend államig'!BG17)</f>
        <v>0</v>
      </c>
      <c r="FS17" s="91"/>
      <c r="FT17" s="88"/>
      <c r="FU17" s="88">
        <f>SUM('[1]címrend kötelező'!BH17+'[1]címrend önként'!BH17+'[1]címrend államig'!BH17)</f>
        <v>0</v>
      </c>
      <c r="FV17" s="91"/>
      <c r="FW17" s="88"/>
      <c r="FX17" s="88">
        <f>SUM('[1]címrend kötelező'!BI17+'[1]címrend önként'!BI17+'[1]címrend államig'!BI17)</f>
        <v>0</v>
      </c>
      <c r="FY17" s="91"/>
      <c r="FZ17" s="88"/>
      <c r="GA17" s="88">
        <f>SUM('[1]címrend kötelező'!BJ17+'[1]címrend önként'!BJ17+'[1]címrend államig'!BJ17)</f>
        <v>0</v>
      </c>
      <c r="GB17" s="91"/>
      <c r="GC17" s="88"/>
      <c r="GD17" s="88">
        <f>SUM('[1]címrend kötelező'!BK17+'[1]címrend önként'!BK17+'[1]címrend államig'!BK17)</f>
        <v>0</v>
      </c>
      <c r="GE17" s="91"/>
      <c r="GF17" s="88"/>
      <c r="GG17" s="88">
        <f>SUM('[1]címrend kötelező'!BL17+'[1]címrend önként'!BL17+'[1]címrend államig'!BL17)</f>
        <v>0</v>
      </c>
      <c r="GH17" s="91"/>
      <c r="GI17" s="88"/>
      <c r="GJ17" s="88">
        <f>SUM('[1]címrend kötelező'!BM17+'[1]címrend önként'!BM17+'[1]címrend államig'!BM17)</f>
        <v>0</v>
      </c>
      <c r="GK17" s="91"/>
      <c r="GL17" s="88"/>
      <c r="GM17" s="88">
        <f>SUM('[1]címrend kötelező'!BN17+'[1]címrend önként'!BN17+'[1]címrend államig'!BN17)</f>
        <v>0</v>
      </c>
      <c r="GN17" s="91"/>
      <c r="GO17" s="90">
        <f t="shared" si="117"/>
        <v>0</v>
      </c>
      <c r="GP17" s="90">
        <f t="shared" si="199"/>
        <v>0</v>
      </c>
      <c r="GQ17" s="91"/>
      <c r="GR17" s="88"/>
      <c r="GS17" s="88">
        <f>SUM('[1]címrend kötelező'!BP17+'[1]címrend önként'!BP17+'[1]címrend államig'!BP17)</f>
        <v>0</v>
      </c>
      <c r="GT17" s="91"/>
      <c r="GU17" s="88"/>
      <c r="GV17" s="88">
        <f>SUM('[1]címrend kötelező'!BQ17+'[1]címrend önként'!BQ17+'[1]címrend államig'!BQ17)</f>
        <v>0</v>
      </c>
      <c r="GW17" s="91"/>
      <c r="GX17" s="88"/>
      <c r="GY17" s="88">
        <f>SUM('[1]címrend kötelező'!BR17+'[1]címrend önként'!BR17+'[1]címrend államig'!BR17)</f>
        <v>0</v>
      </c>
      <c r="GZ17" s="91"/>
      <c r="HA17" s="91">
        <f t="shared" si="197"/>
        <v>0</v>
      </c>
      <c r="HB17" s="91">
        <f t="shared" si="197"/>
        <v>0</v>
      </c>
      <c r="HC17" s="91"/>
      <c r="HD17" s="91">
        <f t="shared" si="127"/>
        <v>513406</v>
      </c>
      <c r="HE17" s="91">
        <f t="shared" si="127"/>
        <v>286466</v>
      </c>
      <c r="HF17" s="92">
        <f t="shared" si="128"/>
        <v>55.797166375149487</v>
      </c>
      <c r="HH17" s="78"/>
      <c r="HI17" s="78"/>
    </row>
    <row r="18" spans="1:217" ht="15" customHeight="1" x14ac:dyDescent="0.2">
      <c r="A18" s="94" t="s">
        <v>425</v>
      </c>
      <c r="B18" s="95">
        <f>B19+B20+B21</f>
        <v>0</v>
      </c>
      <c r="C18" s="95">
        <f>C19+C20+C21</f>
        <v>0</v>
      </c>
      <c r="D18" s="93"/>
      <c r="E18" s="95">
        <f t="shared" ref="E18:F18" si="265">E19+E20+E21</f>
        <v>0</v>
      </c>
      <c r="F18" s="95">
        <f t="shared" si="265"/>
        <v>0</v>
      </c>
      <c r="G18" s="93"/>
      <c r="H18" s="95">
        <f t="shared" ref="H18:I18" si="266">H19+H20+H21</f>
        <v>0</v>
      </c>
      <c r="I18" s="95">
        <f t="shared" si="266"/>
        <v>0</v>
      </c>
      <c r="J18" s="93"/>
      <c r="K18" s="95">
        <f t="shared" ref="K18:L18" si="267">K19+K20+K21</f>
        <v>0</v>
      </c>
      <c r="L18" s="95">
        <f t="shared" si="267"/>
        <v>0</v>
      </c>
      <c r="M18" s="93"/>
      <c r="N18" s="95">
        <f t="shared" ref="N18:O18" si="268">N19+N20+N21</f>
        <v>3630</v>
      </c>
      <c r="O18" s="95">
        <f t="shared" si="268"/>
        <v>2000</v>
      </c>
      <c r="P18" s="93"/>
      <c r="Q18" s="95">
        <f t="shared" ref="Q18:R18" si="269">Q19+Q20+Q21</f>
        <v>0</v>
      </c>
      <c r="R18" s="95">
        <f t="shared" si="269"/>
        <v>0</v>
      </c>
      <c r="S18" s="93"/>
      <c r="T18" s="95">
        <f t="shared" ref="T18:U18" si="270">T19+T20+T21</f>
        <v>1232768</v>
      </c>
      <c r="U18" s="95">
        <f t="shared" si="270"/>
        <v>761036</v>
      </c>
      <c r="V18" s="93"/>
      <c r="W18" s="95">
        <f t="shared" ref="W18:X18" si="271">W19+W20+W21</f>
        <v>0</v>
      </c>
      <c r="X18" s="95">
        <f t="shared" si="271"/>
        <v>0</v>
      </c>
      <c r="Y18" s="93"/>
      <c r="Z18" s="95">
        <f t="shared" ref="Z18:AA18" si="272">Z19+Z20+Z21</f>
        <v>0</v>
      </c>
      <c r="AA18" s="95">
        <f t="shared" si="272"/>
        <v>0</v>
      </c>
      <c r="AB18" s="93"/>
      <c r="AC18" s="95">
        <f t="shared" ref="AC18:AD18" si="273">AC19+AC20+AC21</f>
        <v>0</v>
      </c>
      <c r="AD18" s="95">
        <f t="shared" si="273"/>
        <v>0</v>
      </c>
      <c r="AE18" s="93"/>
      <c r="AF18" s="95">
        <f t="shared" ref="AF18:AG18" si="274">AF19+AF20+AF21</f>
        <v>0</v>
      </c>
      <c r="AG18" s="95">
        <f t="shared" si="274"/>
        <v>0</v>
      </c>
      <c r="AH18" s="93"/>
      <c r="AI18" s="95">
        <f t="shared" ref="AI18:AJ18" si="275">AI19+AI20+AI21</f>
        <v>0</v>
      </c>
      <c r="AJ18" s="95">
        <f t="shared" si="275"/>
        <v>0</v>
      </c>
      <c r="AK18" s="93"/>
      <c r="AL18" s="95">
        <f t="shared" ref="AL18:AM18" si="276">AL19+AL20+AL21</f>
        <v>0</v>
      </c>
      <c r="AM18" s="95">
        <f t="shared" si="276"/>
        <v>0</v>
      </c>
      <c r="AN18" s="93"/>
      <c r="AO18" s="95">
        <f t="shared" ref="AO18:AP18" si="277">AO19+AO20+AO21</f>
        <v>15240</v>
      </c>
      <c r="AP18" s="95">
        <f t="shared" si="277"/>
        <v>0</v>
      </c>
      <c r="AQ18" s="93"/>
      <c r="AR18" s="95">
        <f t="shared" ref="AR18:AS18" si="278">AR19+AR20+AR21</f>
        <v>0</v>
      </c>
      <c r="AS18" s="95">
        <f t="shared" si="278"/>
        <v>1800</v>
      </c>
      <c r="AT18" s="93"/>
      <c r="AU18" s="95">
        <f t="shared" ref="AU18:AV18" si="279">AU19+AU20+AU21</f>
        <v>35000</v>
      </c>
      <c r="AV18" s="95">
        <f t="shared" si="279"/>
        <v>18500</v>
      </c>
      <c r="AW18" s="93"/>
      <c r="AX18" s="95">
        <f t="shared" ref="AX18:AY18" si="280">AX19+AX20+AX21</f>
        <v>1500</v>
      </c>
      <c r="AY18" s="95">
        <f t="shared" si="280"/>
        <v>0</v>
      </c>
      <c r="AZ18" s="93"/>
      <c r="BA18" s="95">
        <f t="shared" ref="BA18:BB18" si="281">BA19+BA20+BA21</f>
        <v>0</v>
      </c>
      <c r="BB18" s="95">
        <f t="shared" si="281"/>
        <v>0</v>
      </c>
      <c r="BC18" s="93"/>
      <c r="BD18" s="95">
        <f t="shared" ref="BD18:BE18" si="282">BD19+BD20+BD21</f>
        <v>0</v>
      </c>
      <c r="BE18" s="95">
        <f t="shared" si="282"/>
        <v>0</v>
      </c>
      <c r="BF18" s="93"/>
      <c r="BG18" s="95">
        <f t="shared" ref="BG18:BH18" si="283">BG19+BG20+BG21</f>
        <v>0</v>
      </c>
      <c r="BH18" s="95">
        <f t="shared" si="283"/>
        <v>0</v>
      </c>
      <c r="BI18" s="93"/>
      <c r="BJ18" s="95">
        <f t="shared" ref="BJ18:BK18" si="284">BJ19+BJ20+BJ21</f>
        <v>0</v>
      </c>
      <c r="BK18" s="95">
        <f t="shared" si="284"/>
        <v>0</v>
      </c>
      <c r="BL18" s="93"/>
      <c r="BM18" s="95">
        <f t="shared" ref="BM18:BN18" si="285">BM19+BM20+BM21</f>
        <v>16000</v>
      </c>
      <c r="BN18" s="95">
        <f t="shared" si="285"/>
        <v>0</v>
      </c>
      <c r="BO18" s="93"/>
      <c r="BP18" s="95">
        <f t="shared" ref="BP18:BQ18" si="286">BP19+BP20+BP21</f>
        <v>864543</v>
      </c>
      <c r="BQ18" s="95">
        <f t="shared" si="286"/>
        <v>2413473</v>
      </c>
      <c r="BR18" s="93"/>
      <c r="BS18" s="95">
        <f t="shared" ref="BS18:BT18" si="287">BS19+BS20+BS21</f>
        <v>0</v>
      </c>
      <c r="BT18" s="95">
        <f t="shared" si="287"/>
        <v>0</v>
      </c>
      <c r="BU18" s="93"/>
      <c r="BV18" s="95">
        <f t="shared" ref="BV18:BW18" si="288">BV19+BV20+BV21</f>
        <v>0</v>
      </c>
      <c r="BW18" s="95">
        <f t="shared" si="288"/>
        <v>0</v>
      </c>
      <c r="BX18" s="93"/>
      <c r="BY18" s="95">
        <f t="shared" ref="BY18:BZ18" si="289">BY19+BY20+BY21</f>
        <v>0</v>
      </c>
      <c r="BZ18" s="95">
        <f t="shared" si="289"/>
        <v>57025</v>
      </c>
      <c r="CA18" s="93"/>
      <c r="CB18" s="95">
        <f t="shared" ref="CB18:CC18" si="290">CB19+CB20+CB21</f>
        <v>0</v>
      </c>
      <c r="CC18" s="95">
        <f t="shared" si="290"/>
        <v>0</v>
      </c>
      <c r="CD18" s="93"/>
      <c r="CE18" s="95">
        <f t="shared" ref="CE18:CF18" si="291">CE19+CE20+CE21</f>
        <v>787609</v>
      </c>
      <c r="CF18" s="95">
        <f t="shared" si="291"/>
        <v>778305</v>
      </c>
      <c r="CG18" s="93"/>
      <c r="CH18" s="95">
        <f t="shared" ref="CH18:CI18" si="292">CH19+CH20+CH21</f>
        <v>548054</v>
      </c>
      <c r="CI18" s="95">
        <f t="shared" si="292"/>
        <v>1296740</v>
      </c>
      <c r="CJ18" s="93"/>
      <c r="CK18" s="95">
        <f t="shared" ref="CK18:CL18" si="293">CK19+CK20+CK21</f>
        <v>1302075</v>
      </c>
      <c r="CL18" s="95">
        <f t="shared" si="293"/>
        <v>48241</v>
      </c>
      <c r="CM18" s="93"/>
      <c r="CN18" s="95">
        <f t="shared" ref="CN18:CO18" si="294">CN19+CN20+CN21</f>
        <v>211087</v>
      </c>
      <c r="CO18" s="95">
        <f t="shared" si="294"/>
        <v>508963</v>
      </c>
      <c r="CP18" s="93"/>
      <c r="CQ18" s="95">
        <f t="shared" ref="CQ18:CR18" si="295">CQ19+CQ20+CQ21</f>
        <v>0</v>
      </c>
      <c r="CR18" s="95">
        <f t="shared" si="295"/>
        <v>0</v>
      </c>
      <c r="CS18" s="93"/>
      <c r="CT18" s="95">
        <f t="shared" ref="CT18:CU18" si="296">CT19+CT20+CT21</f>
        <v>0</v>
      </c>
      <c r="CU18" s="95">
        <f t="shared" si="296"/>
        <v>0</v>
      </c>
      <c r="CV18" s="93"/>
      <c r="CW18" s="95">
        <f t="shared" ref="CW18:CX18" si="297">CW19+CW20+CW21</f>
        <v>1800</v>
      </c>
      <c r="CX18" s="95">
        <f t="shared" si="297"/>
        <v>2200</v>
      </c>
      <c r="CY18" s="93"/>
      <c r="CZ18" s="95">
        <f t="shared" ref="CZ18:DA18" si="298">CZ19+CZ20+CZ21</f>
        <v>0</v>
      </c>
      <c r="DA18" s="95">
        <f t="shared" si="298"/>
        <v>0</v>
      </c>
      <c r="DB18" s="93"/>
      <c r="DC18" s="95">
        <f t="shared" ref="DC18:DD18" si="299">DC19+DC20+DC21</f>
        <v>1000000</v>
      </c>
      <c r="DD18" s="95">
        <f t="shared" si="299"/>
        <v>300000</v>
      </c>
      <c r="DE18" s="93"/>
      <c r="DF18" s="95">
        <f t="shared" ref="DF18:DG18" si="300">DF19+DF20+DF21</f>
        <v>0</v>
      </c>
      <c r="DG18" s="95">
        <f t="shared" si="300"/>
        <v>0</v>
      </c>
      <c r="DH18" s="93"/>
      <c r="DI18" s="95">
        <f t="shared" ref="DI18:DJ18" si="301">DI19+DI20+DI21</f>
        <v>0</v>
      </c>
      <c r="DJ18" s="95">
        <f t="shared" si="301"/>
        <v>0</v>
      </c>
      <c r="DK18" s="93"/>
      <c r="DL18" s="95">
        <f t="shared" ref="DL18:DM18" si="302">DL19+DL20+DL21</f>
        <v>0</v>
      </c>
      <c r="DM18" s="95">
        <f t="shared" si="302"/>
        <v>0</v>
      </c>
      <c r="DN18" s="93"/>
      <c r="DO18" s="95">
        <f t="shared" ref="DO18:DP18" si="303">DO19+DO20+DO21</f>
        <v>35000</v>
      </c>
      <c r="DP18" s="95">
        <f t="shared" si="303"/>
        <v>0</v>
      </c>
      <c r="DQ18" s="93"/>
      <c r="DR18" s="91">
        <f t="shared" si="168"/>
        <v>6054306</v>
      </c>
      <c r="DS18" s="91">
        <f t="shared" si="168"/>
        <v>6188283</v>
      </c>
      <c r="DT18" s="93">
        <f t="shared" si="169"/>
        <v>102.21292085335627</v>
      </c>
      <c r="DU18" s="95">
        <f>DU19+DU20+DU21</f>
        <v>0</v>
      </c>
      <c r="DV18" s="95">
        <f>DV19+DV20+DV21</f>
        <v>0</v>
      </c>
      <c r="DW18" s="91"/>
      <c r="DX18" s="95">
        <f t="shared" ref="DX18:DY18" si="304">DX19+DX20+DX21</f>
        <v>0</v>
      </c>
      <c r="DY18" s="95">
        <f t="shared" si="304"/>
        <v>0</v>
      </c>
      <c r="DZ18" s="91"/>
      <c r="EA18" s="95">
        <f t="shared" ref="EA18:EB18" si="305">EA19+EA20+EA21</f>
        <v>0</v>
      </c>
      <c r="EB18" s="95">
        <f t="shared" si="305"/>
        <v>0</v>
      </c>
      <c r="EC18" s="91"/>
      <c r="ED18" s="95">
        <f t="shared" ref="ED18:EE18" si="306">ED19+ED20+ED21</f>
        <v>46500</v>
      </c>
      <c r="EE18" s="95">
        <f t="shared" si="306"/>
        <v>16381</v>
      </c>
      <c r="EF18" s="91"/>
      <c r="EG18" s="95">
        <f t="shared" ref="EG18:EH18" si="307">EG19+EG20+EG21</f>
        <v>68450</v>
      </c>
      <c r="EH18" s="95">
        <f t="shared" si="307"/>
        <v>35000</v>
      </c>
      <c r="EI18" s="91"/>
      <c r="EJ18" s="95">
        <f t="shared" ref="EJ18:EK18" si="308">EJ19+EJ20+EJ21</f>
        <v>0</v>
      </c>
      <c r="EK18" s="95">
        <f t="shared" si="308"/>
        <v>0</v>
      </c>
      <c r="EL18" s="91"/>
      <c r="EM18" s="95">
        <f t="shared" ref="EM18:EN18" si="309">EM19+EM20+EM21</f>
        <v>0</v>
      </c>
      <c r="EN18" s="95">
        <f t="shared" si="309"/>
        <v>0</v>
      </c>
      <c r="EO18" s="91"/>
      <c r="EP18" s="95">
        <f t="shared" ref="EP18:EQ18" si="310">EP19+EP20+EP21</f>
        <v>0</v>
      </c>
      <c r="EQ18" s="95">
        <f t="shared" si="310"/>
        <v>0</v>
      </c>
      <c r="ER18" s="91"/>
      <c r="ES18" s="95">
        <f t="shared" ref="ES18:ET18" si="311">ES19+ES20+ES21</f>
        <v>2000</v>
      </c>
      <c r="ET18" s="95">
        <f t="shared" si="311"/>
        <v>2540</v>
      </c>
      <c r="EU18" s="91"/>
      <c r="EV18" s="91">
        <f t="shared" si="178"/>
        <v>116950</v>
      </c>
      <c r="EW18" s="91">
        <f t="shared" si="178"/>
        <v>53921</v>
      </c>
      <c r="EX18" s="93">
        <f t="shared" si="89"/>
        <v>46.106028217186832</v>
      </c>
      <c r="EY18" s="95">
        <f t="shared" ref="EY18:EZ18" si="312">EY19+EY20+EY21</f>
        <v>0</v>
      </c>
      <c r="EZ18" s="95">
        <f t="shared" si="312"/>
        <v>300</v>
      </c>
      <c r="FA18" s="91"/>
      <c r="FB18" s="95">
        <f t="shared" ref="FB18:FC18" si="313">FB19+FB20+FB21</f>
        <v>0</v>
      </c>
      <c r="FC18" s="95">
        <f t="shared" si="313"/>
        <v>450</v>
      </c>
      <c r="FD18" s="91"/>
      <c r="FE18" s="95">
        <f t="shared" ref="FE18:FF18" si="314">FE19+FE20+FE21</f>
        <v>0</v>
      </c>
      <c r="FF18" s="95">
        <f t="shared" si="314"/>
        <v>450</v>
      </c>
      <c r="FG18" s="91"/>
      <c r="FH18" s="95">
        <f t="shared" ref="FH18:FI18" si="315">FH19+FH20+FH21</f>
        <v>1940</v>
      </c>
      <c r="FI18" s="95">
        <f t="shared" si="315"/>
        <v>50400</v>
      </c>
      <c r="FJ18" s="91"/>
      <c r="FK18" s="91"/>
      <c r="FL18" s="95">
        <f t="shared" ref="FL18" si="316">FL19+FL20+FL21</f>
        <v>0</v>
      </c>
      <c r="FM18" s="91"/>
      <c r="FN18" s="95">
        <f t="shared" ref="FN18:FO18" si="317">FN19+FN20+FN21</f>
        <v>0</v>
      </c>
      <c r="FO18" s="95">
        <f t="shared" si="317"/>
        <v>500</v>
      </c>
      <c r="FP18" s="91"/>
      <c r="FQ18" s="95">
        <f t="shared" ref="FQ18:FR18" si="318">FQ19+FQ20+FQ21</f>
        <v>0</v>
      </c>
      <c r="FR18" s="95">
        <f t="shared" si="318"/>
        <v>200</v>
      </c>
      <c r="FS18" s="91"/>
      <c r="FT18" s="95">
        <f t="shared" ref="FT18:FU18" si="319">FT19+FT20+FT21</f>
        <v>749</v>
      </c>
      <c r="FU18" s="95">
        <f t="shared" si="319"/>
        <v>400</v>
      </c>
      <c r="FV18" s="91"/>
      <c r="FW18" s="95">
        <f t="shared" ref="FW18:FX18" si="320">FW19+FW20+FW21</f>
        <v>12665</v>
      </c>
      <c r="FX18" s="95">
        <f t="shared" si="320"/>
        <v>9550</v>
      </c>
      <c r="FY18" s="91"/>
      <c r="FZ18" s="95">
        <f t="shared" ref="FZ18:GA18" si="321">FZ19+FZ20+FZ21</f>
        <v>3397</v>
      </c>
      <c r="GA18" s="95">
        <f t="shared" si="321"/>
        <v>3100</v>
      </c>
      <c r="GB18" s="91"/>
      <c r="GC18" s="95">
        <f t="shared" ref="GC18:GD18" si="322">GC19+GC20+GC21</f>
        <v>0</v>
      </c>
      <c r="GD18" s="95">
        <f t="shared" si="322"/>
        <v>100</v>
      </c>
      <c r="GE18" s="91"/>
      <c r="GF18" s="95">
        <f t="shared" ref="GF18:GG18" si="323">GF19+GF20+GF21</f>
        <v>1689</v>
      </c>
      <c r="GG18" s="95">
        <f t="shared" si="323"/>
        <v>450</v>
      </c>
      <c r="GH18" s="91"/>
      <c r="GI18" s="95">
        <f t="shared" ref="GI18:GJ18" si="324">GI19+GI20+GI21</f>
        <v>660</v>
      </c>
      <c r="GJ18" s="95">
        <f t="shared" si="324"/>
        <v>300</v>
      </c>
      <c r="GK18" s="91"/>
      <c r="GL18" s="95">
        <f t="shared" ref="GL18:GM18" si="325">GL19+GL20+GL21</f>
        <v>0</v>
      </c>
      <c r="GM18" s="95">
        <f t="shared" si="325"/>
        <v>400</v>
      </c>
      <c r="GN18" s="91"/>
      <c r="GO18" s="91">
        <f t="shared" si="117"/>
        <v>21100</v>
      </c>
      <c r="GP18" s="95">
        <f t="shared" ref="GP18" si="326">GP19+GP20+GP21</f>
        <v>66600</v>
      </c>
      <c r="GQ18" s="93">
        <f t="shared" ref="GQ18:GQ19" si="327">GP18/GO18*100</f>
        <v>315.63981042654029</v>
      </c>
      <c r="GR18" s="95">
        <f t="shared" ref="GR18:GS18" si="328">GR19+GR20+GR21</f>
        <v>33793</v>
      </c>
      <c r="GS18" s="95">
        <f t="shared" si="328"/>
        <v>5000</v>
      </c>
      <c r="GT18" s="91"/>
      <c r="GU18" s="95">
        <f t="shared" ref="GU18:GV18" si="329">GU19+GU20+GU21</f>
        <v>0</v>
      </c>
      <c r="GV18" s="95">
        <f t="shared" si="329"/>
        <v>0</v>
      </c>
      <c r="GW18" s="91"/>
      <c r="GX18" s="95">
        <f t="shared" ref="GX18:GY18" si="330">GX19+GX20+GX21</f>
        <v>164746</v>
      </c>
      <c r="GY18" s="95">
        <f t="shared" si="330"/>
        <v>5000</v>
      </c>
      <c r="GZ18" s="91"/>
      <c r="HA18" s="91">
        <f t="shared" si="197"/>
        <v>219639</v>
      </c>
      <c r="HB18" s="91">
        <f t="shared" si="197"/>
        <v>76600</v>
      </c>
      <c r="HC18" s="93">
        <f t="shared" ref="HC18:HC20" si="331">HB18/HA18*100</f>
        <v>34.87540919417772</v>
      </c>
      <c r="HD18" s="91">
        <f t="shared" si="127"/>
        <v>6390895</v>
      </c>
      <c r="HE18" s="91">
        <f t="shared" si="127"/>
        <v>6318804</v>
      </c>
      <c r="HF18" s="92">
        <f t="shared" si="128"/>
        <v>98.871973330808899</v>
      </c>
      <c r="HH18" s="78"/>
      <c r="HI18" s="78"/>
    </row>
    <row r="19" spans="1:217" ht="15" customHeight="1" x14ac:dyDescent="0.2">
      <c r="A19" s="87" t="s">
        <v>426</v>
      </c>
      <c r="B19" s="88"/>
      <c r="C19" s="88">
        <f>SUM('[1]címrend kötelező'!B19+'[1]címrend önként'!B19+'[1]címrend államig'!B19)</f>
        <v>0</v>
      </c>
      <c r="D19" s="93"/>
      <c r="E19" s="88"/>
      <c r="F19" s="88">
        <f>SUM('[1]címrend kötelező'!C19+'[1]címrend önként'!C19+'[1]címrend államig'!C19)</f>
        <v>0</v>
      </c>
      <c r="G19" s="93"/>
      <c r="H19" s="88"/>
      <c r="I19" s="88">
        <f>SUM('[1]címrend kötelező'!D19+'[1]címrend önként'!D19+'[1]címrend államig'!D19)</f>
        <v>0</v>
      </c>
      <c r="J19" s="93"/>
      <c r="K19" s="88"/>
      <c r="L19" s="88">
        <f>SUM('[1]címrend kötelező'!E19+'[1]címrend önként'!E19+'[1]címrend államig'!E19)</f>
        <v>0</v>
      </c>
      <c r="M19" s="93"/>
      <c r="N19" s="88"/>
      <c r="O19" s="88">
        <f>SUM('[1]címrend kötelező'!F19+'[1]címrend önként'!F19+'[1]címrend államig'!F19)</f>
        <v>0</v>
      </c>
      <c r="P19" s="93"/>
      <c r="Q19" s="88"/>
      <c r="R19" s="88">
        <f>SUM('[1]címrend kötelező'!G19+'[1]címrend önként'!G19+'[1]címrend államig'!G19)</f>
        <v>0</v>
      </c>
      <c r="S19" s="93"/>
      <c r="T19" s="88"/>
      <c r="U19" s="88">
        <f>SUM('[1]címrend kötelező'!H19+'[1]címrend önként'!H19+'[1]címrend államig'!H19)</f>
        <v>0</v>
      </c>
      <c r="V19" s="93"/>
      <c r="W19" s="88"/>
      <c r="X19" s="88">
        <f>SUM('[1]címrend kötelező'!I19+'[1]címrend önként'!I19+'[1]címrend államig'!I19)</f>
        <v>0</v>
      </c>
      <c r="Y19" s="93"/>
      <c r="Z19" s="88"/>
      <c r="AA19" s="88">
        <f>SUM('[1]címrend kötelező'!J19+'[1]címrend önként'!J19+'[1]címrend államig'!J19)</f>
        <v>0</v>
      </c>
      <c r="AB19" s="93"/>
      <c r="AC19" s="88"/>
      <c r="AD19" s="88">
        <f>SUM('[1]címrend kötelező'!K19+'[1]címrend önként'!K19+'[1]címrend államig'!K19)</f>
        <v>0</v>
      </c>
      <c r="AE19" s="93"/>
      <c r="AF19" s="88"/>
      <c r="AG19" s="88">
        <f>SUM('[1]címrend kötelező'!L19+'[1]címrend önként'!L19+'[1]címrend államig'!L19)</f>
        <v>0</v>
      </c>
      <c r="AH19" s="93"/>
      <c r="AI19" s="88"/>
      <c r="AJ19" s="88">
        <f>SUM('[1]címrend kötelező'!M19+'[1]címrend önként'!M19+'[1]címrend államig'!M19)</f>
        <v>0</v>
      </c>
      <c r="AK19" s="93"/>
      <c r="AL19" s="88"/>
      <c r="AM19" s="88">
        <f>SUM('[1]címrend kötelező'!N19+'[1]címrend önként'!N19+'[1]címrend államig'!N19)</f>
        <v>0</v>
      </c>
      <c r="AN19" s="93"/>
      <c r="AO19" s="88">
        <v>15240</v>
      </c>
      <c r="AP19" s="88">
        <f>SUM('[1]címrend kötelező'!O19+'[1]címrend önként'!O19+'[1]címrend államig'!O19)</f>
        <v>0</v>
      </c>
      <c r="AQ19" s="93"/>
      <c r="AR19" s="88"/>
      <c r="AS19" s="88">
        <f>SUM('[1]címrend kötelező'!P19+'[1]címrend önként'!P19+'[1]címrend államig'!P19)</f>
        <v>1800</v>
      </c>
      <c r="AT19" s="93"/>
      <c r="AU19" s="88">
        <v>16500</v>
      </c>
      <c r="AV19" s="88">
        <f>SUM('[1]címrend kötelező'!Q19+'[1]címrend önként'!Q19+'[1]címrend államig'!Q19)</f>
        <v>18500</v>
      </c>
      <c r="AW19" s="93"/>
      <c r="AX19" s="88"/>
      <c r="AY19" s="88">
        <f>SUM('[1]címrend kötelező'!R19+'[1]címrend önként'!R19+'[1]címrend államig'!R19)</f>
        <v>0</v>
      </c>
      <c r="AZ19" s="93"/>
      <c r="BA19" s="88"/>
      <c r="BB19" s="88">
        <f>SUM('[1]címrend kötelező'!S19+'[1]címrend önként'!S19+'[1]címrend államig'!S19)</f>
        <v>0</v>
      </c>
      <c r="BC19" s="93"/>
      <c r="BD19" s="88"/>
      <c r="BE19" s="88">
        <f>SUM('[1]címrend kötelező'!T19+'[1]címrend önként'!T19+'[1]címrend államig'!T19)</f>
        <v>0</v>
      </c>
      <c r="BF19" s="93"/>
      <c r="BG19" s="88"/>
      <c r="BH19" s="88">
        <f>SUM('[1]címrend kötelező'!U19+'[1]címrend önként'!U19+'[1]címrend államig'!U19)</f>
        <v>0</v>
      </c>
      <c r="BI19" s="93"/>
      <c r="BJ19" s="88"/>
      <c r="BK19" s="88">
        <f>SUM('[1]címrend kötelező'!V19+'[1]címrend önként'!V19+'[1]címrend államig'!V19)</f>
        <v>0</v>
      </c>
      <c r="BL19" s="93"/>
      <c r="BM19" s="88">
        <v>16000</v>
      </c>
      <c r="BN19" s="88">
        <f>SUM('[1]címrend kötelező'!W19+'[1]címrend önként'!W19+'[1]címrend államig'!W19)</f>
        <v>0</v>
      </c>
      <c r="BO19" s="93"/>
      <c r="BP19" s="88">
        <v>282526</v>
      </c>
      <c r="BQ19" s="88">
        <f>SUM('[1]címrend kötelező'!X19+'[1]címrend önként'!X19+'[1]címrend államig'!X19)</f>
        <v>2354094</v>
      </c>
      <c r="BR19" s="93"/>
      <c r="BS19" s="88"/>
      <c r="BT19" s="88">
        <f>SUM('[1]címrend kötelező'!Y19+'[1]címrend önként'!Y19+'[1]címrend államig'!Y19)</f>
        <v>0</v>
      </c>
      <c r="BU19" s="93"/>
      <c r="BV19" s="88"/>
      <c r="BW19" s="88">
        <f>SUM('[1]címrend kötelező'!Z19+'[1]címrend önként'!Z19+'[1]címrend államig'!Z19)</f>
        <v>0</v>
      </c>
      <c r="BX19" s="93"/>
      <c r="BY19" s="88"/>
      <c r="BZ19" s="88">
        <f>SUM('[1]címrend kötelező'!AA19+'[1]címrend önként'!AA19+'[1]címrend államig'!AA19)</f>
        <v>46000</v>
      </c>
      <c r="CA19" s="93"/>
      <c r="CB19" s="88"/>
      <c r="CC19" s="88">
        <f>SUM('[1]címrend kötelező'!AB19+'[1]címrend önként'!AB19+'[1]címrend államig'!AB19)</f>
        <v>0</v>
      </c>
      <c r="CD19" s="93"/>
      <c r="CE19" s="88">
        <v>179640</v>
      </c>
      <c r="CF19" s="88">
        <f>SUM('[1]címrend kötelező'!AC19+'[1]címrend önként'!AC19+'[1]címrend államig'!AC19)</f>
        <v>0</v>
      </c>
      <c r="CG19" s="93"/>
      <c r="CH19" s="88"/>
      <c r="CI19" s="88">
        <f>SUM('[1]címrend kötelező'!AD19+'[1]címrend önként'!AD19+'[1]címrend államig'!AD19)</f>
        <v>0</v>
      </c>
      <c r="CJ19" s="93"/>
      <c r="CK19" s="88">
        <v>119853</v>
      </c>
      <c r="CL19" s="88">
        <f>SUM('[1]címrend kötelező'!AE19+'[1]címrend önként'!AE19+'[1]címrend államig'!AE19)</f>
        <v>0</v>
      </c>
      <c r="CM19" s="93"/>
      <c r="CN19" s="88">
        <v>58484</v>
      </c>
      <c r="CO19" s="88">
        <f>SUM('[1]címrend kötelező'!AF19+'[1]címrend önként'!AF19+'[1]címrend államig'!AF19)</f>
        <v>0</v>
      </c>
      <c r="CP19" s="93"/>
      <c r="CQ19" s="88"/>
      <c r="CR19" s="88">
        <f>SUM('[1]címrend kötelező'!AG19+'[1]címrend önként'!AG19+'[1]címrend államig'!AG19)</f>
        <v>0</v>
      </c>
      <c r="CS19" s="93"/>
      <c r="CT19" s="88"/>
      <c r="CU19" s="88">
        <f>SUM('[1]címrend kötelező'!AH19+'[1]címrend önként'!AH19+'[1]címrend államig'!AH19)</f>
        <v>0</v>
      </c>
      <c r="CV19" s="93"/>
      <c r="CW19" s="88">
        <v>1800</v>
      </c>
      <c r="CX19" s="88">
        <f>SUM('[1]címrend kötelező'!AI19+'[1]címrend önként'!AI19+'[1]címrend államig'!AI19)</f>
        <v>2200</v>
      </c>
      <c r="CY19" s="93"/>
      <c r="CZ19" s="88"/>
      <c r="DA19" s="88">
        <f>SUM('[1]címrend kötelező'!AJ19+'[1]címrend önként'!AJ19+'[1]címrend államig'!AJ19)</f>
        <v>0</v>
      </c>
      <c r="DB19" s="93"/>
      <c r="DC19" s="88"/>
      <c r="DD19" s="88">
        <f>SUM('[1]címrend kötelező'!AK19+'[1]címrend önként'!AK19+'[1]címrend államig'!AK19)</f>
        <v>0</v>
      </c>
      <c r="DE19" s="93"/>
      <c r="DF19" s="88"/>
      <c r="DG19" s="88">
        <f>SUM('[1]címrend kötelező'!AL19+'[1]címrend önként'!AL19+'[1]címrend államig'!AL19)</f>
        <v>0</v>
      </c>
      <c r="DH19" s="93"/>
      <c r="DI19" s="88"/>
      <c r="DJ19" s="88">
        <f>SUM('[1]címrend kötelező'!AM19+'[1]címrend önként'!AM19+'[1]címrend államig'!AM19)</f>
        <v>0</v>
      </c>
      <c r="DK19" s="93"/>
      <c r="DL19" s="88"/>
      <c r="DM19" s="88">
        <f>SUM('[1]címrend kötelező'!AN19+'[1]címrend önként'!AN19+'[1]címrend államig'!AN19)</f>
        <v>0</v>
      </c>
      <c r="DN19" s="93"/>
      <c r="DO19" s="88"/>
      <c r="DP19" s="88">
        <f>SUM('[1]címrend kötelező'!AO19+'[1]címrend önként'!AO19+'[1]címrend államig'!AO19)</f>
        <v>0</v>
      </c>
      <c r="DQ19" s="93"/>
      <c r="DR19" s="90">
        <f t="shared" si="168"/>
        <v>690043</v>
      </c>
      <c r="DS19" s="90">
        <f t="shared" si="168"/>
        <v>2422594</v>
      </c>
      <c r="DT19" s="89">
        <f t="shared" si="169"/>
        <v>351.07870089255306</v>
      </c>
      <c r="DU19" s="88"/>
      <c r="DV19" s="88">
        <f>SUM('[1]címrend kötelező'!AQ19+'[1]címrend önként'!AQ19+'[1]címrend államig'!AQ19)</f>
        <v>0</v>
      </c>
      <c r="DW19" s="91"/>
      <c r="DX19" s="88"/>
      <c r="DY19" s="88">
        <f>SUM('[1]címrend kötelező'!AR19+'[1]címrend önként'!AR19+'[1]címrend államig'!AR19)</f>
        <v>0</v>
      </c>
      <c r="DZ19" s="91"/>
      <c r="EA19" s="88"/>
      <c r="EB19" s="88">
        <f>SUM('[1]címrend kötelező'!AS19+'[1]címrend önként'!AS19+'[1]címrend államig'!AS19)</f>
        <v>0</v>
      </c>
      <c r="EC19" s="91"/>
      <c r="ED19" s="88">
        <v>29700</v>
      </c>
      <c r="EE19" s="88">
        <f>SUM('[1]címrend kötelező'!AT19+'[1]címrend önként'!AT19+'[1]címrend államig'!AT19)</f>
        <v>16381</v>
      </c>
      <c r="EF19" s="91"/>
      <c r="EG19" s="88">
        <v>68450</v>
      </c>
      <c r="EH19" s="88">
        <f>SUM('[1]címrend kötelező'!AU19+'[1]címrend önként'!AU19+'[1]címrend államig'!AU19)</f>
        <v>35000</v>
      </c>
      <c r="EI19" s="91"/>
      <c r="EJ19" s="88"/>
      <c r="EK19" s="88">
        <f>SUM('[1]címrend kötelező'!AV19+'[1]címrend önként'!AV19+'[1]címrend államig'!AV19)</f>
        <v>0</v>
      </c>
      <c r="EL19" s="91"/>
      <c r="EM19" s="88"/>
      <c r="EN19" s="88">
        <f>SUM('[1]címrend kötelező'!AW19+'[1]címrend önként'!AW19+'[1]címrend államig'!AW19)</f>
        <v>0</v>
      </c>
      <c r="EO19" s="91"/>
      <c r="EP19" s="88"/>
      <c r="EQ19" s="88">
        <f>SUM('[1]címrend kötelező'!AX19+'[1]címrend önként'!AX19+'[1]címrend államig'!AX19)</f>
        <v>0</v>
      </c>
      <c r="ER19" s="91"/>
      <c r="ES19" s="88">
        <v>2000</v>
      </c>
      <c r="ET19" s="88">
        <f>SUM('[1]címrend kötelező'!AY19+'[1]címrend önként'!AY19+'[1]címrend államig'!AY19)</f>
        <v>2540</v>
      </c>
      <c r="EU19" s="91"/>
      <c r="EV19" s="90">
        <f t="shared" si="178"/>
        <v>100150</v>
      </c>
      <c r="EW19" s="90">
        <f t="shared" si="178"/>
        <v>53921</v>
      </c>
      <c r="EX19" s="89">
        <f t="shared" si="89"/>
        <v>53.840239640539188</v>
      </c>
      <c r="EY19" s="88"/>
      <c r="EZ19" s="88">
        <f>'[1]címrend kötelező'!BA19+'[1]címrend önként'!BA19+'[1]címrend államig'!BA19</f>
        <v>300</v>
      </c>
      <c r="FA19" s="91"/>
      <c r="FB19" s="88"/>
      <c r="FC19" s="88">
        <f>'[1]címrend kötelező'!BB19+'[1]címrend önként'!BB19+'[1]címrend államig'!BB19</f>
        <v>450</v>
      </c>
      <c r="FD19" s="91"/>
      <c r="FE19" s="88"/>
      <c r="FF19" s="88">
        <f>'[1]címrend kötelező'!BC19+'[1]címrend önként'!BC19+'[1]címrend államig'!BC19</f>
        <v>450</v>
      </c>
      <c r="FG19" s="91"/>
      <c r="FH19" s="88">
        <v>1940</v>
      </c>
      <c r="FI19" s="88">
        <f>'[1]címrend kötelező'!BD19+'[1]címrend önként'!BD19+'[1]címrend államig'!BD19</f>
        <v>50400</v>
      </c>
      <c r="FJ19" s="91"/>
      <c r="FK19" s="91"/>
      <c r="FL19" s="88">
        <f>'[1]címrend kötelező'!BE19+'[1]címrend önként'!BE19+'[1]címrend államig'!BE19</f>
        <v>0</v>
      </c>
      <c r="FM19" s="91"/>
      <c r="FN19" s="88"/>
      <c r="FO19" s="88">
        <f>SUM('[1]címrend kötelező'!BF19+'[1]címrend önként'!BF19+'[1]címrend államig'!BF19)</f>
        <v>500</v>
      </c>
      <c r="FP19" s="91"/>
      <c r="FQ19" s="88"/>
      <c r="FR19" s="88">
        <f>SUM('[1]címrend kötelező'!BG19+'[1]címrend önként'!BG19+'[1]címrend államig'!BG19)</f>
        <v>200</v>
      </c>
      <c r="FS19" s="91"/>
      <c r="FT19" s="88">
        <v>749</v>
      </c>
      <c r="FU19" s="88">
        <f>SUM('[1]címrend kötelező'!BH19+'[1]címrend önként'!BH19+'[1]címrend államig'!BH19)</f>
        <v>400</v>
      </c>
      <c r="FV19" s="91"/>
      <c r="FW19" s="88">
        <v>1165</v>
      </c>
      <c r="FX19" s="88">
        <f>SUM('[1]címrend kötelező'!BI19+'[1]címrend önként'!BI19+'[1]címrend államig'!BI19)</f>
        <v>550</v>
      </c>
      <c r="FY19" s="91"/>
      <c r="FZ19" s="88">
        <v>797</v>
      </c>
      <c r="GA19" s="88">
        <f>SUM('[1]címrend kötelező'!BJ19+'[1]címrend önként'!BJ19+'[1]címrend államig'!BJ19)</f>
        <v>500</v>
      </c>
      <c r="GB19" s="91"/>
      <c r="GC19" s="88"/>
      <c r="GD19" s="88">
        <f>SUM('[1]címrend kötelező'!BK19+'[1]címrend önként'!BK19+'[1]címrend államig'!BK19)</f>
        <v>100</v>
      </c>
      <c r="GE19" s="91"/>
      <c r="GF19" s="88">
        <v>1689</v>
      </c>
      <c r="GG19" s="88">
        <f>SUM('[1]címrend kötelező'!BL19+'[1]címrend önként'!BL19+'[1]címrend államig'!BL19)</f>
        <v>450</v>
      </c>
      <c r="GH19" s="91"/>
      <c r="GI19" s="88">
        <v>660</v>
      </c>
      <c r="GJ19" s="88">
        <f>SUM('[1]címrend kötelező'!BM19+'[1]címrend önként'!BM19+'[1]címrend államig'!BM19)</f>
        <v>300</v>
      </c>
      <c r="GK19" s="91"/>
      <c r="GL19" s="88"/>
      <c r="GM19" s="88">
        <f>SUM('[1]címrend kötelező'!BN19+'[1]címrend önként'!BN19+'[1]címrend államig'!BN19)</f>
        <v>400</v>
      </c>
      <c r="GN19" s="91"/>
      <c r="GO19" s="90">
        <f t="shared" si="117"/>
        <v>7000</v>
      </c>
      <c r="GP19" s="90">
        <f t="shared" si="199"/>
        <v>55000</v>
      </c>
      <c r="GQ19" s="89">
        <f t="shared" si="327"/>
        <v>785.71428571428567</v>
      </c>
      <c r="GR19" s="88">
        <v>21525</v>
      </c>
      <c r="GS19" s="88">
        <f>SUM('[1]címrend kötelező'!BP19+'[1]címrend önként'!BP19+'[1]címrend államig'!BP19)</f>
        <v>5000</v>
      </c>
      <c r="GT19" s="91"/>
      <c r="GU19" s="88"/>
      <c r="GV19" s="88">
        <f>SUM('[1]címrend kötelező'!BQ19+'[1]címrend önként'!BQ19+'[1]címrend államig'!BQ19)</f>
        <v>0</v>
      </c>
      <c r="GW19" s="91"/>
      <c r="GX19" s="88">
        <v>10454</v>
      </c>
      <c r="GY19" s="88">
        <f>SUM('[1]címrend kötelező'!BR19+'[1]címrend önként'!BR19+'[1]címrend államig'!BR19)</f>
        <v>5000</v>
      </c>
      <c r="GZ19" s="91"/>
      <c r="HA19" s="90">
        <f t="shared" si="197"/>
        <v>38979</v>
      </c>
      <c r="HB19" s="90">
        <f t="shared" si="197"/>
        <v>65000</v>
      </c>
      <c r="HC19" s="89">
        <f t="shared" si="331"/>
        <v>166.75645860591601</v>
      </c>
      <c r="HD19" s="91">
        <f t="shared" si="127"/>
        <v>829172</v>
      </c>
      <c r="HE19" s="91">
        <f t="shared" si="127"/>
        <v>2541515</v>
      </c>
      <c r="HF19" s="92">
        <f t="shared" si="128"/>
        <v>306.51240032224922</v>
      </c>
      <c r="HH19" s="78"/>
      <c r="HI19" s="78"/>
    </row>
    <row r="20" spans="1:217" ht="15" customHeight="1" x14ac:dyDescent="0.2">
      <c r="A20" s="87" t="s">
        <v>427</v>
      </c>
      <c r="B20" s="88"/>
      <c r="C20" s="88">
        <f>SUM('[1]címrend kötelező'!B20+'[1]címrend önként'!B20+'[1]címrend államig'!B20)</f>
        <v>0</v>
      </c>
      <c r="D20" s="93"/>
      <c r="E20" s="88"/>
      <c r="F20" s="88">
        <f>SUM('[1]címrend kötelező'!C20+'[1]címrend önként'!C20+'[1]címrend államig'!C20)</f>
        <v>0</v>
      </c>
      <c r="G20" s="93"/>
      <c r="H20" s="88"/>
      <c r="I20" s="88">
        <f>SUM('[1]címrend kötelező'!D20+'[1]címrend önként'!D20+'[1]címrend államig'!D20)</f>
        <v>0</v>
      </c>
      <c r="J20" s="93"/>
      <c r="K20" s="88"/>
      <c r="L20" s="88">
        <f>SUM('[1]címrend kötelező'!E20+'[1]címrend önként'!E20+'[1]címrend államig'!E20)</f>
        <v>0</v>
      </c>
      <c r="M20" s="93"/>
      <c r="N20" s="88"/>
      <c r="O20" s="88">
        <f>SUM('[1]címrend kötelező'!F20+'[1]címrend önként'!F20+'[1]címrend államig'!F20)</f>
        <v>0</v>
      </c>
      <c r="P20" s="93"/>
      <c r="Q20" s="88"/>
      <c r="R20" s="88">
        <f>SUM('[1]címrend kötelező'!G20+'[1]címrend önként'!G20+'[1]címrend államig'!G20)</f>
        <v>0</v>
      </c>
      <c r="S20" s="93"/>
      <c r="T20" s="88"/>
      <c r="U20" s="88">
        <f>SUM('[1]címrend kötelező'!H20+'[1]címrend önként'!H20+'[1]címrend államig'!H20)</f>
        <v>0</v>
      </c>
      <c r="V20" s="93"/>
      <c r="W20" s="88"/>
      <c r="X20" s="88">
        <f>SUM('[1]címrend kötelező'!I20+'[1]címrend önként'!I20+'[1]címrend államig'!I20)</f>
        <v>0</v>
      </c>
      <c r="Y20" s="93"/>
      <c r="Z20" s="88"/>
      <c r="AA20" s="88">
        <f>SUM('[1]címrend kötelező'!J20+'[1]címrend önként'!J20+'[1]címrend államig'!J20)</f>
        <v>0</v>
      </c>
      <c r="AB20" s="93"/>
      <c r="AC20" s="88"/>
      <c r="AD20" s="88">
        <f>SUM('[1]címrend kötelező'!K20+'[1]címrend önként'!K20+'[1]címrend államig'!K20)</f>
        <v>0</v>
      </c>
      <c r="AE20" s="93"/>
      <c r="AF20" s="88"/>
      <c r="AG20" s="88">
        <f>SUM('[1]címrend kötelező'!L20+'[1]címrend önként'!L20+'[1]címrend államig'!L20)</f>
        <v>0</v>
      </c>
      <c r="AH20" s="93"/>
      <c r="AI20" s="88"/>
      <c r="AJ20" s="88">
        <f>SUM('[1]címrend kötelező'!M20+'[1]címrend önként'!M20+'[1]címrend államig'!M20)</f>
        <v>0</v>
      </c>
      <c r="AK20" s="93"/>
      <c r="AL20" s="88"/>
      <c r="AM20" s="88">
        <f>SUM('[1]címrend kötelező'!N20+'[1]címrend önként'!N20+'[1]címrend államig'!N20)</f>
        <v>0</v>
      </c>
      <c r="AN20" s="93"/>
      <c r="AO20" s="88"/>
      <c r="AP20" s="88">
        <f>SUM('[1]címrend kötelező'!O20+'[1]címrend önként'!O20+'[1]címrend államig'!O20)</f>
        <v>0</v>
      </c>
      <c r="AQ20" s="93"/>
      <c r="AR20" s="88"/>
      <c r="AS20" s="88">
        <f>SUM('[1]címrend kötelező'!P20+'[1]címrend önként'!P20+'[1]címrend államig'!P20)</f>
        <v>0</v>
      </c>
      <c r="AT20" s="93"/>
      <c r="AU20" s="88">
        <v>18500</v>
      </c>
      <c r="AV20" s="88">
        <f>SUM('[1]címrend kötelező'!Q20+'[1]címrend önként'!Q20+'[1]címrend államig'!Q20)</f>
        <v>0</v>
      </c>
      <c r="AW20" s="93"/>
      <c r="AX20" s="88"/>
      <c r="AY20" s="88">
        <f>SUM('[1]címrend kötelező'!R20+'[1]címrend önként'!R20+'[1]címrend államig'!R20)</f>
        <v>0</v>
      </c>
      <c r="AZ20" s="93"/>
      <c r="BA20" s="88"/>
      <c r="BB20" s="88">
        <f>SUM('[1]címrend kötelező'!S20+'[1]címrend önként'!S20+'[1]címrend államig'!S20)</f>
        <v>0</v>
      </c>
      <c r="BC20" s="93"/>
      <c r="BD20" s="88"/>
      <c r="BE20" s="88">
        <f>SUM('[1]címrend kötelező'!T20+'[1]címrend önként'!T20+'[1]címrend államig'!T20)</f>
        <v>0</v>
      </c>
      <c r="BF20" s="93"/>
      <c r="BG20" s="88"/>
      <c r="BH20" s="88">
        <f>SUM('[1]címrend kötelező'!U20+'[1]címrend önként'!U20+'[1]címrend államig'!U20)</f>
        <v>0</v>
      </c>
      <c r="BI20" s="93"/>
      <c r="BJ20" s="88"/>
      <c r="BK20" s="88">
        <f>SUM('[1]címrend kötelező'!V20+'[1]címrend önként'!V20+'[1]címrend államig'!V20)</f>
        <v>0</v>
      </c>
      <c r="BL20" s="93"/>
      <c r="BM20" s="88"/>
      <c r="BN20" s="88">
        <f>SUM('[1]címrend kötelező'!W20+'[1]címrend önként'!W20+'[1]címrend államig'!W20)</f>
        <v>0</v>
      </c>
      <c r="BO20" s="93"/>
      <c r="BP20" s="88">
        <v>543917</v>
      </c>
      <c r="BQ20" s="88">
        <f>SUM('[1]címrend kötelező'!X20+'[1]címrend önként'!X20+'[1]címrend államig'!X20)</f>
        <v>59379</v>
      </c>
      <c r="BR20" s="93"/>
      <c r="BS20" s="88"/>
      <c r="BT20" s="88">
        <f>SUM('[1]címrend kötelező'!Y20+'[1]címrend önként'!Y20+'[1]címrend államig'!Y20)</f>
        <v>0</v>
      </c>
      <c r="BU20" s="93"/>
      <c r="BV20" s="88"/>
      <c r="BW20" s="88">
        <f>SUM('[1]címrend kötelező'!Z20+'[1]címrend önként'!Z20+'[1]címrend államig'!Z20)</f>
        <v>0</v>
      </c>
      <c r="BX20" s="93"/>
      <c r="BY20" s="88"/>
      <c r="BZ20" s="88">
        <f>SUM('[1]címrend kötelező'!AA20+'[1]címrend önként'!AA20+'[1]címrend államig'!AA20)</f>
        <v>0</v>
      </c>
      <c r="CA20" s="93"/>
      <c r="CB20" s="88"/>
      <c r="CC20" s="88">
        <f>SUM('[1]címrend kötelező'!AB20+'[1]címrend önként'!AB20+'[1]címrend államig'!AB20)</f>
        <v>0</v>
      </c>
      <c r="CD20" s="93"/>
      <c r="CE20" s="88">
        <v>273939</v>
      </c>
      <c r="CF20" s="88">
        <f>SUM('[1]címrend kötelező'!AC20+'[1]címrend önként'!AC20+'[1]címrend államig'!AC20)</f>
        <v>400000</v>
      </c>
      <c r="CG20" s="93"/>
      <c r="CH20" s="88">
        <v>548054</v>
      </c>
      <c r="CI20" s="88">
        <f>SUM('[1]címrend kötelező'!AD20+'[1]címrend önként'!AD20+'[1]címrend államig'!AD20)</f>
        <v>1296740</v>
      </c>
      <c r="CJ20" s="93"/>
      <c r="CK20" s="88">
        <v>956339</v>
      </c>
      <c r="CL20" s="88">
        <f>SUM('[1]címrend kötelező'!AE20+'[1]címrend önként'!AE20+'[1]címrend államig'!AE20)</f>
        <v>48241</v>
      </c>
      <c r="CM20" s="93"/>
      <c r="CN20" s="88">
        <v>152603</v>
      </c>
      <c r="CO20" s="88">
        <f>SUM('[1]címrend kötelező'!AF20+'[1]címrend önként'!AF20+'[1]címrend államig'!AF20)</f>
        <v>155239</v>
      </c>
      <c r="CP20" s="93"/>
      <c r="CQ20" s="88"/>
      <c r="CR20" s="88">
        <f>SUM('[1]címrend kötelező'!AG20+'[1]címrend önként'!AG20+'[1]címrend államig'!AG20)</f>
        <v>0</v>
      </c>
      <c r="CS20" s="93"/>
      <c r="CT20" s="88"/>
      <c r="CU20" s="88">
        <f>SUM('[1]címrend kötelező'!AH20+'[1]címrend önként'!AH20+'[1]címrend államig'!AH20)</f>
        <v>0</v>
      </c>
      <c r="CV20" s="93"/>
      <c r="CW20" s="88"/>
      <c r="CX20" s="88">
        <f>SUM('[1]címrend kötelező'!AI20+'[1]címrend önként'!AI20+'[1]címrend államig'!AI20)</f>
        <v>0</v>
      </c>
      <c r="CY20" s="93"/>
      <c r="CZ20" s="88"/>
      <c r="DA20" s="88">
        <f>SUM('[1]címrend kötelező'!AJ20+'[1]címrend önként'!AJ20+'[1]címrend államig'!AJ20)</f>
        <v>0</v>
      </c>
      <c r="DB20" s="93"/>
      <c r="DC20" s="88"/>
      <c r="DD20" s="88">
        <f>SUM('[1]címrend kötelező'!AK20+'[1]címrend önként'!AK20+'[1]címrend államig'!AK20)</f>
        <v>0</v>
      </c>
      <c r="DE20" s="93"/>
      <c r="DF20" s="88"/>
      <c r="DG20" s="88">
        <f>SUM('[1]címrend kötelező'!AL20+'[1]címrend önként'!AL20+'[1]címrend államig'!AL20)</f>
        <v>0</v>
      </c>
      <c r="DH20" s="93"/>
      <c r="DI20" s="88"/>
      <c r="DJ20" s="88">
        <f>SUM('[1]címrend kötelező'!AM20+'[1]címrend önként'!AM20+'[1]címrend államig'!AM20)</f>
        <v>0</v>
      </c>
      <c r="DK20" s="93"/>
      <c r="DL20" s="88"/>
      <c r="DM20" s="88">
        <f>SUM('[1]címrend kötelező'!AN20+'[1]címrend önként'!AN20+'[1]címrend államig'!AN20)</f>
        <v>0</v>
      </c>
      <c r="DN20" s="93"/>
      <c r="DO20" s="88"/>
      <c r="DP20" s="88">
        <f>SUM('[1]címrend kötelező'!AO20+'[1]címrend önként'!AO20+'[1]címrend államig'!AO20)</f>
        <v>0</v>
      </c>
      <c r="DQ20" s="93"/>
      <c r="DR20" s="90">
        <f t="shared" si="168"/>
        <v>2493352</v>
      </c>
      <c r="DS20" s="90">
        <f t="shared" si="168"/>
        <v>1959599</v>
      </c>
      <c r="DT20" s="89">
        <f t="shared" si="169"/>
        <v>78.592954384298736</v>
      </c>
      <c r="DU20" s="88"/>
      <c r="DV20" s="88">
        <f>SUM('[1]címrend kötelező'!AQ20+'[1]címrend önként'!AQ20+'[1]címrend államig'!AQ20)</f>
        <v>0</v>
      </c>
      <c r="DW20" s="91"/>
      <c r="DX20" s="88"/>
      <c r="DY20" s="88">
        <f>SUM('[1]címrend kötelező'!AR20+'[1]címrend önként'!AR20+'[1]címrend államig'!AR20)</f>
        <v>0</v>
      </c>
      <c r="DZ20" s="91"/>
      <c r="EA20" s="88"/>
      <c r="EB20" s="88">
        <f>SUM('[1]címrend kötelező'!AS20+'[1]címrend önként'!AS20+'[1]címrend államig'!AS20)</f>
        <v>0</v>
      </c>
      <c r="EC20" s="91"/>
      <c r="ED20" s="88">
        <v>16800</v>
      </c>
      <c r="EE20" s="88">
        <f>SUM('[1]címrend kötelező'!AT20+'[1]címrend önként'!AT20+'[1]címrend államig'!AT20)</f>
        <v>0</v>
      </c>
      <c r="EF20" s="91"/>
      <c r="EG20" s="88"/>
      <c r="EH20" s="88">
        <f>SUM('[1]címrend kötelező'!AU20+'[1]címrend önként'!AU20+'[1]címrend államig'!AU20)</f>
        <v>0</v>
      </c>
      <c r="EI20" s="91"/>
      <c r="EJ20" s="88"/>
      <c r="EK20" s="88">
        <f>SUM('[1]címrend kötelező'!AV20+'[1]címrend önként'!AV20+'[1]címrend államig'!AV20)</f>
        <v>0</v>
      </c>
      <c r="EL20" s="91"/>
      <c r="EM20" s="88"/>
      <c r="EN20" s="88">
        <f>SUM('[1]címrend kötelező'!AW20+'[1]címrend önként'!AW20+'[1]címrend államig'!AW20)</f>
        <v>0</v>
      </c>
      <c r="EO20" s="91"/>
      <c r="EP20" s="88"/>
      <c r="EQ20" s="88">
        <f>SUM('[1]címrend kötelező'!AX20+'[1]címrend önként'!AX20+'[1]címrend államig'!AX20)</f>
        <v>0</v>
      </c>
      <c r="ER20" s="91"/>
      <c r="ES20" s="88"/>
      <c r="ET20" s="88">
        <f>SUM('[1]címrend kötelező'!AY20+'[1]címrend önként'!AY20+'[1]címrend államig'!AY20)</f>
        <v>0</v>
      </c>
      <c r="EU20" s="91"/>
      <c r="EV20" s="90">
        <f t="shared" si="178"/>
        <v>16800</v>
      </c>
      <c r="EW20" s="90">
        <f t="shared" si="178"/>
        <v>0</v>
      </c>
      <c r="EX20" s="89"/>
      <c r="EY20" s="88"/>
      <c r="EZ20" s="88">
        <f>'[1]címrend kötelező'!BA20+'[1]címrend önként'!BA20+'[1]címrend államig'!BA20</f>
        <v>0</v>
      </c>
      <c r="FA20" s="91"/>
      <c r="FB20" s="88"/>
      <c r="FC20" s="88">
        <f>'[1]címrend kötelező'!BB20+'[1]címrend önként'!BB20+'[1]címrend államig'!BB20</f>
        <v>0</v>
      </c>
      <c r="FD20" s="91"/>
      <c r="FE20" s="88"/>
      <c r="FF20" s="88">
        <f>'[1]címrend kötelező'!BC20+'[1]címrend önként'!BC20+'[1]címrend államig'!BC20</f>
        <v>0</v>
      </c>
      <c r="FG20" s="91"/>
      <c r="FH20" s="88"/>
      <c r="FI20" s="88">
        <f>'[1]címrend kötelező'!BD20+'[1]címrend önként'!BD20+'[1]címrend államig'!BD20</f>
        <v>0</v>
      </c>
      <c r="FJ20" s="91"/>
      <c r="FK20" s="91"/>
      <c r="FL20" s="88">
        <f>'[1]címrend kötelező'!BE20+'[1]címrend önként'!BE20+'[1]címrend államig'!BE20</f>
        <v>0</v>
      </c>
      <c r="FM20" s="91"/>
      <c r="FN20" s="88"/>
      <c r="FO20" s="88">
        <f>SUM('[1]címrend kötelező'!BF20+'[1]címrend önként'!BF20+'[1]címrend államig'!BF20)</f>
        <v>0</v>
      </c>
      <c r="FP20" s="91"/>
      <c r="FQ20" s="88"/>
      <c r="FR20" s="88">
        <f>SUM('[1]címrend kötelező'!BG20+'[1]címrend önként'!BG20+'[1]címrend államig'!BG20)</f>
        <v>0</v>
      </c>
      <c r="FS20" s="91"/>
      <c r="FT20" s="88"/>
      <c r="FU20" s="88">
        <f>SUM('[1]címrend kötelező'!BH20+'[1]címrend önként'!BH20+'[1]címrend államig'!BH20)</f>
        <v>0</v>
      </c>
      <c r="FV20" s="91"/>
      <c r="FW20" s="88">
        <v>11500</v>
      </c>
      <c r="FX20" s="88">
        <f>SUM('[1]címrend kötelező'!BI20+'[1]címrend önként'!BI20+'[1]címrend államig'!BI20)</f>
        <v>9000</v>
      </c>
      <c r="FY20" s="91"/>
      <c r="FZ20" s="88">
        <v>2600</v>
      </c>
      <c r="GA20" s="88">
        <f>SUM('[1]címrend kötelező'!BJ20+'[1]címrend önként'!BJ20+'[1]címrend államig'!BJ20)</f>
        <v>2600</v>
      </c>
      <c r="GB20" s="91"/>
      <c r="GC20" s="88"/>
      <c r="GD20" s="88">
        <f>SUM('[1]címrend kötelező'!BK20+'[1]címrend önként'!BK20+'[1]címrend államig'!BK20)</f>
        <v>0</v>
      </c>
      <c r="GE20" s="91"/>
      <c r="GF20" s="88"/>
      <c r="GG20" s="88">
        <f>SUM('[1]címrend kötelező'!BL20+'[1]címrend önként'!BL20+'[1]címrend államig'!BL20)</f>
        <v>0</v>
      </c>
      <c r="GH20" s="91"/>
      <c r="GI20" s="88"/>
      <c r="GJ20" s="88">
        <f>SUM('[1]címrend kötelező'!BM20+'[1]címrend önként'!BM20+'[1]címrend államig'!BM20)</f>
        <v>0</v>
      </c>
      <c r="GK20" s="91"/>
      <c r="GL20" s="88"/>
      <c r="GM20" s="88">
        <f>SUM('[1]címrend kötelező'!BN20+'[1]címrend önként'!BN20+'[1]címrend államig'!BN20)</f>
        <v>0</v>
      </c>
      <c r="GN20" s="91"/>
      <c r="GO20" s="90">
        <f t="shared" si="117"/>
        <v>14100</v>
      </c>
      <c r="GP20" s="90">
        <f t="shared" si="199"/>
        <v>11600</v>
      </c>
      <c r="GQ20" s="91"/>
      <c r="GR20" s="88">
        <v>12268</v>
      </c>
      <c r="GS20" s="88">
        <f>SUM('[1]címrend kötelező'!BP20+'[1]címrend önként'!BP20+'[1]címrend államig'!BP20)</f>
        <v>0</v>
      </c>
      <c r="GT20" s="91"/>
      <c r="GU20" s="88"/>
      <c r="GV20" s="88">
        <f>SUM('[1]címrend kötelező'!BQ20+'[1]címrend önként'!BQ20+'[1]címrend államig'!BQ20)</f>
        <v>0</v>
      </c>
      <c r="GW20" s="91"/>
      <c r="GX20" s="88">
        <v>154292</v>
      </c>
      <c r="GY20" s="88">
        <f>SUM('[1]címrend kötelező'!BR20+'[1]címrend önként'!BR20+'[1]címrend államig'!BR20)</f>
        <v>0</v>
      </c>
      <c r="GZ20" s="91"/>
      <c r="HA20" s="90">
        <f t="shared" si="197"/>
        <v>180660</v>
      </c>
      <c r="HB20" s="90">
        <f t="shared" si="197"/>
        <v>11600</v>
      </c>
      <c r="HC20" s="89">
        <f t="shared" si="331"/>
        <v>6.4209011402634779</v>
      </c>
      <c r="HD20" s="91">
        <f t="shared" si="127"/>
        <v>2690812</v>
      </c>
      <c r="HE20" s="91">
        <f t="shared" si="127"/>
        <v>1971199</v>
      </c>
      <c r="HF20" s="92">
        <f t="shared" si="128"/>
        <v>73.256660071383664</v>
      </c>
      <c r="HH20" s="78"/>
      <c r="HI20" s="78"/>
    </row>
    <row r="21" spans="1:217" s="96" customFormat="1" ht="15" customHeight="1" x14ac:dyDescent="0.2">
      <c r="A21" s="94" t="s">
        <v>428</v>
      </c>
      <c r="B21" s="95">
        <f>B22+B23+B24+B25</f>
        <v>0</v>
      </c>
      <c r="C21" s="95">
        <f>SUM('[1]címrend kötelező'!B21+'[1]címrend önként'!B21+'[1]címrend államig'!B21)</f>
        <v>0</v>
      </c>
      <c r="D21" s="93"/>
      <c r="E21" s="95">
        <f t="shared" ref="E21" si="332">E22+E23+E24+E25</f>
        <v>0</v>
      </c>
      <c r="F21" s="95">
        <f>SUM('[1]címrend kötelező'!C21+'[1]címrend önként'!C21+'[1]címrend államig'!C21)</f>
        <v>0</v>
      </c>
      <c r="G21" s="93"/>
      <c r="H21" s="95">
        <f t="shared" ref="H21" si="333">H22+H23+H24+H25</f>
        <v>0</v>
      </c>
      <c r="I21" s="95">
        <f>SUM('[1]címrend kötelező'!D21+'[1]címrend önként'!D21+'[1]címrend államig'!D21)</f>
        <v>0</v>
      </c>
      <c r="J21" s="93"/>
      <c r="K21" s="95">
        <f t="shared" ref="K21" si="334">K22+K23+K24+K25</f>
        <v>0</v>
      </c>
      <c r="L21" s="95">
        <f>SUM('[1]címrend kötelező'!E21+'[1]címrend önként'!E21+'[1]címrend államig'!E21)</f>
        <v>0</v>
      </c>
      <c r="M21" s="93"/>
      <c r="N21" s="95">
        <f t="shared" ref="N21" si="335">N22+N23+N24+N25</f>
        <v>3630</v>
      </c>
      <c r="O21" s="95">
        <f>SUM('[1]címrend kötelező'!F21+'[1]címrend önként'!F21+'[1]címrend államig'!F21)</f>
        <v>2000</v>
      </c>
      <c r="P21" s="93"/>
      <c r="Q21" s="95">
        <f t="shared" ref="Q21" si="336">Q22+Q23+Q24+Q25</f>
        <v>0</v>
      </c>
      <c r="R21" s="95">
        <f>SUM('[1]címrend kötelező'!G21+'[1]címrend önként'!G21+'[1]címrend államig'!G21)</f>
        <v>0</v>
      </c>
      <c r="S21" s="93"/>
      <c r="T21" s="95">
        <f t="shared" ref="T21" si="337">T22+T23+T24+T25</f>
        <v>1232768</v>
      </c>
      <c r="U21" s="95">
        <f>SUM('[1]címrend kötelező'!H21+'[1]címrend önként'!H21+'[1]címrend államig'!H21)</f>
        <v>761036</v>
      </c>
      <c r="V21" s="93"/>
      <c r="W21" s="95">
        <f t="shared" ref="W21" si="338">W22+W23+W24+W25</f>
        <v>0</v>
      </c>
      <c r="X21" s="95">
        <f>SUM('[1]címrend kötelező'!I21+'[1]címrend önként'!I21+'[1]címrend államig'!I21)</f>
        <v>0</v>
      </c>
      <c r="Y21" s="93"/>
      <c r="Z21" s="95">
        <f t="shared" ref="Z21" si="339">Z22+Z23+Z24+Z25</f>
        <v>0</v>
      </c>
      <c r="AA21" s="95">
        <f>SUM('[1]címrend kötelező'!J21+'[1]címrend önként'!J21+'[1]címrend államig'!J21)</f>
        <v>0</v>
      </c>
      <c r="AB21" s="93"/>
      <c r="AC21" s="95">
        <f t="shared" ref="AC21" si="340">AC22+AC23+AC24+AC25</f>
        <v>0</v>
      </c>
      <c r="AD21" s="95">
        <f>SUM('[1]címrend kötelező'!K21+'[1]címrend önként'!K21+'[1]címrend államig'!K21)</f>
        <v>0</v>
      </c>
      <c r="AE21" s="93"/>
      <c r="AF21" s="95">
        <f t="shared" ref="AF21" si="341">AF22+AF23+AF24+AF25</f>
        <v>0</v>
      </c>
      <c r="AG21" s="95">
        <f>SUM('[1]címrend kötelező'!L21+'[1]címrend önként'!L21+'[1]címrend államig'!L21)</f>
        <v>0</v>
      </c>
      <c r="AH21" s="93"/>
      <c r="AI21" s="95">
        <f t="shared" ref="AI21" si="342">AI22+AI23+AI24+AI25</f>
        <v>0</v>
      </c>
      <c r="AJ21" s="95">
        <f>SUM('[1]címrend kötelező'!M21+'[1]címrend önként'!M21+'[1]címrend államig'!M21)</f>
        <v>0</v>
      </c>
      <c r="AK21" s="93"/>
      <c r="AL21" s="95">
        <f t="shared" ref="AL21" si="343">AL22+AL23+AL24+AL25</f>
        <v>0</v>
      </c>
      <c r="AM21" s="95">
        <f>SUM('[1]címrend kötelező'!N21+'[1]címrend önként'!N21+'[1]címrend államig'!N21)</f>
        <v>0</v>
      </c>
      <c r="AN21" s="93"/>
      <c r="AO21" s="95">
        <f t="shared" ref="AO21" si="344">AO22+AO23+AO24+AO25</f>
        <v>0</v>
      </c>
      <c r="AP21" s="95">
        <f>SUM('[1]címrend kötelező'!O21+'[1]címrend önként'!O21+'[1]címrend államig'!O21)</f>
        <v>0</v>
      </c>
      <c r="AQ21" s="93"/>
      <c r="AR21" s="95">
        <f t="shared" ref="AR21" si="345">AR22+AR23+AR24+AR25</f>
        <v>0</v>
      </c>
      <c r="AS21" s="95">
        <f>SUM('[1]címrend kötelező'!P21+'[1]címrend önként'!P21+'[1]címrend államig'!P21)</f>
        <v>0</v>
      </c>
      <c r="AT21" s="93"/>
      <c r="AU21" s="95">
        <f t="shared" ref="AU21" si="346">AU22+AU23+AU24+AU25</f>
        <v>0</v>
      </c>
      <c r="AV21" s="95">
        <f>SUM('[1]címrend kötelező'!Q21+'[1]címrend önként'!Q21+'[1]címrend államig'!Q21)</f>
        <v>0</v>
      </c>
      <c r="AW21" s="93"/>
      <c r="AX21" s="95">
        <f t="shared" ref="AX21" si="347">AX22+AX23+AX24+AX25</f>
        <v>1500</v>
      </c>
      <c r="AY21" s="95">
        <f>SUM('[1]címrend kötelező'!R21+'[1]címrend önként'!R21+'[1]címrend államig'!R21)</f>
        <v>0</v>
      </c>
      <c r="AZ21" s="93"/>
      <c r="BA21" s="95">
        <f t="shared" ref="BA21" si="348">BA22+BA23+BA24+BA25</f>
        <v>0</v>
      </c>
      <c r="BB21" s="95">
        <f>SUM('[1]címrend kötelező'!S21+'[1]címrend önként'!S21+'[1]címrend államig'!S21)</f>
        <v>0</v>
      </c>
      <c r="BC21" s="93"/>
      <c r="BD21" s="95">
        <f t="shared" ref="BD21" si="349">BD22+BD23+BD24+BD25</f>
        <v>0</v>
      </c>
      <c r="BE21" s="95">
        <f>SUM('[1]címrend kötelező'!T21+'[1]címrend önként'!T21+'[1]címrend államig'!T21)</f>
        <v>0</v>
      </c>
      <c r="BF21" s="93"/>
      <c r="BG21" s="95">
        <f t="shared" ref="BG21" si="350">BG22+BG23+BG24+BG25</f>
        <v>0</v>
      </c>
      <c r="BH21" s="95">
        <f>SUM('[1]címrend kötelező'!U21+'[1]címrend önként'!U21+'[1]címrend államig'!U21)</f>
        <v>0</v>
      </c>
      <c r="BI21" s="93"/>
      <c r="BJ21" s="95">
        <f t="shared" ref="BJ21" si="351">BJ22+BJ23+BJ24+BJ25</f>
        <v>0</v>
      </c>
      <c r="BK21" s="95">
        <f>SUM('[1]címrend kötelező'!V21+'[1]címrend önként'!V21+'[1]címrend államig'!V21)</f>
        <v>0</v>
      </c>
      <c r="BL21" s="93"/>
      <c r="BM21" s="95">
        <f t="shared" ref="BM21" si="352">BM22+BM23+BM24+BM25</f>
        <v>0</v>
      </c>
      <c r="BN21" s="95">
        <f>SUM('[1]címrend kötelező'!W21+'[1]címrend önként'!W21+'[1]címrend államig'!W21)</f>
        <v>0</v>
      </c>
      <c r="BO21" s="93"/>
      <c r="BP21" s="95">
        <f t="shared" ref="BP21" si="353">BP22+BP23+BP24+BP25</f>
        <v>38100</v>
      </c>
      <c r="BQ21" s="95">
        <f>SUM('[1]címrend kötelező'!X21+'[1]címrend önként'!X21+'[1]címrend államig'!X21)</f>
        <v>0</v>
      </c>
      <c r="BR21" s="93"/>
      <c r="BS21" s="95">
        <f t="shared" ref="BS21" si="354">BS22+BS23+BS24+BS25</f>
        <v>0</v>
      </c>
      <c r="BT21" s="95">
        <f>SUM('[1]címrend kötelező'!Y21+'[1]címrend önként'!Y21+'[1]címrend államig'!Y21)</f>
        <v>0</v>
      </c>
      <c r="BU21" s="93"/>
      <c r="BV21" s="95">
        <f t="shared" ref="BV21" si="355">BV22+BV23+BV24+BV25</f>
        <v>0</v>
      </c>
      <c r="BW21" s="95">
        <f>SUM('[1]címrend kötelező'!Z21+'[1]címrend önként'!Z21+'[1]címrend államig'!Z21)</f>
        <v>0</v>
      </c>
      <c r="BX21" s="93"/>
      <c r="BY21" s="95">
        <f t="shared" ref="BY21" si="356">BY22+BY23+BY24+BY25</f>
        <v>0</v>
      </c>
      <c r="BZ21" s="95">
        <f>SUM('[1]címrend kötelező'!AA21+'[1]címrend önként'!AA21+'[1]címrend államig'!AA21)</f>
        <v>11025</v>
      </c>
      <c r="CA21" s="93"/>
      <c r="CB21" s="95">
        <f t="shared" ref="CB21" si="357">CB22+CB23+CB24+CB25</f>
        <v>0</v>
      </c>
      <c r="CC21" s="95">
        <f>SUM('[1]címrend kötelező'!AB21+'[1]címrend önként'!AB21+'[1]címrend államig'!AB21)</f>
        <v>0</v>
      </c>
      <c r="CD21" s="93"/>
      <c r="CE21" s="95">
        <f t="shared" ref="CE21" si="358">CE22+CE23+CE24+CE25</f>
        <v>334030</v>
      </c>
      <c r="CF21" s="95">
        <f>SUM('[1]címrend kötelező'!AC21+'[1]címrend önként'!AC21+'[1]címrend államig'!AC21)</f>
        <v>378305</v>
      </c>
      <c r="CG21" s="93"/>
      <c r="CH21" s="95">
        <f t="shared" ref="CH21" si="359">CH22+CH23+CH24+CH25</f>
        <v>0</v>
      </c>
      <c r="CI21" s="95">
        <f>SUM('[1]címrend kötelező'!AD21+'[1]címrend önként'!AD21+'[1]címrend államig'!AD21)</f>
        <v>0</v>
      </c>
      <c r="CJ21" s="93"/>
      <c r="CK21" s="95">
        <f t="shared" ref="CK21" si="360">CK22+CK23+CK24+CK25</f>
        <v>225883</v>
      </c>
      <c r="CL21" s="95">
        <f>SUM('[1]címrend kötelező'!AE21+'[1]címrend önként'!AE21+'[1]címrend államig'!AE21)</f>
        <v>0</v>
      </c>
      <c r="CM21" s="93"/>
      <c r="CN21" s="95">
        <f t="shared" ref="CN21" si="361">CN22+CN23+CN24+CN25</f>
        <v>0</v>
      </c>
      <c r="CO21" s="95">
        <f>SUM('[1]címrend kötelező'!AF21+'[1]címrend önként'!AF21+'[1]címrend államig'!AF21)</f>
        <v>353724</v>
      </c>
      <c r="CP21" s="93"/>
      <c r="CQ21" s="95">
        <f t="shared" ref="CQ21" si="362">CQ22+CQ23+CQ24+CQ25</f>
        <v>0</v>
      </c>
      <c r="CR21" s="95">
        <f>SUM('[1]címrend kötelező'!AG21+'[1]címrend önként'!AG21+'[1]címrend államig'!AG21)</f>
        <v>0</v>
      </c>
      <c r="CS21" s="93"/>
      <c r="CT21" s="95">
        <f t="shared" ref="CT21" si="363">CT22+CT23+CT24+CT25</f>
        <v>0</v>
      </c>
      <c r="CU21" s="95">
        <f>SUM('[1]címrend kötelező'!AH21+'[1]címrend önként'!AH21+'[1]címrend államig'!AH21)</f>
        <v>0</v>
      </c>
      <c r="CV21" s="93"/>
      <c r="CW21" s="95">
        <f t="shared" ref="CW21" si="364">CW22+CW23+CW24+CW25</f>
        <v>0</v>
      </c>
      <c r="CX21" s="95">
        <f>SUM('[1]címrend kötelező'!AI21+'[1]címrend önként'!AI21+'[1]címrend államig'!AI21)</f>
        <v>0</v>
      </c>
      <c r="CY21" s="93"/>
      <c r="CZ21" s="95">
        <f t="shared" ref="CZ21" si="365">CZ22+CZ23+CZ24+CZ25</f>
        <v>0</v>
      </c>
      <c r="DA21" s="95">
        <f>SUM('[1]címrend kötelező'!AJ21+'[1]címrend önként'!AJ21+'[1]címrend államig'!AJ21)</f>
        <v>0</v>
      </c>
      <c r="DB21" s="93"/>
      <c r="DC21" s="95">
        <f t="shared" ref="DC21" si="366">DC22+DC23+DC24+DC25</f>
        <v>1000000</v>
      </c>
      <c r="DD21" s="95">
        <f>SUM('[1]címrend kötelező'!AK21+'[1]címrend önként'!AK21+'[1]címrend államig'!AK21)</f>
        <v>300000</v>
      </c>
      <c r="DE21" s="93"/>
      <c r="DF21" s="95">
        <f t="shared" ref="DF21" si="367">DF22+DF23+DF24+DF25</f>
        <v>0</v>
      </c>
      <c r="DG21" s="95">
        <f>SUM('[1]címrend kötelező'!AL21+'[1]címrend önként'!AL21+'[1]címrend államig'!AL21)</f>
        <v>0</v>
      </c>
      <c r="DH21" s="93"/>
      <c r="DI21" s="95">
        <f t="shared" ref="DI21" si="368">DI22+DI23+DI24+DI25</f>
        <v>0</v>
      </c>
      <c r="DJ21" s="95">
        <f>SUM('[1]címrend kötelező'!AM21+'[1]címrend önként'!AM21+'[1]címrend államig'!AM21)</f>
        <v>0</v>
      </c>
      <c r="DK21" s="93"/>
      <c r="DL21" s="95">
        <f t="shared" ref="DL21" si="369">DL22+DL23+DL24+DL25</f>
        <v>0</v>
      </c>
      <c r="DM21" s="95">
        <f>SUM('[1]címrend kötelező'!AN21+'[1]címrend önként'!AN21+'[1]címrend államig'!AN21)</f>
        <v>0</v>
      </c>
      <c r="DN21" s="93"/>
      <c r="DO21" s="95">
        <f t="shared" ref="DO21" si="370">DO22+DO23+DO24+DO25</f>
        <v>35000</v>
      </c>
      <c r="DP21" s="95">
        <f>SUM('[1]címrend kötelező'!AO21+'[1]címrend önként'!AO21+'[1]címrend államig'!AO21)</f>
        <v>0</v>
      </c>
      <c r="DQ21" s="93"/>
      <c r="DR21" s="91">
        <f t="shared" si="168"/>
        <v>2870911</v>
      </c>
      <c r="DS21" s="91">
        <f t="shared" si="168"/>
        <v>1806090</v>
      </c>
      <c r="DT21" s="93">
        <f t="shared" si="169"/>
        <v>62.909996164980384</v>
      </c>
      <c r="DU21" s="95">
        <f>DU22+DU23+DU24+DU25</f>
        <v>0</v>
      </c>
      <c r="DV21" s="95">
        <f>DV22+DV23+DV24+DV25</f>
        <v>0</v>
      </c>
      <c r="DW21" s="91"/>
      <c r="DX21" s="95">
        <f t="shared" ref="DX21:DY21" si="371">DX22+DX23+DX24+DX25</f>
        <v>0</v>
      </c>
      <c r="DY21" s="95">
        <f t="shared" si="371"/>
        <v>0</v>
      </c>
      <c r="DZ21" s="91"/>
      <c r="EA21" s="95">
        <f t="shared" ref="EA21:EB21" si="372">EA22+EA23+EA24+EA25</f>
        <v>0</v>
      </c>
      <c r="EB21" s="95">
        <f t="shared" si="372"/>
        <v>0</v>
      </c>
      <c r="EC21" s="91"/>
      <c r="ED21" s="95">
        <f t="shared" ref="ED21:EE21" si="373">ED22+ED23+ED24+ED25</f>
        <v>0</v>
      </c>
      <c r="EE21" s="95">
        <f t="shared" si="373"/>
        <v>0</v>
      </c>
      <c r="EF21" s="91"/>
      <c r="EG21" s="95">
        <f t="shared" ref="EG21:EH21" si="374">EG22+EG23+EG24+EG25</f>
        <v>0</v>
      </c>
      <c r="EH21" s="95">
        <f t="shared" si="374"/>
        <v>0</v>
      </c>
      <c r="EI21" s="91"/>
      <c r="EJ21" s="95">
        <f t="shared" ref="EJ21:EK21" si="375">EJ22+EJ23+EJ24+EJ25</f>
        <v>0</v>
      </c>
      <c r="EK21" s="95">
        <f t="shared" si="375"/>
        <v>0</v>
      </c>
      <c r="EL21" s="91"/>
      <c r="EM21" s="95">
        <f t="shared" ref="EM21:EN21" si="376">EM22+EM23+EM24+EM25</f>
        <v>0</v>
      </c>
      <c r="EN21" s="95">
        <f t="shared" si="376"/>
        <v>0</v>
      </c>
      <c r="EO21" s="91"/>
      <c r="EP21" s="95">
        <f t="shared" ref="EP21:EQ21" si="377">EP22+EP23+EP24+EP25</f>
        <v>0</v>
      </c>
      <c r="EQ21" s="95">
        <f t="shared" si="377"/>
        <v>0</v>
      </c>
      <c r="ER21" s="91"/>
      <c r="ES21" s="95">
        <f t="shared" ref="ES21:ET21" si="378">ES22+ES23+ES24+ES25</f>
        <v>0</v>
      </c>
      <c r="ET21" s="95">
        <f t="shared" si="378"/>
        <v>0</v>
      </c>
      <c r="EU21" s="91"/>
      <c r="EV21" s="91">
        <f t="shared" si="178"/>
        <v>0</v>
      </c>
      <c r="EW21" s="91">
        <f t="shared" si="178"/>
        <v>0</v>
      </c>
      <c r="EX21" s="93"/>
      <c r="EY21" s="95">
        <f t="shared" ref="EY21:EZ21" si="379">EY22+EY23+EY24+EY25</f>
        <v>0</v>
      </c>
      <c r="EZ21" s="95">
        <f t="shared" si="379"/>
        <v>0</v>
      </c>
      <c r="FA21" s="91"/>
      <c r="FB21" s="95">
        <f t="shared" ref="FB21:FC21" si="380">FB22+FB23+FB24+FB25</f>
        <v>0</v>
      </c>
      <c r="FC21" s="95">
        <f t="shared" si="380"/>
        <v>0</v>
      </c>
      <c r="FD21" s="91"/>
      <c r="FE21" s="95">
        <f t="shared" ref="FE21:FF21" si="381">FE22+FE23+FE24+FE25</f>
        <v>0</v>
      </c>
      <c r="FF21" s="95">
        <f t="shared" si="381"/>
        <v>0</v>
      </c>
      <c r="FG21" s="91"/>
      <c r="FH21" s="95">
        <f t="shared" ref="FH21:FI21" si="382">FH22+FH23+FH24+FH25</f>
        <v>0</v>
      </c>
      <c r="FI21" s="95">
        <f t="shared" si="382"/>
        <v>0</v>
      </c>
      <c r="FJ21" s="91"/>
      <c r="FK21" s="91"/>
      <c r="FL21" s="95">
        <f t="shared" ref="FL21" si="383">FL22+FL23+FL24+FL25</f>
        <v>0</v>
      </c>
      <c r="FM21" s="91"/>
      <c r="FN21" s="95">
        <f t="shared" ref="FN21:FO21" si="384">FN22+FN23+FN24+FN25</f>
        <v>0</v>
      </c>
      <c r="FO21" s="95">
        <f t="shared" si="384"/>
        <v>0</v>
      </c>
      <c r="FP21" s="91"/>
      <c r="FQ21" s="95">
        <f t="shared" ref="FQ21:FR21" si="385">FQ22+FQ23+FQ24+FQ25</f>
        <v>0</v>
      </c>
      <c r="FR21" s="95">
        <f t="shared" si="385"/>
        <v>0</v>
      </c>
      <c r="FS21" s="91"/>
      <c r="FT21" s="95">
        <f t="shared" ref="FT21:FU21" si="386">FT22+FT23+FT24+FT25</f>
        <v>0</v>
      </c>
      <c r="FU21" s="95">
        <f t="shared" si="386"/>
        <v>0</v>
      </c>
      <c r="FV21" s="91"/>
      <c r="FW21" s="95">
        <f t="shared" ref="FW21:FX21" si="387">FW22+FW23+FW24+FW25</f>
        <v>0</v>
      </c>
      <c r="FX21" s="95">
        <f t="shared" si="387"/>
        <v>0</v>
      </c>
      <c r="FY21" s="91"/>
      <c r="FZ21" s="95">
        <f t="shared" ref="FZ21:GA21" si="388">FZ22+FZ23+FZ24+FZ25</f>
        <v>0</v>
      </c>
      <c r="GA21" s="95">
        <f t="shared" si="388"/>
        <v>0</v>
      </c>
      <c r="GB21" s="91"/>
      <c r="GC21" s="95">
        <f t="shared" ref="GC21:GD21" si="389">GC22+GC23+GC24+GC25</f>
        <v>0</v>
      </c>
      <c r="GD21" s="95">
        <f t="shared" si="389"/>
        <v>0</v>
      </c>
      <c r="GE21" s="91"/>
      <c r="GF21" s="95">
        <f t="shared" ref="GF21:GG21" si="390">GF22+GF23+GF24+GF25</f>
        <v>0</v>
      </c>
      <c r="GG21" s="95">
        <f t="shared" si="390"/>
        <v>0</v>
      </c>
      <c r="GH21" s="91"/>
      <c r="GI21" s="95">
        <f t="shared" ref="GI21:GJ21" si="391">GI22+GI23+GI24+GI25</f>
        <v>0</v>
      </c>
      <c r="GJ21" s="95">
        <f t="shared" si="391"/>
        <v>0</v>
      </c>
      <c r="GK21" s="91"/>
      <c r="GL21" s="95">
        <f t="shared" ref="GL21:GM21" si="392">GL22+GL23+GL24+GL25</f>
        <v>0</v>
      </c>
      <c r="GM21" s="95">
        <f t="shared" si="392"/>
        <v>0</v>
      </c>
      <c r="GN21" s="91"/>
      <c r="GO21" s="91">
        <f t="shared" si="117"/>
        <v>0</v>
      </c>
      <c r="GP21" s="95">
        <f t="shared" ref="GP21" si="393">GP22+GP23+GP24+GP25</f>
        <v>0</v>
      </c>
      <c r="GQ21" s="91"/>
      <c r="GR21" s="95">
        <f t="shared" ref="GR21:GS21" si="394">GR22+GR23+GR24+GR25</f>
        <v>0</v>
      </c>
      <c r="GS21" s="95">
        <f t="shared" si="394"/>
        <v>0</v>
      </c>
      <c r="GT21" s="91"/>
      <c r="GU21" s="95">
        <f t="shared" ref="GU21:GV21" si="395">GU22+GU23+GU24+GU25</f>
        <v>0</v>
      </c>
      <c r="GV21" s="95">
        <f t="shared" si="395"/>
        <v>0</v>
      </c>
      <c r="GW21" s="91"/>
      <c r="GX21" s="95">
        <f t="shared" ref="GX21:GY21" si="396">GX22+GX23+GX24+GX25</f>
        <v>0</v>
      </c>
      <c r="GY21" s="95">
        <f t="shared" si="396"/>
        <v>0</v>
      </c>
      <c r="GZ21" s="91"/>
      <c r="HA21" s="91">
        <f t="shared" si="197"/>
        <v>0</v>
      </c>
      <c r="HB21" s="91">
        <f t="shared" si="197"/>
        <v>0</v>
      </c>
      <c r="HC21" s="91"/>
      <c r="HD21" s="91">
        <f t="shared" si="127"/>
        <v>2870911</v>
      </c>
      <c r="HE21" s="91">
        <f t="shared" si="127"/>
        <v>1806090</v>
      </c>
      <c r="HF21" s="92">
        <f t="shared" si="128"/>
        <v>62.909996164980384</v>
      </c>
      <c r="HH21" s="78"/>
      <c r="HI21" s="78"/>
    </row>
    <row r="22" spans="1:217" ht="24.95" customHeight="1" x14ac:dyDescent="0.2">
      <c r="A22" s="87" t="s">
        <v>429</v>
      </c>
      <c r="B22" s="88"/>
      <c r="C22" s="88">
        <f>SUM('[1]címrend kötelező'!B22+'[1]címrend önként'!B22+'[1]címrend államig'!B22)</f>
        <v>0</v>
      </c>
      <c r="D22" s="93"/>
      <c r="E22" s="88"/>
      <c r="F22" s="88">
        <f>SUM('[1]címrend kötelező'!C22+'[1]címrend önként'!C22+'[1]címrend államig'!C22)</f>
        <v>0</v>
      </c>
      <c r="G22" s="93"/>
      <c r="H22" s="88"/>
      <c r="I22" s="88">
        <f>SUM('[1]címrend kötelező'!D22+'[1]címrend önként'!D22+'[1]címrend államig'!D22)</f>
        <v>0</v>
      </c>
      <c r="J22" s="93"/>
      <c r="K22" s="88"/>
      <c r="L22" s="88">
        <f>SUM('[1]címrend kötelező'!E22+'[1]címrend önként'!E22+'[1]címrend államig'!E22)</f>
        <v>0</v>
      </c>
      <c r="M22" s="93"/>
      <c r="N22" s="88"/>
      <c r="O22" s="88">
        <f>SUM('[1]címrend kötelező'!F22+'[1]címrend önként'!F22+'[1]címrend államig'!F22)</f>
        <v>0</v>
      </c>
      <c r="P22" s="93"/>
      <c r="Q22" s="88"/>
      <c r="R22" s="88">
        <f>SUM('[1]címrend kötelező'!G22+'[1]címrend önként'!G22+'[1]címrend államig'!G22)</f>
        <v>0</v>
      </c>
      <c r="S22" s="93"/>
      <c r="T22" s="88"/>
      <c r="U22" s="88">
        <f>SUM('[1]címrend kötelező'!H22+'[1]címrend önként'!H22+'[1]címrend államig'!H22)</f>
        <v>0</v>
      </c>
      <c r="V22" s="93"/>
      <c r="W22" s="88"/>
      <c r="X22" s="88">
        <f>SUM('[1]címrend kötelező'!I22+'[1]címrend önként'!I22+'[1]címrend államig'!I22)</f>
        <v>0</v>
      </c>
      <c r="Y22" s="93"/>
      <c r="Z22" s="88"/>
      <c r="AA22" s="88">
        <f>SUM('[1]címrend kötelező'!J22+'[1]címrend önként'!J22+'[1]címrend államig'!J22)</f>
        <v>0</v>
      </c>
      <c r="AB22" s="93"/>
      <c r="AC22" s="88"/>
      <c r="AD22" s="88">
        <f>SUM('[1]címrend kötelező'!K22+'[1]címrend önként'!K22+'[1]címrend államig'!K22)</f>
        <v>0</v>
      </c>
      <c r="AE22" s="93"/>
      <c r="AF22" s="88"/>
      <c r="AG22" s="88">
        <f>SUM('[1]címrend kötelező'!L22+'[1]címrend önként'!L22+'[1]címrend államig'!L22)</f>
        <v>0</v>
      </c>
      <c r="AH22" s="93"/>
      <c r="AI22" s="88"/>
      <c r="AJ22" s="88">
        <f>SUM('[1]címrend kötelező'!M22+'[1]címrend önként'!M22+'[1]címrend államig'!M22)</f>
        <v>0</v>
      </c>
      <c r="AK22" s="93"/>
      <c r="AL22" s="88"/>
      <c r="AM22" s="88">
        <f>SUM('[1]címrend kötelező'!N22+'[1]címrend önként'!N22+'[1]címrend államig'!N22)</f>
        <v>0</v>
      </c>
      <c r="AN22" s="93"/>
      <c r="AO22" s="88"/>
      <c r="AP22" s="88">
        <f>SUM('[1]címrend kötelező'!O22+'[1]címrend önként'!O22+'[1]címrend államig'!O22)</f>
        <v>0</v>
      </c>
      <c r="AQ22" s="93"/>
      <c r="AR22" s="88"/>
      <c r="AS22" s="88">
        <f>SUM('[1]címrend kötelező'!P22+'[1]címrend önként'!P22+'[1]címrend államig'!P22)</f>
        <v>0</v>
      </c>
      <c r="AT22" s="93"/>
      <c r="AU22" s="88"/>
      <c r="AV22" s="88">
        <f>SUM('[1]címrend kötelező'!Q22+'[1]címrend önként'!Q22+'[1]címrend államig'!Q22)</f>
        <v>0</v>
      </c>
      <c r="AW22" s="93"/>
      <c r="AX22" s="88"/>
      <c r="AY22" s="88">
        <f>SUM('[1]címrend kötelező'!R22+'[1]címrend önként'!R22+'[1]címrend államig'!R22)</f>
        <v>0</v>
      </c>
      <c r="AZ22" s="93"/>
      <c r="BA22" s="88"/>
      <c r="BB22" s="88">
        <f>SUM('[1]címrend kötelező'!S22+'[1]címrend önként'!S22+'[1]címrend államig'!S22)</f>
        <v>0</v>
      </c>
      <c r="BC22" s="93"/>
      <c r="BD22" s="88"/>
      <c r="BE22" s="88">
        <f>SUM('[1]címrend kötelező'!T22+'[1]címrend önként'!T22+'[1]címrend államig'!T22)</f>
        <v>0</v>
      </c>
      <c r="BF22" s="93"/>
      <c r="BG22" s="88"/>
      <c r="BH22" s="88">
        <f>SUM('[1]címrend kötelező'!U22+'[1]címrend önként'!U22+'[1]címrend államig'!U22)</f>
        <v>0</v>
      </c>
      <c r="BI22" s="93"/>
      <c r="BJ22" s="88"/>
      <c r="BK22" s="88">
        <f>SUM('[1]címrend kötelező'!V22+'[1]címrend önként'!V22+'[1]címrend államig'!V22)</f>
        <v>0</v>
      </c>
      <c r="BL22" s="93"/>
      <c r="BM22" s="88"/>
      <c r="BN22" s="88">
        <f>SUM('[1]címrend kötelező'!W22+'[1]címrend önként'!W22+'[1]címrend államig'!W22)</f>
        <v>0</v>
      </c>
      <c r="BO22" s="93"/>
      <c r="BP22" s="88"/>
      <c r="BQ22" s="88">
        <f>SUM('[1]címrend kötelező'!X22+'[1]címrend önként'!X22+'[1]címrend államig'!X22)</f>
        <v>0</v>
      </c>
      <c r="BR22" s="93"/>
      <c r="BS22" s="88"/>
      <c r="BT22" s="88">
        <f>SUM('[1]címrend kötelező'!Y22+'[1]címrend önként'!Y22+'[1]címrend államig'!Y22)</f>
        <v>0</v>
      </c>
      <c r="BU22" s="93"/>
      <c r="BV22" s="88"/>
      <c r="BW22" s="88">
        <f>SUM('[1]címrend kötelező'!Z22+'[1]címrend önként'!Z22+'[1]címrend államig'!Z22)</f>
        <v>0</v>
      </c>
      <c r="BX22" s="93"/>
      <c r="BY22" s="88"/>
      <c r="BZ22" s="88">
        <f>SUM('[1]címrend kötelező'!AA22+'[1]címrend önként'!AA22+'[1]címrend államig'!AA22)</f>
        <v>0</v>
      </c>
      <c r="CA22" s="93"/>
      <c r="CB22" s="88"/>
      <c r="CC22" s="88">
        <f>SUM('[1]címrend kötelező'!AB22+'[1]címrend önként'!AB22+'[1]címrend államig'!AB22)</f>
        <v>0</v>
      </c>
      <c r="CD22" s="93"/>
      <c r="CE22" s="88"/>
      <c r="CF22" s="88">
        <f>SUM('[1]címrend kötelező'!AC22+'[1]címrend önként'!AC22+'[1]címrend államig'!AC22)</f>
        <v>0</v>
      </c>
      <c r="CG22" s="93"/>
      <c r="CH22" s="88"/>
      <c r="CI22" s="88">
        <f>SUM('[1]címrend kötelező'!AD22+'[1]címrend önként'!AD22+'[1]címrend államig'!AD22)</f>
        <v>0</v>
      </c>
      <c r="CJ22" s="93"/>
      <c r="CK22" s="88"/>
      <c r="CL22" s="88">
        <f>SUM('[1]címrend kötelező'!AE22+'[1]címrend önként'!AE22+'[1]címrend államig'!AE22)</f>
        <v>0</v>
      </c>
      <c r="CM22" s="93"/>
      <c r="CN22" s="88"/>
      <c r="CO22" s="88">
        <f>SUM('[1]címrend kötelező'!AF22+'[1]címrend önként'!AF22+'[1]címrend államig'!AF22)</f>
        <v>0</v>
      </c>
      <c r="CP22" s="93"/>
      <c r="CQ22" s="88"/>
      <c r="CR22" s="88">
        <f>SUM('[1]címrend kötelező'!AG22+'[1]címrend önként'!AG22+'[1]címrend államig'!AG22)</f>
        <v>0</v>
      </c>
      <c r="CS22" s="93"/>
      <c r="CT22" s="88"/>
      <c r="CU22" s="88">
        <f>SUM('[1]címrend kötelező'!AH22+'[1]címrend önként'!AH22+'[1]címrend államig'!AH22)</f>
        <v>0</v>
      </c>
      <c r="CV22" s="93"/>
      <c r="CW22" s="88"/>
      <c r="CX22" s="88">
        <f>SUM('[1]címrend kötelező'!AI22+'[1]címrend önként'!AI22+'[1]címrend államig'!AI22)</f>
        <v>0</v>
      </c>
      <c r="CY22" s="93"/>
      <c r="CZ22" s="88"/>
      <c r="DA22" s="88">
        <f>SUM('[1]címrend kötelező'!AJ22+'[1]címrend önként'!AJ22+'[1]címrend államig'!AJ22)</f>
        <v>0</v>
      </c>
      <c r="DB22" s="93"/>
      <c r="DC22" s="88">
        <v>500000</v>
      </c>
      <c r="DD22" s="88">
        <f>SUM('[1]címrend kötelező'!AK22+'[1]címrend önként'!AK22+'[1]címrend államig'!AK22)</f>
        <v>150000</v>
      </c>
      <c r="DE22" s="93"/>
      <c r="DF22" s="88"/>
      <c r="DG22" s="88">
        <f>SUM('[1]címrend kötelező'!AL22+'[1]címrend önként'!AL22+'[1]címrend államig'!AL22)</f>
        <v>0</v>
      </c>
      <c r="DH22" s="93"/>
      <c r="DI22" s="88"/>
      <c r="DJ22" s="88">
        <f>SUM('[1]címrend kötelező'!AM22+'[1]címrend önként'!AM22+'[1]címrend államig'!AM22)</f>
        <v>0</v>
      </c>
      <c r="DK22" s="93"/>
      <c r="DL22" s="88"/>
      <c r="DM22" s="88">
        <f>SUM('[1]címrend kötelező'!AN22+'[1]címrend önként'!AN22+'[1]címrend államig'!AN22)</f>
        <v>0</v>
      </c>
      <c r="DN22" s="93"/>
      <c r="DO22" s="88"/>
      <c r="DP22" s="88">
        <f>SUM('[1]címrend kötelező'!AO22+'[1]címrend önként'!AO22+'[1]címrend államig'!AO22)</f>
        <v>0</v>
      </c>
      <c r="DQ22" s="93"/>
      <c r="DR22" s="90">
        <f t="shared" si="168"/>
        <v>500000</v>
      </c>
      <c r="DS22" s="90">
        <f t="shared" si="168"/>
        <v>150000</v>
      </c>
      <c r="DT22" s="89">
        <f t="shared" si="169"/>
        <v>30</v>
      </c>
      <c r="DU22" s="88"/>
      <c r="DV22" s="88">
        <f>SUM('[1]címrend kötelező'!AQ22+'[1]címrend önként'!AQ22+'[1]címrend államig'!AQ22)</f>
        <v>0</v>
      </c>
      <c r="DW22" s="91"/>
      <c r="DX22" s="88"/>
      <c r="DY22" s="88">
        <f>SUM('[1]címrend kötelező'!AR22+'[1]címrend önként'!AR22+'[1]címrend államig'!AR22)</f>
        <v>0</v>
      </c>
      <c r="DZ22" s="91"/>
      <c r="EA22" s="88"/>
      <c r="EB22" s="88">
        <f>SUM('[1]címrend kötelező'!AS22+'[1]címrend önként'!AS22+'[1]címrend államig'!AS22)</f>
        <v>0</v>
      </c>
      <c r="EC22" s="91"/>
      <c r="ED22" s="88"/>
      <c r="EE22" s="88">
        <f>SUM('[1]címrend kötelező'!AT22+'[1]címrend önként'!AT22+'[1]címrend államig'!AT22)</f>
        <v>0</v>
      </c>
      <c r="EF22" s="91"/>
      <c r="EG22" s="88"/>
      <c r="EH22" s="88">
        <f>SUM('[1]címrend kötelező'!AU22+'[1]címrend önként'!AU22+'[1]címrend államig'!AU22)</f>
        <v>0</v>
      </c>
      <c r="EI22" s="91"/>
      <c r="EJ22" s="88"/>
      <c r="EK22" s="88">
        <f>SUM('[1]címrend kötelező'!AV22+'[1]címrend önként'!AV22+'[1]címrend államig'!AV22)</f>
        <v>0</v>
      </c>
      <c r="EL22" s="91"/>
      <c r="EM22" s="88"/>
      <c r="EN22" s="88">
        <f>SUM('[1]címrend kötelező'!AW22+'[1]címrend önként'!AW22+'[1]címrend államig'!AW22)</f>
        <v>0</v>
      </c>
      <c r="EO22" s="91"/>
      <c r="EP22" s="88"/>
      <c r="EQ22" s="88">
        <f>SUM('[1]címrend kötelező'!AX22+'[1]címrend önként'!AX22+'[1]címrend államig'!AX22)</f>
        <v>0</v>
      </c>
      <c r="ER22" s="91"/>
      <c r="ES22" s="88"/>
      <c r="ET22" s="88">
        <f>SUM('[1]címrend kötelező'!AY22+'[1]címrend önként'!AY22+'[1]címrend államig'!AY22)</f>
        <v>0</v>
      </c>
      <c r="EU22" s="91"/>
      <c r="EV22" s="90">
        <f t="shared" si="178"/>
        <v>0</v>
      </c>
      <c r="EW22" s="90">
        <f t="shared" si="178"/>
        <v>0</v>
      </c>
      <c r="EX22" s="89"/>
      <c r="EY22" s="88"/>
      <c r="EZ22" s="88">
        <f>'[1]címrend kötelező'!BA22+'[1]címrend önként'!BA22+'[1]címrend államig'!BA22</f>
        <v>0</v>
      </c>
      <c r="FA22" s="91"/>
      <c r="FB22" s="88"/>
      <c r="FC22" s="88">
        <f>'[1]címrend kötelező'!BB22+'[1]címrend önként'!BB22+'[1]címrend államig'!BB22</f>
        <v>0</v>
      </c>
      <c r="FD22" s="91"/>
      <c r="FE22" s="88"/>
      <c r="FF22" s="88">
        <f>'[1]címrend kötelező'!BC22+'[1]címrend önként'!BC22+'[1]címrend államig'!BC22</f>
        <v>0</v>
      </c>
      <c r="FG22" s="91"/>
      <c r="FH22" s="88"/>
      <c r="FI22" s="88">
        <f>'[1]címrend kötelező'!BD22+'[1]címrend önként'!BD22+'[1]címrend államig'!BD22</f>
        <v>0</v>
      </c>
      <c r="FJ22" s="91"/>
      <c r="FK22" s="91"/>
      <c r="FL22" s="88">
        <f>'[1]címrend kötelező'!BE22+'[1]címrend önként'!BE22+'[1]címrend államig'!BE22</f>
        <v>0</v>
      </c>
      <c r="FM22" s="91"/>
      <c r="FN22" s="88"/>
      <c r="FO22" s="88">
        <f>SUM('[1]címrend kötelező'!BF22+'[1]címrend önként'!BF22+'[1]címrend államig'!BF22)</f>
        <v>0</v>
      </c>
      <c r="FP22" s="91"/>
      <c r="FQ22" s="88"/>
      <c r="FR22" s="88">
        <f>SUM('[1]címrend kötelező'!BG22+'[1]címrend önként'!BG22+'[1]címrend államig'!BG22)</f>
        <v>0</v>
      </c>
      <c r="FS22" s="91"/>
      <c r="FT22" s="88"/>
      <c r="FU22" s="88">
        <f>SUM('[1]címrend kötelező'!BH22+'[1]címrend önként'!BH22+'[1]címrend államig'!BH22)</f>
        <v>0</v>
      </c>
      <c r="FV22" s="91"/>
      <c r="FW22" s="88"/>
      <c r="FX22" s="88">
        <f>SUM('[1]címrend kötelező'!BI22+'[1]címrend önként'!BI22+'[1]címrend államig'!BI22)</f>
        <v>0</v>
      </c>
      <c r="FY22" s="91"/>
      <c r="FZ22" s="88"/>
      <c r="GA22" s="88">
        <f>SUM('[1]címrend kötelező'!BJ22+'[1]címrend önként'!BJ22+'[1]címrend államig'!BJ22)</f>
        <v>0</v>
      </c>
      <c r="GB22" s="91"/>
      <c r="GC22" s="88"/>
      <c r="GD22" s="88">
        <f>SUM('[1]címrend kötelező'!BK22+'[1]címrend önként'!BK22+'[1]címrend államig'!BK22)</f>
        <v>0</v>
      </c>
      <c r="GE22" s="91"/>
      <c r="GF22" s="88"/>
      <c r="GG22" s="88">
        <f>SUM('[1]címrend kötelező'!BL22+'[1]címrend önként'!BL22+'[1]címrend államig'!BL22)</f>
        <v>0</v>
      </c>
      <c r="GH22" s="91"/>
      <c r="GI22" s="88"/>
      <c r="GJ22" s="88">
        <f>SUM('[1]címrend kötelező'!BM22+'[1]címrend önként'!BM22+'[1]címrend államig'!BM22)</f>
        <v>0</v>
      </c>
      <c r="GK22" s="91"/>
      <c r="GL22" s="88"/>
      <c r="GM22" s="88">
        <f>SUM('[1]címrend kötelező'!BN22+'[1]címrend önként'!BN22+'[1]címrend államig'!BN22)</f>
        <v>0</v>
      </c>
      <c r="GN22" s="91"/>
      <c r="GO22" s="90">
        <f t="shared" si="117"/>
        <v>0</v>
      </c>
      <c r="GP22" s="90">
        <f t="shared" si="199"/>
        <v>0</v>
      </c>
      <c r="GQ22" s="90"/>
      <c r="GR22" s="88"/>
      <c r="GS22" s="88">
        <f>SUM('[1]címrend kötelező'!BP22+'[1]címrend önként'!BP22+'[1]címrend államig'!BP22)</f>
        <v>0</v>
      </c>
      <c r="GT22" s="91"/>
      <c r="GU22" s="88"/>
      <c r="GV22" s="88">
        <f>SUM('[1]címrend kötelező'!BQ22+'[1]címrend önként'!BQ22+'[1]címrend államig'!BQ22)</f>
        <v>0</v>
      </c>
      <c r="GW22" s="91"/>
      <c r="GX22" s="88"/>
      <c r="GY22" s="88">
        <f>SUM('[1]címrend kötelező'!BR22+'[1]címrend önként'!BR22+'[1]címrend államig'!BR22)</f>
        <v>0</v>
      </c>
      <c r="GZ22" s="91"/>
      <c r="HA22" s="91">
        <f t="shared" si="197"/>
        <v>0</v>
      </c>
      <c r="HB22" s="91">
        <f t="shared" si="197"/>
        <v>0</v>
      </c>
      <c r="HC22" s="91"/>
      <c r="HD22" s="91">
        <f t="shared" si="127"/>
        <v>500000</v>
      </c>
      <c r="HE22" s="91">
        <f t="shared" si="127"/>
        <v>150000</v>
      </c>
      <c r="HF22" s="92">
        <f t="shared" si="128"/>
        <v>30</v>
      </c>
      <c r="HH22" s="78"/>
      <c r="HI22" s="78"/>
    </row>
    <row r="23" spans="1:217" ht="15" customHeight="1" x14ac:dyDescent="0.2">
      <c r="A23" s="87" t="s">
        <v>430</v>
      </c>
      <c r="B23" s="88"/>
      <c r="C23" s="88">
        <f>SUM('[1]címrend kötelező'!B23+'[1]címrend önként'!B23+'[1]címrend államig'!B23)</f>
        <v>0</v>
      </c>
      <c r="D23" s="93"/>
      <c r="E23" s="88"/>
      <c r="F23" s="88">
        <f>SUM('[1]címrend kötelező'!C23+'[1]címrend önként'!C23+'[1]címrend államig'!C23)</f>
        <v>0</v>
      </c>
      <c r="G23" s="93"/>
      <c r="H23" s="88"/>
      <c r="I23" s="88">
        <f>SUM('[1]címrend kötelező'!D23+'[1]címrend önként'!D23+'[1]címrend államig'!D23)</f>
        <v>0</v>
      </c>
      <c r="J23" s="93"/>
      <c r="K23" s="88"/>
      <c r="L23" s="88">
        <f>SUM('[1]címrend kötelező'!E23+'[1]címrend önként'!E23+'[1]címrend államig'!E23)</f>
        <v>0</v>
      </c>
      <c r="M23" s="93"/>
      <c r="N23" s="88"/>
      <c r="O23" s="88">
        <f>SUM('[1]címrend kötelező'!F23+'[1]címrend önként'!F23+'[1]címrend államig'!F23)</f>
        <v>0</v>
      </c>
      <c r="P23" s="93"/>
      <c r="Q23" s="88"/>
      <c r="R23" s="88">
        <f>SUM('[1]címrend kötelező'!G23+'[1]címrend önként'!G23+'[1]címrend államig'!G23)</f>
        <v>0</v>
      </c>
      <c r="S23" s="93"/>
      <c r="T23" s="88"/>
      <c r="U23" s="88">
        <f>SUM('[1]címrend kötelező'!H23+'[1]címrend önként'!H23+'[1]címrend államig'!H23)</f>
        <v>0</v>
      </c>
      <c r="V23" s="93"/>
      <c r="W23" s="88"/>
      <c r="X23" s="88">
        <f>SUM('[1]címrend kötelező'!I23+'[1]címrend önként'!I23+'[1]címrend államig'!I23)</f>
        <v>0</v>
      </c>
      <c r="Y23" s="93"/>
      <c r="Z23" s="88"/>
      <c r="AA23" s="88">
        <f>SUM('[1]címrend kötelező'!J23+'[1]címrend önként'!J23+'[1]címrend államig'!J23)</f>
        <v>0</v>
      </c>
      <c r="AB23" s="93"/>
      <c r="AC23" s="88"/>
      <c r="AD23" s="88">
        <f>SUM('[1]címrend kötelező'!K23+'[1]címrend önként'!K23+'[1]címrend államig'!K23)</f>
        <v>0</v>
      </c>
      <c r="AE23" s="93"/>
      <c r="AF23" s="88"/>
      <c r="AG23" s="88">
        <f>SUM('[1]címrend kötelező'!L23+'[1]címrend önként'!L23+'[1]címrend államig'!L23)</f>
        <v>0</v>
      </c>
      <c r="AH23" s="93"/>
      <c r="AI23" s="88"/>
      <c r="AJ23" s="88">
        <f>SUM('[1]címrend kötelező'!M23+'[1]címrend önként'!M23+'[1]címrend államig'!M23)</f>
        <v>0</v>
      </c>
      <c r="AK23" s="93"/>
      <c r="AL23" s="88"/>
      <c r="AM23" s="88">
        <f>SUM('[1]címrend kötelező'!N23+'[1]címrend önként'!N23+'[1]címrend államig'!N23)</f>
        <v>0</v>
      </c>
      <c r="AN23" s="93"/>
      <c r="AO23" s="88"/>
      <c r="AP23" s="88">
        <f>SUM('[1]címrend kötelező'!O23+'[1]címrend önként'!O23+'[1]címrend államig'!O23)</f>
        <v>0</v>
      </c>
      <c r="AQ23" s="93"/>
      <c r="AR23" s="88"/>
      <c r="AS23" s="88">
        <f>SUM('[1]címrend kötelező'!P23+'[1]címrend önként'!P23+'[1]címrend államig'!P23)</f>
        <v>0</v>
      </c>
      <c r="AT23" s="93"/>
      <c r="AU23" s="88"/>
      <c r="AV23" s="88">
        <f>SUM('[1]címrend kötelező'!Q23+'[1]címrend önként'!Q23+'[1]címrend államig'!Q23)</f>
        <v>0</v>
      </c>
      <c r="AW23" s="93"/>
      <c r="AX23" s="88"/>
      <c r="AY23" s="88">
        <f>SUM('[1]címrend kötelező'!R23+'[1]címrend önként'!R23+'[1]címrend államig'!R23)</f>
        <v>0</v>
      </c>
      <c r="AZ23" s="93"/>
      <c r="BA23" s="88"/>
      <c r="BB23" s="88">
        <f>SUM('[1]címrend kötelező'!S23+'[1]címrend önként'!S23+'[1]címrend államig'!S23)</f>
        <v>0</v>
      </c>
      <c r="BC23" s="93"/>
      <c r="BD23" s="88"/>
      <c r="BE23" s="88">
        <f>SUM('[1]címrend kötelező'!T23+'[1]címrend önként'!T23+'[1]címrend államig'!T23)</f>
        <v>0</v>
      </c>
      <c r="BF23" s="93"/>
      <c r="BG23" s="88"/>
      <c r="BH23" s="88">
        <f>SUM('[1]címrend kötelező'!U23+'[1]címrend önként'!U23+'[1]címrend államig'!U23)</f>
        <v>0</v>
      </c>
      <c r="BI23" s="93"/>
      <c r="BJ23" s="88"/>
      <c r="BK23" s="88">
        <f>SUM('[1]címrend kötelező'!V23+'[1]címrend önként'!V23+'[1]címrend államig'!V23)</f>
        <v>0</v>
      </c>
      <c r="BL23" s="93"/>
      <c r="BM23" s="88"/>
      <c r="BN23" s="88">
        <f>SUM('[1]címrend kötelező'!W23+'[1]címrend önként'!W23+'[1]címrend államig'!W23)</f>
        <v>0</v>
      </c>
      <c r="BO23" s="93"/>
      <c r="BP23" s="88"/>
      <c r="BQ23" s="88">
        <f>SUM('[1]címrend kötelező'!X23+'[1]címrend önként'!X23+'[1]címrend államig'!X23)</f>
        <v>0</v>
      </c>
      <c r="BR23" s="93"/>
      <c r="BS23" s="88"/>
      <c r="BT23" s="88">
        <f>SUM('[1]címrend kötelező'!Y23+'[1]címrend önként'!Y23+'[1]címrend államig'!Y23)</f>
        <v>0</v>
      </c>
      <c r="BU23" s="93"/>
      <c r="BV23" s="88"/>
      <c r="BW23" s="88">
        <f>SUM('[1]címrend kötelező'!Z23+'[1]címrend önként'!Z23+'[1]címrend államig'!Z23)</f>
        <v>0</v>
      </c>
      <c r="BX23" s="93"/>
      <c r="BY23" s="88"/>
      <c r="BZ23" s="88">
        <f>SUM('[1]címrend kötelező'!AA23+'[1]címrend önként'!AA23+'[1]címrend államig'!AA23)</f>
        <v>0</v>
      </c>
      <c r="CA23" s="93"/>
      <c r="CB23" s="88"/>
      <c r="CC23" s="88">
        <f>SUM('[1]címrend kötelező'!AB23+'[1]címrend önként'!AB23+'[1]címrend államig'!AB23)</f>
        <v>0</v>
      </c>
      <c r="CD23" s="93"/>
      <c r="CE23" s="88">
        <v>15300</v>
      </c>
      <c r="CF23" s="88">
        <f>SUM('[1]címrend kötelező'!AC23+'[1]címrend önként'!AC23+'[1]címrend államig'!AC23)</f>
        <v>15300</v>
      </c>
      <c r="CG23" s="93"/>
      <c r="CH23" s="88"/>
      <c r="CI23" s="88">
        <f>SUM('[1]címrend kötelező'!AD23+'[1]címrend önként'!AD23+'[1]címrend államig'!AD23)</f>
        <v>0</v>
      </c>
      <c r="CJ23" s="93"/>
      <c r="CK23" s="88">
        <v>225883</v>
      </c>
      <c r="CL23" s="88">
        <f>SUM('[1]címrend kötelező'!AE23+'[1]címrend önként'!AE23+'[1]címrend államig'!AE23)</f>
        <v>0</v>
      </c>
      <c r="CM23" s="93"/>
      <c r="CN23" s="88"/>
      <c r="CO23" s="88">
        <f>SUM('[1]címrend kötelező'!AF23+'[1]címrend önként'!AF23+'[1]címrend államig'!AF23)</f>
        <v>0</v>
      </c>
      <c r="CP23" s="93"/>
      <c r="CQ23" s="88"/>
      <c r="CR23" s="88">
        <f>SUM('[1]címrend kötelező'!AG23+'[1]címrend önként'!AG23+'[1]címrend államig'!AG23)</f>
        <v>0</v>
      </c>
      <c r="CS23" s="93"/>
      <c r="CT23" s="88"/>
      <c r="CU23" s="88">
        <f>SUM('[1]címrend kötelező'!AH23+'[1]címrend önként'!AH23+'[1]címrend államig'!AH23)</f>
        <v>0</v>
      </c>
      <c r="CV23" s="93"/>
      <c r="CW23" s="88"/>
      <c r="CX23" s="88">
        <f>SUM('[1]címrend kötelező'!AI23+'[1]címrend önként'!AI23+'[1]címrend államig'!AI23)</f>
        <v>0</v>
      </c>
      <c r="CY23" s="93"/>
      <c r="CZ23" s="88"/>
      <c r="DA23" s="88">
        <f>SUM('[1]címrend kötelező'!AJ23+'[1]címrend önként'!AJ23+'[1]címrend államig'!AJ23)</f>
        <v>0</v>
      </c>
      <c r="DB23" s="93"/>
      <c r="DC23" s="88"/>
      <c r="DD23" s="88">
        <f>SUM('[1]címrend kötelező'!AK23+'[1]címrend önként'!AK23+'[1]címrend államig'!AK23)</f>
        <v>0</v>
      </c>
      <c r="DE23" s="93"/>
      <c r="DF23" s="88"/>
      <c r="DG23" s="88">
        <f>SUM('[1]címrend kötelező'!AL23+'[1]címrend önként'!AL23+'[1]címrend államig'!AL23)</f>
        <v>0</v>
      </c>
      <c r="DH23" s="93"/>
      <c r="DI23" s="88"/>
      <c r="DJ23" s="88">
        <f>SUM('[1]címrend kötelező'!AM23+'[1]címrend önként'!AM23+'[1]címrend államig'!AM23)</f>
        <v>0</v>
      </c>
      <c r="DK23" s="93"/>
      <c r="DL23" s="88"/>
      <c r="DM23" s="88">
        <f>SUM('[1]címrend kötelező'!AN23+'[1]címrend önként'!AN23+'[1]címrend államig'!AN23)</f>
        <v>0</v>
      </c>
      <c r="DN23" s="93"/>
      <c r="DO23" s="88"/>
      <c r="DP23" s="88">
        <f>SUM('[1]címrend kötelező'!AO23+'[1]címrend önként'!AO23+'[1]címrend államig'!AO23)</f>
        <v>0</v>
      </c>
      <c r="DQ23" s="93"/>
      <c r="DR23" s="90">
        <f t="shared" si="168"/>
        <v>241183</v>
      </c>
      <c r="DS23" s="90">
        <f t="shared" si="168"/>
        <v>15300</v>
      </c>
      <c r="DT23" s="89">
        <f t="shared" si="169"/>
        <v>6.3437306941202323</v>
      </c>
      <c r="DU23" s="88"/>
      <c r="DV23" s="88">
        <f>SUM('[1]címrend kötelező'!AQ23+'[1]címrend önként'!AQ23+'[1]címrend államig'!AQ23)</f>
        <v>0</v>
      </c>
      <c r="DW23" s="91"/>
      <c r="DX23" s="88"/>
      <c r="DY23" s="88">
        <f>SUM('[1]címrend kötelező'!AR23+'[1]címrend önként'!AR23+'[1]címrend államig'!AR23)</f>
        <v>0</v>
      </c>
      <c r="DZ23" s="91"/>
      <c r="EA23" s="88"/>
      <c r="EB23" s="88">
        <f>SUM('[1]címrend kötelező'!AS23+'[1]címrend önként'!AS23+'[1]címrend államig'!AS23)</f>
        <v>0</v>
      </c>
      <c r="EC23" s="91"/>
      <c r="ED23" s="88"/>
      <c r="EE23" s="88">
        <f>SUM('[1]címrend kötelező'!AT23+'[1]címrend önként'!AT23+'[1]címrend államig'!AT23)</f>
        <v>0</v>
      </c>
      <c r="EF23" s="91"/>
      <c r="EG23" s="88"/>
      <c r="EH23" s="88">
        <f>SUM('[1]címrend kötelező'!AU23+'[1]címrend önként'!AU23+'[1]címrend államig'!AU23)</f>
        <v>0</v>
      </c>
      <c r="EI23" s="91"/>
      <c r="EJ23" s="88"/>
      <c r="EK23" s="88">
        <f>SUM('[1]címrend kötelező'!AV23+'[1]címrend önként'!AV23+'[1]címrend államig'!AV23)</f>
        <v>0</v>
      </c>
      <c r="EL23" s="91"/>
      <c r="EM23" s="88"/>
      <c r="EN23" s="88">
        <f>SUM('[1]címrend kötelező'!AW23+'[1]címrend önként'!AW23+'[1]címrend államig'!AW23)</f>
        <v>0</v>
      </c>
      <c r="EO23" s="91"/>
      <c r="EP23" s="88"/>
      <c r="EQ23" s="88">
        <f>SUM('[1]címrend kötelező'!AX23+'[1]címrend önként'!AX23+'[1]címrend államig'!AX23)</f>
        <v>0</v>
      </c>
      <c r="ER23" s="91"/>
      <c r="ES23" s="88"/>
      <c r="ET23" s="88">
        <f>SUM('[1]címrend kötelező'!AY23+'[1]címrend önként'!AY23+'[1]címrend államig'!AY23)</f>
        <v>0</v>
      </c>
      <c r="EU23" s="91"/>
      <c r="EV23" s="90">
        <f t="shared" si="178"/>
        <v>0</v>
      </c>
      <c r="EW23" s="90">
        <f t="shared" si="178"/>
        <v>0</v>
      </c>
      <c r="EX23" s="89"/>
      <c r="EY23" s="88"/>
      <c r="EZ23" s="88">
        <f>'[1]címrend kötelező'!BA23+'[1]címrend önként'!BA23+'[1]címrend államig'!BA23</f>
        <v>0</v>
      </c>
      <c r="FA23" s="91"/>
      <c r="FB23" s="88"/>
      <c r="FC23" s="88">
        <f>'[1]címrend kötelező'!BB23+'[1]címrend önként'!BB23+'[1]címrend államig'!BB23</f>
        <v>0</v>
      </c>
      <c r="FD23" s="91"/>
      <c r="FE23" s="88"/>
      <c r="FF23" s="88">
        <f>'[1]címrend kötelező'!BC23+'[1]címrend önként'!BC23+'[1]címrend államig'!BC23</f>
        <v>0</v>
      </c>
      <c r="FG23" s="91"/>
      <c r="FH23" s="88"/>
      <c r="FI23" s="88">
        <f>'[1]címrend kötelező'!BD23+'[1]címrend önként'!BD23+'[1]címrend államig'!BD23</f>
        <v>0</v>
      </c>
      <c r="FJ23" s="91"/>
      <c r="FK23" s="91"/>
      <c r="FL23" s="88">
        <f>'[1]címrend kötelező'!BE23+'[1]címrend önként'!BE23+'[1]címrend államig'!BE23</f>
        <v>0</v>
      </c>
      <c r="FM23" s="91"/>
      <c r="FN23" s="88"/>
      <c r="FO23" s="88">
        <f>SUM('[1]címrend kötelező'!BF23+'[1]címrend önként'!BF23+'[1]címrend államig'!BF23)</f>
        <v>0</v>
      </c>
      <c r="FP23" s="91"/>
      <c r="FQ23" s="88"/>
      <c r="FR23" s="88">
        <f>SUM('[1]címrend kötelező'!BG23+'[1]címrend önként'!BG23+'[1]címrend államig'!BG23)</f>
        <v>0</v>
      </c>
      <c r="FS23" s="91"/>
      <c r="FT23" s="88"/>
      <c r="FU23" s="88">
        <f>SUM('[1]címrend kötelező'!BH23+'[1]címrend önként'!BH23+'[1]címrend államig'!BH23)</f>
        <v>0</v>
      </c>
      <c r="FV23" s="91"/>
      <c r="FW23" s="88"/>
      <c r="FX23" s="88">
        <f>SUM('[1]címrend kötelező'!BI23+'[1]címrend önként'!BI23+'[1]címrend államig'!BI23)</f>
        <v>0</v>
      </c>
      <c r="FY23" s="91"/>
      <c r="FZ23" s="88"/>
      <c r="GA23" s="88">
        <f>SUM('[1]címrend kötelező'!BJ23+'[1]címrend önként'!BJ23+'[1]címrend államig'!BJ23)</f>
        <v>0</v>
      </c>
      <c r="GB23" s="91"/>
      <c r="GC23" s="88"/>
      <c r="GD23" s="88">
        <f>SUM('[1]címrend kötelező'!BK23+'[1]címrend önként'!BK23+'[1]címrend államig'!BK23)</f>
        <v>0</v>
      </c>
      <c r="GE23" s="91"/>
      <c r="GF23" s="88"/>
      <c r="GG23" s="88">
        <f>SUM('[1]címrend kötelező'!BL23+'[1]címrend önként'!BL23+'[1]címrend államig'!BL23)</f>
        <v>0</v>
      </c>
      <c r="GH23" s="91"/>
      <c r="GI23" s="88"/>
      <c r="GJ23" s="88">
        <f>SUM('[1]címrend kötelező'!BM23+'[1]címrend önként'!BM23+'[1]címrend államig'!BM23)</f>
        <v>0</v>
      </c>
      <c r="GK23" s="91"/>
      <c r="GL23" s="88"/>
      <c r="GM23" s="88">
        <f>SUM('[1]címrend kötelező'!BN23+'[1]címrend önként'!BN23+'[1]címrend államig'!BN23)</f>
        <v>0</v>
      </c>
      <c r="GN23" s="91"/>
      <c r="GO23" s="90">
        <f t="shared" si="117"/>
        <v>0</v>
      </c>
      <c r="GP23" s="90">
        <f t="shared" si="199"/>
        <v>0</v>
      </c>
      <c r="GQ23" s="90"/>
      <c r="GR23" s="88"/>
      <c r="GS23" s="88">
        <f>SUM('[1]címrend kötelező'!BP23+'[1]címrend önként'!BP23+'[1]címrend államig'!BP23)</f>
        <v>0</v>
      </c>
      <c r="GT23" s="91"/>
      <c r="GU23" s="88"/>
      <c r="GV23" s="88">
        <f>SUM('[1]címrend kötelező'!BQ23+'[1]címrend önként'!BQ23+'[1]címrend államig'!BQ23)</f>
        <v>0</v>
      </c>
      <c r="GW23" s="91"/>
      <c r="GX23" s="88"/>
      <c r="GY23" s="88">
        <f>SUM('[1]címrend kötelező'!BR23+'[1]címrend önként'!BR23+'[1]címrend államig'!BR23)</f>
        <v>0</v>
      </c>
      <c r="GZ23" s="91"/>
      <c r="HA23" s="91">
        <f t="shared" si="197"/>
        <v>0</v>
      </c>
      <c r="HB23" s="91">
        <f t="shared" si="197"/>
        <v>0</v>
      </c>
      <c r="HC23" s="91"/>
      <c r="HD23" s="91">
        <f t="shared" si="127"/>
        <v>241183</v>
      </c>
      <c r="HE23" s="91">
        <f t="shared" si="127"/>
        <v>15300</v>
      </c>
      <c r="HF23" s="92">
        <f t="shared" si="128"/>
        <v>6.3437306941202323</v>
      </c>
      <c r="HH23" s="78"/>
      <c r="HI23" s="78"/>
    </row>
    <row r="24" spans="1:217" ht="15" customHeight="1" x14ac:dyDescent="0.2">
      <c r="A24" s="87" t="s">
        <v>431</v>
      </c>
      <c r="B24" s="88"/>
      <c r="C24" s="88">
        <f>SUM('[1]címrend kötelező'!B24+'[1]címrend önként'!B24+'[1]címrend államig'!B24)</f>
        <v>0</v>
      </c>
      <c r="D24" s="93"/>
      <c r="E24" s="88"/>
      <c r="F24" s="88">
        <f>SUM('[1]címrend kötelező'!C24+'[1]címrend önként'!C24+'[1]címrend államig'!C24)</f>
        <v>0</v>
      </c>
      <c r="G24" s="93"/>
      <c r="H24" s="88"/>
      <c r="I24" s="88">
        <f>SUM('[1]címrend kötelező'!D24+'[1]címrend önként'!D24+'[1]címrend államig'!D24)</f>
        <v>0</v>
      </c>
      <c r="J24" s="93"/>
      <c r="K24" s="88"/>
      <c r="L24" s="88">
        <f>SUM('[1]címrend kötelező'!E24+'[1]címrend önként'!E24+'[1]címrend államig'!E24)</f>
        <v>0</v>
      </c>
      <c r="M24" s="93"/>
      <c r="N24" s="88">
        <v>3630</v>
      </c>
      <c r="O24" s="88">
        <f>SUM('[1]címrend kötelező'!F24+'[1]címrend önként'!F24+'[1]címrend államig'!F24)</f>
        <v>2000</v>
      </c>
      <c r="P24" s="93"/>
      <c r="Q24" s="88"/>
      <c r="R24" s="88">
        <f>SUM('[1]címrend kötelező'!G24+'[1]címrend önként'!G24+'[1]címrend államig'!G24)</f>
        <v>0</v>
      </c>
      <c r="S24" s="93"/>
      <c r="T24" s="88"/>
      <c r="U24" s="88">
        <f>SUM('[1]címrend kötelező'!H24+'[1]címrend önként'!H24+'[1]címrend államig'!H24)</f>
        <v>0</v>
      </c>
      <c r="V24" s="93"/>
      <c r="W24" s="88"/>
      <c r="X24" s="88">
        <f>SUM('[1]címrend kötelező'!I24+'[1]címrend önként'!I24+'[1]címrend államig'!I24)</f>
        <v>0</v>
      </c>
      <c r="Y24" s="93"/>
      <c r="Z24" s="88"/>
      <c r="AA24" s="88">
        <f>SUM('[1]címrend kötelező'!J24+'[1]címrend önként'!J24+'[1]címrend államig'!J24)</f>
        <v>0</v>
      </c>
      <c r="AB24" s="93"/>
      <c r="AC24" s="88"/>
      <c r="AD24" s="88">
        <f>SUM('[1]címrend kötelező'!K24+'[1]címrend önként'!K24+'[1]címrend államig'!K24)</f>
        <v>0</v>
      </c>
      <c r="AE24" s="93"/>
      <c r="AF24" s="88"/>
      <c r="AG24" s="88">
        <f>SUM('[1]címrend kötelező'!L24+'[1]címrend önként'!L24+'[1]címrend államig'!L24)</f>
        <v>0</v>
      </c>
      <c r="AH24" s="93"/>
      <c r="AI24" s="88"/>
      <c r="AJ24" s="88">
        <f>SUM('[1]címrend kötelező'!M24+'[1]címrend önként'!M24+'[1]címrend államig'!M24)</f>
        <v>0</v>
      </c>
      <c r="AK24" s="93"/>
      <c r="AL24" s="88"/>
      <c r="AM24" s="88">
        <f>SUM('[1]címrend kötelező'!N24+'[1]címrend önként'!N24+'[1]címrend államig'!N24)</f>
        <v>0</v>
      </c>
      <c r="AN24" s="93"/>
      <c r="AO24" s="88"/>
      <c r="AP24" s="88">
        <f>SUM('[1]címrend kötelező'!O24+'[1]címrend önként'!O24+'[1]címrend államig'!O24)</f>
        <v>0</v>
      </c>
      <c r="AQ24" s="93"/>
      <c r="AR24" s="88"/>
      <c r="AS24" s="88">
        <f>SUM('[1]címrend kötelező'!P24+'[1]címrend önként'!P24+'[1]címrend államig'!P24)</f>
        <v>0</v>
      </c>
      <c r="AT24" s="93"/>
      <c r="AU24" s="88"/>
      <c r="AV24" s="88">
        <f>SUM('[1]címrend kötelező'!Q24+'[1]címrend önként'!Q24+'[1]címrend államig'!Q24)</f>
        <v>0</v>
      </c>
      <c r="AW24" s="93"/>
      <c r="AX24" s="88">
        <v>1500</v>
      </c>
      <c r="AY24" s="88">
        <f>SUM('[1]címrend kötelező'!R24+'[1]címrend önként'!R24+'[1]címrend államig'!R24)</f>
        <v>0</v>
      </c>
      <c r="AZ24" s="93"/>
      <c r="BA24" s="88"/>
      <c r="BB24" s="88">
        <f>SUM('[1]címrend kötelező'!S24+'[1]címrend önként'!S24+'[1]címrend államig'!S24)</f>
        <v>0</v>
      </c>
      <c r="BC24" s="93"/>
      <c r="BD24" s="88"/>
      <c r="BE24" s="88">
        <f>SUM('[1]címrend kötelező'!T24+'[1]címrend önként'!T24+'[1]címrend államig'!T24)</f>
        <v>0</v>
      </c>
      <c r="BF24" s="93"/>
      <c r="BG24" s="88"/>
      <c r="BH24" s="88">
        <f>SUM('[1]címrend kötelező'!U24+'[1]címrend önként'!U24+'[1]címrend államig'!U24)</f>
        <v>0</v>
      </c>
      <c r="BI24" s="93"/>
      <c r="BJ24" s="88"/>
      <c r="BK24" s="88">
        <f>SUM('[1]címrend kötelező'!V24+'[1]címrend önként'!V24+'[1]címrend államig'!V24)</f>
        <v>0</v>
      </c>
      <c r="BL24" s="93"/>
      <c r="BM24" s="88"/>
      <c r="BN24" s="88">
        <f>SUM('[1]címrend kötelező'!W24+'[1]címrend önként'!W24+'[1]címrend államig'!W24)</f>
        <v>0</v>
      </c>
      <c r="BO24" s="93"/>
      <c r="BP24" s="88">
        <v>38100</v>
      </c>
      <c r="BQ24" s="88">
        <f>SUM('[1]címrend kötelező'!X24+'[1]címrend önként'!X24+'[1]címrend államig'!X24)</f>
        <v>0</v>
      </c>
      <c r="BR24" s="93"/>
      <c r="BS24" s="88"/>
      <c r="BT24" s="88">
        <f>SUM('[1]címrend kötelező'!Y24+'[1]címrend önként'!Y24+'[1]címrend államig'!Y24)</f>
        <v>0</v>
      </c>
      <c r="BU24" s="93"/>
      <c r="BV24" s="88"/>
      <c r="BW24" s="88">
        <f>SUM('[1]címrend kötelező'!Z24+'[1]címrend önként'!Z24+'[1]címrend államig'!Z24)</f>
        <v>0</v>
      </c>
      <c r="BX24" s="93"/>
      <c r="BY24" s="88"/>
      <c r="BZ24" s="88">
        <f>SUM('[1]címrend kötelező'!AA24+'[1]címrend önként'!AA24+'[1]címrend államig'!AA24)</f>
        <v>11025</v>
      </c>
      <c r="CA24" s="93"/>
      <c r="CB24" s="88"/>
      <c r="CC24" s="88">
        <f>SUM('[1]címrend kötelező'!AB24+'[1]címrend önként'!AB24+'[1]címrend államig'!AB24)</f>
        <v>0</v>
      </c>
      <c r="CD24" s="93"/>
      <c r="CE24" s="88">
        <v>318730</v>
      </c>
      <c r="CF24" s="88">
        <f>SUM('[1]címrend kötelező'!AC24+'[1]címrend önként'!AC24+'[1]címrend államig'!AC24)</f>
        <v>363005</v>
      </c>
      <c r="CG24" s="93"/>
      <c r="CH24" s="88"/>
      <c r="CI24" s="88">
        <f>SUM('[1]címrend kötelező'!AD24+'[1]címrend önként'!AD24+'[1]címrend államig'!AD24)</f>
        <v>0</v>
      </c>
      <c r="CJ24" s="93"/>
      <c r="CK24" s="88"/>
      <c r="CL24" s="88">
        <f>SUM('[1]címrend kötelező'!AE24+'[1]címrend önként'!AE24+'[1]címrend államig'!AE24)</f>
        <v>0</v>
      </c>
      <c r="CM24" s="93"/>
      <c r="CN24" s="88"/>
      <c r="CO24" s="88">
        <f>SUM('[1]címrend kötelező'!AF24+'[1]címrend önként'!AF24+'[1]címrend államig'!AF24)</f>
        <v>353724</v>
      </c>
      <c r="CP24" s="93"/>
      <c r="CQ24" s="88"/>
      <c r="CR24" s="88">
        <f>SUM('[1]címrend kötelező'!AG24+'[1]címrend önként'!AG24+'[1]címrend államig'!AG24)</f>
        <v>0</v>
      </c>
      <c r="CS24" s="93"/>
      <c r="CT24" s="88"/>
      <c r="CU24" s="88">
        <f>SUM('[1]címrend kötelező'!AH24+'[1]címrend önként'!AH24+'[1]címrend államig'!AH24)</f>
        <v>0</v>
      </c>
      <c r="CV24" s="93"/>
      <c r="CW24" s="88"/>
      <c r="CX24" s="88">
        <f>SUM('[1]címrend kötelező'!AI24+'[1]címrend önként'!AI24+'[1]címrend államig'!AI24)</f>
        <v>0</v>
      </c>
      <c r="CY24" s="93"/>
      <c r="CZ24" s="88"/>
      <c r="DA24" s="88">
        <f>SUM('[1]címrend kötelező'!AJ24+'[1]címrend önként'!AJ24+'[1]címrend államig'!AJ24)</f>
        <v>0</v>
      </c>
      <c r="DB24" s="93"/>
      <c r="DC24" s="88">
        <v>500000</v>
      </c>
      <c r="DD24" s="88">
        <f>SUM('[1]címrend kötelező'!AK24+'[1]címrend önként'!AK24+'[1]címrend államig'!AK24)</f>
        <v>150000</v>
      </c>
      <c r="DE24" s="93"/>
      <c r="DF24" s="88"/>
      <c r="DG24" s="88">
        <f>SUM('[1]címrend kötelező'!AL24+'[1]címrend önként'!AL24+'[1]címrend államig'!AL24)</f>
        <v>0</v>
      </c>
      <c r="DH24" s="93"/>
      <c r="DI24" s="88"/>
      <c r="DJ24" s="88">
        <f>SUM('[1]címrend kötelező'!AM24+'[1]címrend önként'!AM24+'[1]címrend államig'!AM24)</f>
        <v>0</v>
      </c>
      <c r="DK24" s="93"/>
      <c r="DL24" s="88"/>
      <c r="DM24" s="88">
        <f>SUM('[1]címrend kötelező'!AN24+'[1]címrend önként'!AN24+'[1]címrend államig'!AN24)</f>
        <v>0</v>
      </c>
      <c r="DN24" s="93"/>
      <c r="DO24" s="88">
        <v>35000</v>
      </c>
      <c r="DP24" s="88">
        <f>SUM('[1]címrend kötelező'!AO24+'[1]címrend önként'!AO24+'[1]címrend államig'!AO24)</f>
        <v>0</v>
      </c>
      <c r="DQ24" s="93"/>
      <c r="DR24" s="90">
        <f t="shared" si="168"/>
        <v>896960</v>
      </c>
      <c r="DS24" s="90">
        <f t="shared" si="168"/>
        <v>879754</v>
      </c>
      <c r="DT24" s="89">
        <f t="shared" si="169"/>
        <v>98.081742775597576</v>
      </c>
      <c r="DU24" s="88"/>
      <c r="DV24" s="88">
        <f>SUM('[1]címrend kötelező'!AQ24+'[1]címrend önként'!AQ24+'[1]címrend államig'!AQ24)</f>
        <v>0</v>
      </c>
      <c r="DW24" s="91"/>
      <c r="DX24" s="88"/>
      <c r="DY24" s="88">
        <f>SUM('[1]címrend kötelező'!AR24+'[1]címrend önként'!AR24+'[1]címrend államig'!AR24)</f>
        <v>0</v>
      </c>
      <c r="DZ24" s="91"/>
      <c r="EA24" s="88"/>
      <c r="EB24" s="88">
        <f>SUM('[1]címrend kötelező'!AS24+'[1]címrend önként'!AS24+'[1]címrend államig'!AS24)</f>
        <v>0</v>
      </c>
      <c r="EC24" s="91"/>
      <c r="ED24" s="88"/>
      <c r="EE24" s="88">
        <f>SUM('[1]címrend kötelező'!AT24+'[1]címrend önként'!AT24+'[1]címrend államig'!AT24)</f>
        <v>0</v>
      </c>
      <c r="EF24" s="91"/>
      <c r="EG24" s="88"/>
      <c r="EH24" s="88">
        <f>SUM('[1]címrend kötelező'!AU24+'[1]címrend önként'!AU24+'[1]címrend államig'!AU24)</f>
        <v>0</v>
      </c>
      <c r="EI24" s="91"/>
      <c r="EJ24" s="88"/>
      <c r="EK24" s="88">
        <f>SUM('[1]címrend kötelező'!AV24+'[1]címrend önként'!AV24+'[1]címrend államig'!AV24)</f>
        <v>0</v>
      </c>
      <c r="EL24" s="91"/>
      <c r="EM24" s="88"/>
      <c r="EN24" s="88">
        <f>SUM('[1]címrend kötelező'!AW24+'[1]címrend önként'!AW24+'[1]címrend államig'!AW24)</f>
        <v>0</v>
      </c>
      <c r="EO24" s="91"/>
      <c r="EP24" s="88"/>
      <c r="EQ24" s="88">
        <f>SUM('[1]címrend kötelező'!AX24+'[1]címrend önként'!AX24+'[1]címrend államig'!AX24)</f>
        <v>0</v>
      </c>
      <c r="ER24" s="91"/>
      <c r="ES24" s="88"/>
      <c r="ET24" s="88">
        <f>SUM('[1]címrend kötelező'!AY24+'[1]címrend önként'!AY24+'[1]címrend államig'!AY24)</f>
        <v>0</v>
      </c>
      <c r="EU24" s="91"/>
      <c r="EV24" s="90">
        <f t="shared" si="178"/>
        <v>0</v>
      </c>
      <c r="EW24" s="90">
        <f t="shared" si="178"/>
        <v>0</v>
      </c>
      <c r="EX24" s="89"/>
      <c r="EY24" s="88"/>
      <c r="EZ24" s="88">
        <f>'[1]címrend kötelező'!BA24+'[1]címrend önként'!BA24+'[1]címrend államig'!BA24</f>
        <v>0</v>
      </c>
      <c r="FA24" s="91"/>
      <c r="FB24" s="88"/>
      <c r="FC24" s="88">
        <f>'[1]címrend kötelező'!BB24+'[1]címrend önként'!BB24+'[1]címrend államig'!BB24</f>
        <v>0</v>
      </c>
      <c r="FD24" s="91"/>
      <c r="FE24" s="88"/>
      <c r="FF24" s="88">
        <f>'[1]címrend kötelező'!BC24+'[1]címrend önként'!BC24+'[1]címrend államig'!BC24</f>
        <v>0</v>
      </c>
      <c r="FG24" s="91"/>
      <c r="FH24" s="88"/>
      <c r="FI24" s="88">
        <f>'[1]címrend kötelező'!BD24+'[1]címrend önként'!BD24+'[1]címrend államig'!BD24</f>
        <v>0</v>
      </c>
      <c r="FJ24" s="91"/>
      <c r="FK24" s="91"/>
      <c r="FL24" s="88">
        <f>'[1]címrend kötelező'!BE24+'[1]címrend önként'!BE24+'[1]címrend államig'!BE24</f>
        <v>0</v>
      </c>
      <c r="FM24" s="91"/>
      <c r="FN24" s="88"/>
      <c r="FO24" s="88">
        <f>SUM('[1]címrend kötelező'!BF24+'[1]címrend önként'!BF24+'[1]címrend államig'!BF24)</f>
        <v>0</v>
      </c>
      <c r="FP24" s="91"/>
      <c r="FQ24" s="88"/>
      <c r="FR24" s="88">
        <f>SUM('[1]címrend kötelező'!BG24+'[1]címrend önként'!BG24+'[1]címrend államig'!BG24)</f>
        <v>0</v>
      </c>
      <c r="FS24" s="91"/>
      <c r="FT24" s="88"/>
      <c r="FU24" s="88">
        <f>SUM('[1]címrend kötelező'!BH24+'[1]címrend önként'!BH24+'[1]címrend államig'!BH24)</f>
        <v>0</v>
      </c>
      <c r="FV24" s="91"/>
      <c r="FW24" s="88"/>
      <c r="FX24" s="88">
        <f>SUM('[1]címrend kötelező'!BI24+'[1]címrend önként'!BI24+'[1]címrend államig'!BI24)</f>
        <v>0</v>
      </c>
      <c r="FY24" s="91"/>
      <c r="FZ24" s="88"/>
      <c r="GA24" s="88">
        <f>SUM('[1]címrend kötelező'!BJ24+'[1]címrend önként'!BJ24+'[1]címrend államig'!BJ24)</f>
        <v>0</v>
      </c>
      <c r="GB24" s="91"/>
      <c r="GC24" s="88"/>
      <c r="GD24" s="88">
        <f>SUM('[1]címrend kötelező'!BK24+'[1]címrend önként'!BK24+'[1]címrend államig'!BK24)</f>
        <v>0</v>
      </c>
      <c r="GE24" s="91"/>
      <c r="GF24" s="88"/>
      <c r="GG24" s="88">
        <f>SUM('[1]címrend kötelező'!BL24+'[1]címrend önként'!BL24+'[1]címrend államig'!BL24)</f>
        <v>0</v>
      </c>
      <c r="GH24" s="91"/>
      <c r="GI24" s="88"/>
      <c r="GJ24" s="88">
        <f>SUM('[1]címrend kötelező'!BM24+'[1]címrend önként'!BM24+'[1]címrend államig'!BM24)</f>
        <v>0</v>
      </c>
      <c r="GK24" s="91"/>
      <c r="GL24" s="88"/>
      <c r="GM24" s="88">
        <f>SUM('[1]címrend kötelező'!BN24+'[1]címrend önként'!BN24+'[1]címrend államig'!BN24)</f>
        <v>0</v>
      </c>
      <c r="GN24" s="91"/>
      <c r="GO24" s="90">
        <f t="shared" si="117"/>
        <v>0</v>
      </c>
      <c r="GP24" s="90">
        <f t="shared" si="199"/>
        <v>0</v>
      </c>
      <c r="GQ24" s="90"/>
      <c r="GR24" s="88"/>
      <c r="GS24" s="88">
        <f>SUM('[1]címrend kötelező'!BP24+'[1]címrend önként'!BP24+'[1]címrend államig'!BP24)</f>
        <v>0</v>
      </c>
      <c r="GT24" s="91"/>
      <c r="GU24" s="88"/>
      <c r="GV24" s="88">
        <f>SUM('[1]címrend kötelező'!BQ24+'[1]címrend önként'!BQ24+'[1]címrend államig'!BQ24)</f>
        <v>0</v>
      </c>
      <c r="GW24" s="91"/>
      <c r="GX24" s="88"/>
      <c r="GY24" s="88">
        <f>SUM('[1]címrend kötelező'!BR24+'[1]címrend önként'!BR24+'[1]címrend államig'!BR24)</f>
        <v>0</v>
      </c>
      <c r="GZ24" s="91"/>
      <c r="HA24" s="91">
        <f t="shared" si="197"/>
        <v>0</v>
      </c>
      <c r="HB24" s="91">
        <f t="shared" si="197"/>
        <v>0</v>
      </c>
      <c r="HC24" s="91"/>
      <c r="HD24" s="91">
        <f t="shared" si="127"/>
        <v>896960</v>
      </c>
      <c r="HE24" s="91">
        <f t="shared" si="127"/>
        <v>879754</v>
      </c>
      <c r="HF24" s="92">
        <f t="shared" si="128"/>
        <v>98.081742775597576</v>
      </c>
      <c r="HH24" s="78"/>
      <c r="HI24" s="78"/>
    </row>
    <row r="25" spans="1:217" ht="15" customHeight="1" x14ac:dyDescent="0.2">
      <c r="A25" s="87" t="s">
        <v>432</v>
      </c>
      <c r="B25" s="88"/>
      <c r="C25" s="88">
        <f>SUM('[1]címrend kötelező'!B25+'[1]címrend önként'!B25+'[1]címrend államig'!B25)</f>
        <v>0</v>
      </c>
      <c r="D25" s="93"/>
      <c r="E25" s="88"/>
      <c r="F25" s="88">
        <f>SUM('[1]címrend kötelező'!C25+'[1]címrend önként'!C25+'[1]címrend államig'!C25)</f>
        <v>0</v>
      </c>
      <c r="G25" s="93"/>
      <c r="H25" s="88"/>
      <c r="I25" s="88">
        <f>SUM('[1]címrend kötelező'!D25+'[1]címrend önként'!D25+'[1]címrend államig'!D25)</f>
        <v>0</v>
      </c>
      <c r="J25" s="93"/>
      <c r="K25" s="88"/>
      <c r="L25" s="88">
        <f>SUM('[1]címrend kötelező'!E25+'[1]címrend önként'!E25+'[1]címrend államig'!E25)</f>
        <v>0</v>
      </c>
      <c r="M25" s="93"/>
      <c r="N25" s="88"/>
      <c r="O25" s="88">
        <f>SUM('[1]címrend kötelező'!F25+'[1]címrend önként'!F25+'[1]címrend államig'!F25)</f>
        <v>0</v>
      </c>
      <c r="P25" s="93"/>
      <c r="Q25" s="88"/>
      <c r="R25" s="88">
        <f>SUM('[1]címrend kötelező'!G25+'[1]címrend önként'!G25+'[1]címrend államig'!G25)</f>
        <v>0</v>
      </c>
      <c r="S25" s="93"/>
      <c r="T25" s="88">
        <v>1232768</v>
      </c>
      <c r="U25" s="88">
        <f>SUM('[1]címrend kötelező'!H25+'[1]címrend önként'!H25+'[1]címrend államig'!H25)</f>
        <v>761036</v>
      </c>
      <c r="V25" s="93"/>
      <c r="W25" s="88"/>
      <c r="X25" s="88">
        <f>SUM('[1]címrend kötelező'!I25+'[1]címrend önként'!I25+'[1]címrend államig'!I25)</f>
        <v>0</v>
      </c>
      <c r="Y25" s="93"/>
      <c r="Z25" s="88"/>
      <c r="AA25" s="88">
        <f>SUM('[1]címrend kötelező'!J25+'[1]címrend önként'!J25+'[1]címrend államig'!J25)</f>
        <v>0</v>
      </c>
      <c r="AB25" s="93"/>
      <c r="AC25" s="88"/>
      <c r="AD25" s="88">
        <f>SUM('[1]címrend kötelező'!K25+'[1]címrend önként'!K25+'[1]címrend államig'!K25)</f>
        <v>0</v>
      </c>
      <c r="AE25" s="93"/>
      <c r="AF25" s="88"/>
      <c r="AG25" s="88">
        <f>SUM('[1]címrend kötelező'!L25+'[1]címrend önként'!L25+'[1]címrend államig'!L25)</f>
        <v>0</v>
      </c>
      <c r="AH25" s="93"/>
      <c r="AI25" s="88"/>
      <c r="AJ25" s="88">
        <f>SUM('[1]címrend kötelező'!M25+'[1]címrend önként'!M25+'[1]címrend államig'!M25)</f>
        <v>0</v>
      </c>
      <c r="AK25" s="93"/>
      <c r="AL25" s="88"/>
      <c r="AM25" s="88">
        <f>SUM('[1]címrend kötelező'!N25+'[1]címrend önként'!N25+'[1]címrend államig'!N25)</f>
        <v>0</v>
      </c>
      <c r="AN25" s="93"/>
      <c r="AO25" s="88"/>
      <c r="AP25" s="88">
        <f>SUM('[1]címrend kötelező'!O25+'[1]címrend önként'!O25+'[1]címrend államig'!O25)</f>
        <v>0</v>
      </c>
      <c r="AQ25" s="93"/>
      <c r="AR25" s="88"/>
      <c r="AS25" s="88">
        <f>SUM('[1]címrend kötelező'!P25+'[1]címrend önként'!P25+'[1]címrend államig'!P25)</f>
        <v>0</v>
      </c>
      <c r="AT25" s="93"/>
      <c r="AU25" s="88"/>
      <c r="AV25" s="88">
        <f>SUM('[1]címrend kötelező'!Q25+'[1]címrend önként'!Q25+'[1]címrend államig'!Q25)</f>
        <v>0</v>
      </c>
      <c r="AW25" s="93"/>
      <c r="AX25" s="88"/>
      <c r="AY25" s="88">
        <f>SUM('[1]címrend kötelező'!R25+'[1]címrend önként'!R25+'[1]címrend államig'!R25)</f>
        <v>0</v>
      </c>
      <c r="AZ25" s="93"/>
      <c r="BA25" s="88"/>
      <c r="BB25" s="88">
        <f>SUM('[1]címrend kötelező'!S25+'[1]címrend önként'!S25+'[1]címrend államig'!S25)</f>
        <v>0</v>
      </c>
      <c r="BC25" s="93"/>
      <c r="BD25" s="88"/>
      <c r="BE25" s="88">
        <f>SUM('[1]címrend kötelező'!T25+'[1]címrend önként'!T25+'[1]címrend államig'!T25)</f>
        <v>0</v>
      </c>
      <c r="BF25" s="93"/>
      <c r="BG25" s="88"/>
      <c r="BH25" s="88">
        <f>SUM('[1]címrend kötelező'!U25+'[1]címrend önként'!U25+'[1]címrend államig'!U25)</f>
        <v>0</v>
      </c>
      <c r="BI25" s="93"/>
      <c r="BJ25" s="88"/>
      <c r="BK25" s="88">
        <f>SUM('[1]címrend kötelező'!V25+'[1]címrend önként'!V25+'[1]címrend államig'!V25)</f>
        <v>0</v>
      </c>
      <c r="BL25" s="93"/>
      <c r="BM25" s="88"/>
      <c r="BN25" s="88">
        <f>SUM('[1]címrend kötelező'!W25+'[1]címrend önként'!W25+'[1]címrend államig'!W25)</f>
        <v>0</v>
      </c>
      <c r="BO25" s="93"/>
      <c r="BP25" s="88"/>
      <c r="BQ25" s="88">
        <f>SUM('[1]címrend kötelező'!X25+'[1]címrend önként'!X25+'[1]címrend államig'!X25)</f>
        <v>0</v>
      </c>
      <c r="BR25" s="93"/>
      <c r="BS25" s="88"/>
      <c r="BT25" s="88">
        <f>SUM('[1]címrend kötelező'!Y25+'[1]címrend önként'!Y25+'[1]címrend államig'!Y25)</f>
        <v>0</v>
      </c>
      <c r="BU25" s="93"/>
      <c r="BV25" s="88"/>
      <c r="BW25" s="88">
        <f>SUM('[1]címrend kötelező'!Z25+'[1]címrend önként'!Z25+'[1]címrend államig'!Z25)</f>
        <v>0</v>
      </c>
      <c r="BX25" s="93"/>
      <c r="BY25" s="88"/>
      <c r="BZ25" s="88">
        <f>SUM('[1]címrend kötelező'!AA25+'[1]címrend önként'!AA25+'[1]címrend államig'!AA25)</f>
        <v>0</v>
      </c>
      <c r="CA25" s="93"/>
      <c r="CB25" s="88"/>
      <c r="CC25" s="88">
        <f>SUM('[1]címrend kötelező'!AB25+'[1]címrend önként'!AB25+'[1]címrend államig'!AB25)</f>
        <v>0</v>
      </c>
      <c r="CD25" s="93"/>
      <c r="CE25" s="88"/>
      <c r="CF25" s="88">
        <f>SUM('[1]címrend kötelező'!AC25+'[1]címrend önként'!AC25+'[1]címrend államig'!AC25)</f>
        <v>0</v>
      </c>
      <c r="CG25" s="93"/>
      <c r="CH25" s="88"/>
      <c r="CI25" s="88">
        <f>SUM('[1]címrend kötelező'!AD25+'[1]címrend önként'!AD25+'[1]címrend államig'!AD25)</f>
        <v>0</v>
      </c>
      <c r="CJ25" s="93"/>
      <c r="CK25" s="88"/>
      <c r="CL25" s="88">
        <f>SUM('[1]címrend kötelező'!AE25+'[1]címrend önként'!AE25+'[1]címrend államig'!AE25)</f>
        <v>0</v>
      </c>
      <c r="CM25" s="93"/>
      <c r="CN25" s="88"/>
      <c r="CO25" s="88">
        <f>SUM('[1]címrend kötelező'!AF25+'[1]címrend önként'!AF25+'[1]címrend államig'!AF25)</f>
        <v>0</v>
      </c>
      <c r="CP25" s="93"/>
      <c r="CQ25" s="88"/>
      <c r="CR25" s="88">
        <f>SUM('[1]címrend kötelező'!AG25+'[1]címrend önként'!AG25+'[1]címrend államig'!AG25)</f>
        <v>0</v>
      </c>
      <c r="CS25" s="93"/>
      <c r="CT25" s="88"/>
      <c r="CU25" s="88">
        <f>SUM('[1]címrend kötelező'!AH25+'[1]címrend önként'!AH25+'[1]címrend államig'!AH25)</f>
        <v>0</v>
      </c>
      <c r="CV25" s="93"/>
      <c r="CW25" s="88"/>
      <c r="CX25" s="88">
        <f>SUM('[1]címrend kötelező'!AI25+'[1]címrend önként'!AI25+'[1]címrend államig'!AI25)</f>
        <v>0</v>
      </c>
      <c r="CY25" s="93"/>
      <c r="CZ25" s="88"/>
      <c r="DA25" s="88">
        <f>SUM('[1]címrend kötelező'!AJ25+'[1]címrend önként'!AJ25+'[1]címrend államig'!AJ25)</f>
        <v>0</v>
      </c>
      <c r="DB25" s="93"/>
      <c r="DC25" s="88"/>
      <c r="DD25" s="88">
        <f>SUM('[1]címrend kötelező'!AK25+'[1]címrend önként'!AK25+'[1]címrend államig'!AK25)</f>
        <v>0</v>
      </c>
      <c r="DE25" s="93"/>
      <c r="DF25" s="88"/>
      <c r="DG25" s="88">
        <f>SUM('[1]címrend kötelező'!AL25+'[1]címrend önként'!AL25+'[1]címrend államig'!AL25)</f>
        <v>0</v>
      </c>
      <c r="DH25" s="93"/>
      <c r="DI25" s="88"/>
      <c r="DJ25" s="88">
        <f>SUM('[1]címrend kötelező'!AM25+'[1]címrend önként'!AM25+'[1]címrend államig'!AM25)</f>
        <v>0</v>
      </c>
      <c r="DK25" s="93"/>
      <c r="DL25" s="88"/>
      <c r="DM25" s="88">
        <f>SUM('[1]címrend kötelező'!AN25+'[1]címrend önként'!AN25+'[1]címrend államig'!AN25)</f>
        <v>0</v>
      </c>
      <c r="DN25" s="93"/>
      <c r="DO25" s="88"/>
      <c r="DP25" s="88">
        <f>SUM('[1]címrend kötelező'!AO25+'[1]címrend önként'!AO25+'[1]címrend államig'!AO25)</f>
        <v>0</v>
      </c>
      <c r="DQ25" s="93"/>
      <c r="DR25" s="90">
        <f t="shared" si="168"/>
        <v>1232768</v>
      </c>
      <c r="DS25" s="90">
        <f t="shared" si="168"/>
        <v>761036</v>
      </c>
      <c r="DT25" s="89">
        <f>DS25/DR25*100</f>
        <v>61.733919115356663</v>
      </c>
      <c r="DU25" s="88"/>
      <c r="DV25" s="88">
        <f>SUM('[1]címrend kötelező'!AQ25+'[1]címrend önként'!AQ25+'[1]címrend államig'!AQ25)</f>
        <v>0</v>
      </c>
      <c r="DW25" s="91"/>
      <c r="DX25" s="88"/>
      <c r="DY25" s="88">
        <f>SUM('[1]címrend kötelező'!AR25+'[1]címrend önként'!AR25+'[1]címrend államig'!AR25)</f>
        <v>0</v>
      </c>
      <c r="DZ25" s="91"/>
      <c r="EA25" s="88"/>
      <c r="EB25" s="88">
        <f>SUM('[1]címrend kötelező'!AS25+'[1]címrend önként'!AS25+'[1]címrend államig'!AS25)</f>
        <v>0</v>
      </c>
      <c r="EC25" s="91"/>
      <c r="ED25" s="88"/>
      <c r="EE25" s="88">
        <f>SUM('[1]címrend kötelező'!AT25+'[1]címrend önként'!AT25+'[1]címrend államig'!AT25)</f>
        <v>0</v>
      </c>
      <c r="EF25" s="91"/>
      <c r="EG25" s="88"/>
      <c r="EH25" s="88">
        <f>SUM('[1]címrend kötelező'!AU25+'[1]címrend önként'!AU25+'[1]címrend államig'!AU25)</f>
        <v>0</v>
      </c>
      <c r="EI25" s="91"/>
      <c r="EJ25" s="88"/>
      <c r="EK25" s="88">
        <f>SUM('[1]címrend kötelező'!AV25+'[1]címrend önként'!AV25+'[1]címrend államig'!AV25)</f>
        <v>0</v>
      </c>
      <c r="EL25" s="91"/>
      <c r="EM25" s="88"/>
      <c r="EN25" s="88">
        <f>SUM('[1]címrend kötelező'!AW25+'[1]címrend önként'!AW25+'[1]címrend államig'!AW25)</f>
        <v>0</v>
      </c>
      <c r="EO25" s="91"/>
      <c r="EP25" s="88"/>
      <c r="EQ25" s="88">
        <f>SUM('[1]címrend kötelező'!AX25+'[1]címrend önként'!AX25+'[1]címrend államig'!AX25)</f>
        <v>0</v>
      </c>
      <c r="ER25" s="91"/>
      <c r="ES25" s="88"/>
      <c r="ET25" s="88">
        <f>SUM('[1]címrend kötelező'!AY25+'[1]címrend önként'!AY25+'[1]címrend államig'!AY25)</f>
        <v>0</v>
      </c>
      <c r="EU25" s="91"/>
      <c r="EV25" s="90">
        <f t="shared" si="178"/>
        <v>0</v>
      </c>
      <c r="EW25" s="90">
        <f t="shared" si="178"/>
        <v>0</v>
      </c>
      <c r="EX25" s="89"/>
      <c r="EY25" s="88"/>
      <c r="EZ25" s="88">
        <f>'[1]címrend kötelező'!BA25+'[1]címrend önként'!BA25+'[1]címrend államig'!BA25</f>
        <v>0</v>
      </c>
      <c r="FA25" s="91"/>
      <c r="FB25" s="88"/>
      <c r="FC25" s="88">
        <f>'[1]címrend kötelező'!BB25+'[1]címrend önként'!BB25+'[1]címrend államig'!BB25</f>
        <v>0</v>
      </c>
      <c r="FD25" s="91"/>
      <c r="FE25" s="88"/>
      <c r="FF25" s="88">
        <f>'[1]címrend kötelező'!BC25+'[1]címrend önként'!BC25+'[1]címrend államig'!BC25</f>
        <v>0</v>
      </c>
      <c r="FG25" s="91"/>
      <c r="FH25" s="88"/>
      <c r="FI25" s="88">
        <f>'[1]címrend kötelező'!BD25+'[1]címrend önként'!BD25+'[1]címrend államig'!BD25</f>
        <v>0</v>
      </c>
      <c r="FJ25" s="91"/>
      <c r="FK25" s="91"/>
      <c r="FL25" s="88">
        <f>'[1]címrend kötelező'!BE25+'[1]címrend önként'!BE25+'[1]címrend államig'!BE25</f>
        <v>0</v>
      </c>
      <c r="FM25" s="91"/>
      <c r="FN25" s="88"/>
      <c r="FO25" s="88">
        <f>SUM('[1]címrend kötelező'!BF25+'[1]címrend önként'!BF25+'[1]címrend államig'!BF25)</f>
        <v>0</v>
      </c>
      <c r="FP25" s="91"/>
      <c r="FQ25" s="88"/>
      <c r="FR25" s="88">
        <f>SUM('[1]címrend kötelező'!BG25+'[1]címrend önként'!BG25+'[1]címrend államig'!BG25)</f>
        <v>0</v>
      </c>
      <c r="FS25" s="91"/>
      <c r="FT25" s="88"/>
      <c r="FU25" s="88">
        <f>SUM('[1]címrend kötelező'!BH25+'[1]címrend önként'!BH25+'[1]címrend államig'!BH25)</f>
        <v>0</v>
      </c>
      <c r="FV25" s="91"/>
      <c r="FW25" s="88"/>
      <c r="FX25" s="88">
        <f>SUM('[1]címrend kötelező'!BI25+'[1]címrend önként'!BI25+'[1]címrend államig'!BI25)</f>
        <v>0</v>
      </c>
      <c r="FY25" s="91"/>
      <c r="FZ25" s="88"/>
      <c r="GA25" s="88">
        <f>SUM('[1]címrend kötelező'!BJ25+'[1]címrend önként'!BJ25+'[1]címrend államig'!BJ25)</f>
        <v>0</v>
      </c>
      <c r="GB25" s="91"/>
      <c r="GC25" s="88"/>
      <c r="GD25" s="88">
        <f>SUM('[1]címrend kötelező'!BK25+'[1]címrend önként'!BK25+'[1]címrend államig'!BK25)</f>
        <v>0</v>
      </c>
      <c r="GE25" s="91"/>
      <c r="GF25" s="88"/>
      <c r="GG25" s="88">
        <f>SUM('[1]címrend kötelező'!BL25+'[1]címrend önként'!BL25+'[1]címrend államig'!BL25)</f>
        <v>0</v>
      </c>
      <c r="GH25" s="91"/>
      <c r="GI25" s="88"/>
      <c r="GJ25" s="88">
        <f>SUM('[1]címrend kötelező'!BM25+'[1]címrend önként'!BM25+'[1]címrend államig'!BM25)</f>
        <v>0</v>
      </c>
      <c r="GK25" s="91"/>
      <c r="GL25" s="88"/>
      <c r="GM25" s="88">
        <f>SUM('[1]címrend kötelező'!BN25+'[1]címrend önként'!BN25+'[1]címrend államig'!BN25)</f>
        <v>0</v>
      </c>
      <c r="GN25" s="91"/>
      <c r="GO25" s="90">
        <f t="shared" si="117"/>
        <v>0</v>
      </c>
      <c r="GP25" s="90">
        <f t="shared" si="199"/>
        <v>0</v>
      </c>
      <c r="GQ25" s="90"/>
      <c r="GR25" s="88"/>
      <c r="GS25" s="88">
        <f>SUM('[1]címrend kötelező'!BP25+'[1]címrend önként'!BP25+'[1]címrend államig'!BP25)</f>
        <v>0</v>
      </c>
      <c r="GT25" s="91"/>
      <c r="GU25" s="88"/>
      <c r="GV25" s="88">
        <f>SUM('[1]címrend kötelező'!BQ25+'[1]címrend önként'!BQ25+'[1]címrend államig'!BQ25)</f>
        <v>0</v>
      </c>
      <c r="GW25" s="91"/>
      <c r="GX25" s="88"/>
      <c r="GY25" s="88">
        <f>SUM('[1]címrend kötelező'!BR25+'[1]címrend önként'!BR25+'[1]címrend államig'!BR25)</f>
        <v>0</v>
      </c>
      <c r="GZ25" s="91"/>
      <c r="HA25" s="91">
        <f t="shared" si="197"/>
        <v>0</v>
      </c>
      <c r="HB25" s="91">
        <f t="shared" si="197"/>
        <v>0</v>
      </c>
      <c r="HC25" s="91"/>
      <c r="HD25" s="91">
        <f t="shared" si="127"/>
        <v>1232768</v>
      </c>
      <c r="HE25" s="91">
        <f t="shared" si="127"/>
        <v>761036</v>
      </c>
      <c r="HF25" s="92">
        <f t="shared" si="128"/>
        <v>61.733919115356663</v>
      </c>
      <c r="HH25" s="78"/>
      <c r="HI25" s="78"/>
    </row>
    <row r="26" spans="1:217" s="96" customFormat="1" ht="15" customHeight="1" thickBot="1" x14ac:dyDescent="0.25">
      <c r="A26" s="97" t="s">
        <v>433</v>
      </c>
      <c r="B26" s="98">
        <f>B7+B18</f>
        <v>167015</v>
      </c>
      <c r="C26" s="98">
        <f>C7+C18</f>
        <v>206863</v>
      </c>
      <c r="D26" s="99">
        <f t="shared" si="198"/>
        <v>123.85893482621321</v>
      </c>
      <c r="E26" s="98">
        <f t="shared" ref="E26:F26" si="397">E7+E18</f>
        <v>0</v>
      </c>
      <c r="F26" s="98">
        <f t="shared" si="397"/>
        <v>0</v>
      </c>
      <c r="G26" s="99"/>
      <c r="H26" s="98">
        <f t="shared" ref="H26:I26" si="398">H7+H18</f>
        <v>3353</v>
      </c>
      <c r="I26" s="98">
        <f t="shared" si="398"/>
        <v>3353</v>
      </c>
      <c r="J26" s="99">
        <f t="shared" ref="J26" si="399">I26/H26*100</f>
        <v>100</v>
      </c>
      <c r="K26" s="98">
        <f t="shared" ref="K26:L26" si="400">K7+K18</f>
        <v>6832</v>
      </c>
      <c r="L26" s="98">
        <f t="shared" si="400"/>
        <v>22185.599999999999</v>
      </c>
      <c r="M26" s="99">
        <f t="shared" ref="M26" si="401">L26/K26*100</f>
        <v>324.73067915690865</v>
      </c>
      <c r="N26" s="98">
        <f t="shared" ref="N26:O26" si="402">N7+N18</f>
        <v>160628</v>
      </c>
      <c r="O26" s="98">
        <f t="shared" si="402"/>
        <v>27715</v>
      </c>
      <c r="P26" s="99">
        <f t="shared" ref="P26" si="403">O26/N26*100</f>
        <v>17.254152451627363</v>
      </c>
      <c r="Q26" s="98">
        <f t="shared" ref="Q26:R26" si="404">Q7+Q18</f>
        <v>513406</v>
      </c>
      <c r="R26" s="98">
        <f t="shared" si="404"/>
        <v>286466</v>
      </c>
      <c r="S26" s="99">
        <f t="shared" ref="S26" si="405">R26/Q26*100</f>
        <v>55.797166375149487</v>
      </c>
      <c r="T26" s="98">
        <f t="shared" ref="T26:U26" si="406">T7+T18</f>
        <v>1232768</v>
      </c>
      <c r="U26" s="98">
        <f t="shared" si="406"/>
        <v>761036</v>
      </c>
      <c r="V26" s="99">
        <f t="shared" ref="V26" si="407">U26/T26*100</f>
        <v>61.733919115356663</v>
      </c>
      <c r="W26" s="98">
        <f t="shared" ref="W26:X26" si="408">W7+W18</f>
        <v>7000</v>
      </c>
      <c r="X26" s="98">
        <f t="shared" si="408"/>
        <v>5504</v>
      </c>
      <c r="Y26" s="99">
        <f t="shared" ref="Y26" si="409">X26/W26*100</f>
        <v>78.628571428571419</v>
      </c>
      <c r="Z26" s="98">
        <f t="shared" ref="Z26:AA26" si="410">Z7+Z18</f>
        <v>0</v>
      </c>
      <c r="AA26" s="98">
        <f t="shared" si="410"/>
        <v>28722</v>
      </c>
      <c r="AB26" s="99"/>
      <c r="AC26" s="98">
        <f t="shared" ref="AC26:AD26" si="411">AC7+AC18</f>
        <v>0</v>
      </c>
      <c r="AD26" s="98">
        <f t="shared" si="411"/>
        <v>0</v>
      </c>
      <c r="AE26" s="99"/>
      <c r="AF26" s="98">
        <f t="shared" ref="AF26:AG26" si="412">AF7+AF18</f>
        <v>5050</v>
      </c>
      <c r="AG26" s="98">
        <f t="shared" si="412"/>
        <v>14850</v>
      </c>
      <c r="AH26" s="99">
        <f t="shared" ref="AH26" si="413">AG26/AF26*100</f>
        <v>294.05940594059405</v>
      </c>
      <c r="AI26" s="98">
        <f t="shared" ref="AI26:AJ26" si="414">AI7+AI18</f>
        <v>13210</v>
      </c>
      <c r="AJ26" s="98">
        <f t="shared" si="414"/>
        <v>30190</v>
      </c>
      <c r="AK26" s="99">
        <f t="shared" ref="AK26" si="415">AJ26/AI26*100</f>
        <v>228.53898561695684</v>
      </c>
      <c r="AL26" s="98">
        <f t="shared" ref="AL26:AM26" si="416">AL7+AL18</f>
        <v>143901</v>
      </c>
      <c r="AM26" s="98">
        <f t="shared" si="416"/>
        <v>124200</v>
      </c>
      <c r="AN26" s="99">
        <f t="shared" ref="AN26" si="417">AM26/AL26*100</f>
        <v>86.309337669647874</v>
      </c>
      <c r="AO26" s="98">
        <f t="shared" ref="AO26:AP26" si="418">AO7+AO18</f>
        <v>1121188</v>
      </c>
      <c r="AP26" s="98">
        <f t="shared" si="418"/>
        <v>1108100</v>
      </c>
      <c r="AQ26" s="99">
        <f t="shared" ref="AQ26" si="419">AP26/AO26*100</f>
        <v>98.832666778452861</v>
      </c>
      <c r="AR26" s="98">
        <f t="shared" ref="AR26:AS26" si="420">AR7+AR18</f>
        <v>15000</v>
      </c>
      <c r="AS26" s="98">
        <f t="shared" si="420"/>
        <v>10000</v>
      </c>
      <c r="AT26" s="99">
        <f t="shared" ref="AT26" si="421">AS26/AR26*100</f>
        <v>66.666666666666657</v>
      </c>
      <c r="AU26" s="98">
        <f t="shared" ref="AU26:AV26" si="422">AU7+AU18</f>
        <v>172107</v>
      </c>
      <c r="AV26" s="98">
        <f t="shared" si="422"/>
        <v>186850</v>
      </c>
      <c r="AW26" s="99">
        <f t="shared" ref="AW26" si="423">AV26/AU26*100</f>
        <v>108.56618266543488</v>
      </c>
      <c r="AX26" s="98">
        <f t="shared" ref="AX26:AY26" si="424">AX7+AX18</f>
        <v>59689</v>
      </c>
      <c r="AY26" s="98">
        <f t="shared" si="424"/>
        <v>117280</v>
      </c>
      <c r="AZ26" s="99">
        <f t="shared" ref="AZ26" si="425">AY26/AX26*100</f>
        <v>196.48511451021128</v>
      </c>
      <c r="BA26" s="98">
        <f t="shared" ref="BA26:BB26" si="426">BA7+BA18</f>
        <v>0</v>
      </c>
      <c r="BB26" s="98">
        <f t="shared" si="426"/>
        <v>20000</v>
      </c>
      <c r="BC26" s="99"/>
      <c r="BD26" s="98">
        <f t="shared" ref="BD26:BE26" si="427">BD7+BD18</f>
        <v>300</v>
      </c>
      <c r="BE26" s="98">
        <f t="shared" si="427"/>
        <v>300</v>
      </c>
      <c r="BF26" s="99">
        <f t="shared" ref="BF26" si="428">BE26/BD26*100</f>
        <v>100</v>
      </c>
      <c r="BG26" s="98">
        <f t="shared" ref="BG26:BH26" si="429">BG7+BG18</f>
        <v>146888</v>
      </c>
      <c r="BH26" s="98">
        <f t="shared" si="429"/>
        <v>170376</v>
      </c>
      <c r="BI26" s="99">
        <f t="shared" ref="BI26" si="430">BH26/BG26*100</f>
        <v>115.99041446544305</v>
      </c>
      <c r="BJ26" s="98">
        <f t="shared" ref="BJ26:BK26" si="431">BJ7+BJ18</f>
        <v>0</v>
      </c>
      <c r="BK26" s="98">
        <f t="shared" si="431"/>
        <v>0</v>
      </c>
      <c r="BL26" s="99"/>
      <c r="BM26" s="98">
        <f t="shared" ref="BM26:BN26" si="432">BM7+BM18</f>
        <v>19500</v>
      </c>
      <c r="BN26" s="98">
        <f t="shared" si="432"/>
        <v>3800</v>
      </c>
      <c r="BO26" s="99">
        <f t="shared" ref="BO26" si="433">BN26/BM26*100</f>
        <v>19.487179487179489</v>
      </c>
      <c r="BP26" s="98">
        <f t="shared" ref="BP26:BQ26" si="434">BP7+BP18</f>
        <v>909621</v>
      </c>
      <c r="BQ26" s="98">
        <f t="shared" si="434"/>
        <v>2524497</v>
      </c>
      <c r="BR26" s="99">
        <f t="shared" ref="BR26" si="435">BQ26/BP26*100</f>
        <v>277.53284060064578</v>
      </c>
      <c r="BS26" s="98">
        <f t="shared" ref="BS26:BT26" si="436">BS7+BS18</f>
        <v>137489</v>
      </c>
      <c r="BT26" s="98">
        <f t="shared" si="436"/>
        <v>128204</v>
      </c>
      <c r="BU26" s="99">
        <f t="shared" ref="BU26" si="437">BT26/BS26*100</f>
        <v>93.246732465869997</v>
      </c>
      <c r="BV26" s="98">
        <f t="shared" ref="BV26:BW26" si="438">BV7+BV18</f>
        <v>0</v>
      </c>
      <c r="BW26" s="98">
        <f t="shared" si="438"/>
        <v>0</v>
      </c>
      <c r="BX26" s="99"/>
      <c r="BY26" s="98">
        <f t="shared" ref="BY26:BZ26" si="439">BY7+BY18</f>
        <v>943567</v>
      </c>
      <c r="BZ26" s="98">
        <f t="shared" si="439"/>
        <v>1181735</v>
      </c>
      <c r="CA26" s="99">
        <f t="shared" ref="CA26" si="440">BZ26/BY26*100</f>
        <v>125.24123883094683</v>
      </c>
      <c r="CB26" s="98">
        <f t="shared" ref="CB26:CC26" si="441">CB7+CB18</f>
        <v>0</v>
      </c>
      <c r="CC26" s="98">
        <f t="shared" si="441"/>
        <v>0</v>
      </c>
      <c r="CD26" s="99"/>
      <c r="CE26" s="98">
        <f t="shared" ref="CE26:CF26" si="442">CE7+CE18</f>
        <v>4237203</v>
      </c>
      <c r="CF26" s="98">
        <f t="shared" si="442"/>
        <v>4033745</v>
      </c>
      <c r="CG26" s="99">
        <f t="shared" ref="CG26" si="443">CF26/CE26*100</f>
        <v>95.198294724137597</v>
      </c>
      <c r="CH26" s="98">
        <f t="shared" ref="CH26:CI26" si="444">CH7+CH18</f>
        <v>548054</v>
      </c>
      <c r="CI26" s="98">
        <f t="shared" si="444"/>
        <v>1298195</v>
      </c>
      <c r="CJ26" s="99">
        <f t="shared" ref="CJ26" si="445">CI26/CH26*100</f>
        <v>236.8735562554055</v>
      </c>
      <c r="CK26" s="98">
        <f t="shared" ref="CK26:CL26" si="446">CK7+CK18</f>
        <v>1568760</v>
      </c>
      <c r="CL26" s="98">
        <f t="shared" si="446"/>
        <v>193677</v>
      </c>
      <c r="CM26" s="99">
        <f t="shared" ref="CM26" si="447">CL26/CK26*100</f>
        <v>12.345865524363191</v>
      </c>
      <c r="CN26" s="98">
        <f t="shared" ref="CN26:CO26" si="448">CN7+CN18</f>
        <v>218687</v>
      </c>
      <c r="CO26" s="98">
        <f t="shared" si="448"/>
        <v>530493</v>
      </c>
      <c r="CP26" s="99">
        <f t="shared" ref="CP26" si="449">CO26/CN26*100</f>
        <v>242.58094902760567</v>
      </c>
      <c r="CQ26" s="98">
        <f t="shared" ref="CQ26:CR26" si="450">CQ7+CQ18</f>
        <v>0</v>
      </c>
      <c r="CR26" s="98">
        <f t="shared" si="450"/>
        <v>0</v>
      </c>
      <c r="CS26" s="99"/>
      <c r="CT26" s="98">
        <f t="shared" ref="CT26:CU26" si="451">CT7+CT18</f>
        <v>1000</v>
      </c>
      <c r="CU26" s="98">
        <f t="shared" si="451"/>
        <v>1000</v>
      </c>
      <c r="CV26" s="99">
        <f t="shared" ref="CV26" si="452">CU26/CT26*100</f>
        <v>100</v>
      </c>
      <c r="CW26" s="98">
        <f t="shared" ref="CW26:CX26" si="453">CW7+CW18</f>
        <v>8500</v>
      </c>
      <c r="CX26" s="98">
        <f t="shared" si="453"/>
        <v>12200</v>
      </c>
      <c r="CY26" s="99">
        <f t="shared" ref="CY26" si="454">CX26/CW26*100</f>
        <v>143.52941176470588</v>
      </c>
      <c r="CZ26" s="98">
        <f t="shared" ref="CZ26:DA26" si="455">CZ7+CZ18</f>
        <v>75742</v>
      </c>
      <c r="DA26" s="98">
        <f t="shared" si="455"/>
        <v>86096</v>
      </c>
      <c r="DB26" s="99">
        <f t="shared" ref="DB26" si="456">DA26/CZ26*100</f>
        <v>113.67009057062131</v>
      </c>
      <c r="DC26" s="98">
        <f t="shared" ref="DC26:DD26" si="457">DC7+DC18</f>
        <v>1000000</v>
      </c>
      <c r="DD26" s="98">
        <f t="shared" si="457"/>
        <v>300000</v>
      </c>
      <c r="DE26" s="99">
        <f t="shared" ref="DE26" si="458">DD26/DC26*100</f>
        <v>30</v>
      </c>
      <c r="DF26" s="98">
        <f t="shared" ref="DF26:DG26" si="459">DF7+DF18</f>
        <v>263782</v>
      </c>
      <c r="DG26" s="98">
        <f t="shared" si="459"/>
        <v>260465</v>
      </c>
      <c r="DH26" s="99">
        <f t="shared" ref="DH26" si="460">DG26/DF26*100</f>
        <v>98.742522234269202</v>
      </c>
      <c r="DI26" s="98">
        <f t="shared" ref="DI26:DJ26" si="461">DI7+DI18</f>
        <v>102568</v>
      </c>
      <c r="DJ26" s="98">
        <f t="shared" si="461"/>
        <v>124130</v>
      </c>
      <c r="DK26" s="99">
        <f t="shared" ref="DK26" si="462">DJ26/DI26*100</f>
        <v>121.02215115825598</v>
      </c>
      <c r="DL26" s="98">
        <f t="shared" ref="DL26:DM26" si="463">DL7+DL18</f>
        <v>143716</v>
      </c>
      <c r="DM26" s="98">
        <f t="shared" si="463"/>
        <v>132644</v>
      </c>
      <c r="DN26" s="99">
        <f t="shared" ref="DN26" si="464">DM26/DL26*100</f>
        <v>92.295916947312747</v>
      </c>
      <c r="DO26" s="98">
        <f t="shared" ref="DO26:DP26" si="465">DO7+DO18</f>
        <v>968958</v>
      </c>
      <c r="DP26" s="98">
        <f t="shared" si="465"/>
        <v>838769</v>
      </c>
      <c r="DQ26" s="99">
        <f t="shared" ref="DQ26" si="466">DP26/DO26*100</f>
        <v>86.564020318734151</v>
      </c>
      <c r="DR26" s="100">
        <f t="shared" si="168"/>
        <v>14915482</v>
      </c>
      <c r="DS26" s="100">
        <f t="shared" si="168"/>
        <v>14773640.6</v>
      </c>
      <c r="DT26" s="99">
        <f t="shared" si="169"/>
        <v>99.049032408071028</v>
      </c>
      <c r="DU26" s="98">
        <f>DU7+DU18</f>
        <v>17608</v>
      </c>
      <c r="DV26" s="98">
        <f>DV7+DV18</f>
        <v>12303</v>
      </c>
      <c r="DW26" s="99">
        <f t="shared" ref="DW26:DW28" si="467">DV26/DU26*100</f>
        <v>69.871649250340752</v>
      </c>
      <c r="DX26" s="98">
        <f t="shared" ref="DX26:DY26" si="468">DX7+DX18</f>
        <v>5811</v>
      </c>
      <c r="DY26" s="98">
        <f t="shared" si="468"/>
        <v>5789</v>
      </c>
      <c r="DZ26" s="99">
        <f t="shared" ref="DZ26:DZ28" si="469">DY26/DX26*100</f>
        <v>99.621407675098951</v>
      </c>
      <c r="EA26" s="98">
        <f t="shared" ref="EA26:EB26" si="470">EA7+EA18</f>
        <v>5832</v>
      </c>
      <c r="EB26" s="98">
        <f t="shared" si="470"/>
        <v>5440</v>
      </c>
      <c r="EC26" s="99">
        <f t="shared" ref="EC26:EC28" si="471">EB26/EA26*100</f>
        <v>93.27846364883402</v>
      </c>
      <c r="ED26" s="98">
        <f t="shared" ref="ED26:EE26" si="472">ED7+ED18</f>
        <v>330502</v>
      </c>
      <c r="EE26" s="98">
        <f t="shared" si="472"/>
        <v>260493</v>
      </c>
      <c r="EF26" s="99">
        <f t="shared" ref="EF26:EF28" si="473">EE26/ED26*100</f>
        <v>78.817374781393156</v>
      </c>
      <c r="EG26" s="98">
        <f t="shared" ref="EG26:EH26" si="474">EG7+EG18</f>
        <v>116046</v>
      </c>
      <c r="EH26" s="98">
        <f t="shared" si="474"/>
        <v>76526</v>
      </c>
      <c r="EI26" s="99">
        <f t="shared" ref="EI26:EI27" si="475">EH26/EG26*100</f>
        <v>65.944539234441507</v>
      </c>
      <c r="EJ26" s="98">
        <f t="shared" ref="EJ26:EK26" si="476">EJ7+EJ18</f>
        <v>79759</v>
      </c>
      <c r="EK26" s="98">
        <f t="shared" si="476"/>
        <v>37118</v>
      </c>
      <c r="EL26" s="99">
        <f t="shared" ref="EL26:EL27" si="477">EK26/EJ26*100</f>
        <v>46.537694805601873</v>
      </c>
      <c r="EM26" s="98">
        <f t="shared" ref="EM26:EN26" si="478">EM7+EM18</f>
        <v>14410</v>
      </c>
      <c r="EN26" s="98">
        <f t="shared" si="478"/>
        <v>14264</v>
      </c>
      <c r="EO26" s="99">
        <f t="shared" ref="EO26:EO27" si="479">EN26/EM26*100</f>
        <v>98.986814712005554</v>
      </c>
      <c r="EP26" s="98">
        <f t="shared" ref="EP26:EQ26" si="480">EP7+EP18</f>
        <v>1445232</v>
      </c>
      <c r="EQ26" s="98">
        <f t="shared" si="480"/>
        <v>1471892</v>
      </c>
      <c r="ER26" s="99">
        <f t="shared" ref="ER26:ER27" si="481">EQ26/EP26*100</f>
        <v>101.84468652783774</v>
      </c>
      <c r="ES26" s="98">
        <f t="shared" ref="ES26:ET26" si="482">ES7+ES18</f>
        <v>534968</v>
      </c>
      <c r="ET26" s="98">
        <f t="shared" si="482"/>
        <v>538750</v>
      </c>
      <c r="EU26" s="99">
        <f t="shared" ref="EU26:EU28" si="483">ET26/ES26*100</f>
        <v>100.70695817319914</v>
      </c>
      <c r="EV26" s="100">
        <f t="shared" si="178"/>
        <v>2550168</v>
      </c>
      <c r="EW26" s="100">
        <f t="shared" si="178"/>
        <v>2422575</v>
      </c>
      <c r="EX26" s="99">
        <f t="shared" ref="EX26:EX28" si="484">EW26/EV26*100</f>
        <v>94.996682571501168</v>
      </c>
      <c r="EY26" s="98">
        <f t="shared" ref="EY26:EZ26" si="485">EY7+EY18</f>
        <v>69860</v>
      </c>
      <c r="EZ26" s="98">
        <f t="shared" si="485"/>
        <v>70134</v>
      </c>
      <c r="FA26" s="99">
        <f t="shared" ref="FA26:FA28" si="486">EZ26/EY26*100</f>
        <v>100.39221299742343</v>
      </c>
      <c r="FB26" s="98">
        <f t="shared" ref="FB26:FC26" si="487">FB7+FB18</f>
        <v>155006</v>
      </c>
      <c r="FC26" s="98">
        <f t="shared" si="487"/>
        <v>159215</v>
      </c>
      <c r="FD26" s="99">
        <f t="shared" ref="FD26:FD28" si="488">FC26/FB26*100</f>
        <v>102.71537875953189</v>
      </c>
      <c r="FE26" s="98">
        <f t="shared" ref="FE26:FF26" si="489">FE7+FE18</f>
        <v>63801</v>
      </c>
      <c r="FF26" s="98">
        <f t="shared" si="489"/>
        <v>69408</v>
      </c>
      <c r="FG26" s="99">
        <f t="shared" ref="FG26:FG27" si="490">FF26/FE26*100</f>
        <v>108.78826350684159</v>
      </c>
      <c r="FH26" s="98">
        <f t="shared" ref="FH26:FI26" si="491">FH7+FH18</f>
        <v>318036</v>
      </c>
      <c r="FI26" s="98">
        <f t="shared" si="491"/>
        <v>493265</v>
      </c>
      <c r="FJ26" s="99">
        <f t="shared" ref="FJ26:FJ28" si="492">FI26/FH26*100</f>
        <v>155.09722169817252</v>
      </c>
      <c r="FK26" s="99"/>
      <c r="FL26" s="98">
        <f t="shared" ref="FL26" si="493">FL7+FL18</f>
        <v>46367</v>
      </c>
      <c r="FM26" s="99"/>
      <c r="FN26" s="98">
        <f t="shared" ref="FN26:FO26" si="494">FN7+FN18</f>
        <v>124662</v>
      </c>
      <c r="FO26" s="98">
        <f t="shared" si="494"/>
        <v>136018</v>
      </c>
      <c r="FP26" s="99">
        <f t="shared" ref="FP26:FP27" si="495">FO26/FN26*100</f>
        <v>109.10943190386806</v>
      </c>
      <c r="FQ26" s="98">
        <f t="shared" ref="FQ26:FR26" si="496">FQ7+FQ18</f>
        <v>235020</v>
      </c>
      <c r="FR26" s="98">
        <f t="shared" si="496"/>
        <v>227009</v>
      </c>
      <c r="FS26" s="99">
        <f t="shared" ref="FS26:FS28" si="497">FR26/FQ26*100</f>
        <v>96.591353927325329</v>
      </c>
      <c r="FT26" s="98">
        <f t="shared" ref="FT26:FU26" si="498">FT7+FT18</f>
        <v>114364</v>
      </c>
      <c r="FU26" s="98">
        <f t="shared" si="498"/>
        <v>123230</v>
      </c>
      <c r="FV26" s="99">
        <f t="shared" ref="FV26:FV28" si="499">FU26/FT26*100</f>
        <v>107.75243957888847</v>
      </c>
      <c r="FW26" s="98">
        <f t="shared" ref="FW26:FX26" si="500">FW7+FW18</f>
        <v>166255</v>
      </c>
      <c r="FX26" s="98">
        <f t="shared" si="500"/>
        <v>173676</v>
      </c>
      <c r="FY26" s="99">
        <f t="shared" ref="FY26:FY28" si="501">FX26/FW26*100</f>
        <v>104.4636251541307</v>
      </c>
      <c r="FZ26" s="98">
        <f t="shared" ref="FZ26:GA26" si="502">FZ7+FZ18</f>
        <v>96824</v>
      </c>
      <c r="GA26" s="98">
        <f t="shared" si="502"/>
        <v>108816</v>
      </c>
      <c r="GB26" s="99">
        <f t="shared" ref="GB26:GB28" si="503">GA26/FZ26*100</f>
        <v>112.38535900190037</v>
      </c>
      <c r="GC26" s="98">
        <f t="shared" ref="GC26:GD26" si="504">GC7+GC18</f>
        <v>16644</v>
      </c>
      <c r="GD26" s="98">
        <f t="shared" si="504"/>
        <v>20276</v>
      </c>
      <c r="GE26" s="99">
        <f t="shared" ref="GE26:GE27" si="505">GD26/GC26*100</f>
        <v>121.82167748137466</v>
      </c>
      <c r="GF26" s="98">
        <f t="shared" ref="GF26:GG26" si="506">GF7+GF18</f>
        <v>59358</v>
      </c>
      <c r="GG26" s="98">
        <f t="shared" si="506"/>
        <v>57090</v>
      </c>
      <c r="GH26" s="99">
        <f t="shared" ref="GH26:GH27" si="507">GG26/GF26*100</f>
        <v>96.179116547053468</v>
      </c>
      <c r="GI26" s="98">
        <f t="shared" ref="GI26:GJ26" si="508">GI7+GI18</f>
        <v>71644</v>
      </c>
      <c r="GJ26" s="98">
        <f t="shared" si="508"/>
        <v>70550</v>
      </c>
      <c r="GK26" s="99">
        <f t="shared" ref="GK26:GK27" si="509">GJ26/GI26*100</f>
        <v>98.47300541566635</v>
      </c>
      <c r="GL26" s="98">
        <f t="shared" ref="GL26:GM26" si="510">GL7+GL18</f>
        <v>792126</v>
      </c>
      <c r="GM26" s="98">
        <f t="shared" si="510"/>
        <v>808636</v>
      </c>
      <c r="GN26" s="99">
        <f t="shared" ref="GN26:GN28" si="511">GM26/GL26*100</f>
        <v>102.08426437208222</v>
      </c>
      <c r="GO26" s="100">
        <f t="shared" si="117"/>
        <v>2283600</v>
      </c>
      <c r="GP26" s="98">
        <f t="shared" ref="GP26" si="512">GP7+GP18</f>
        <v>2563690</v>
      </c>
      <c r="GQ26" s="99">
        <f t="shared" ref="GQ26:GQ28" si="513">GP26/GO26*100</f>
        <v>112.26528288667016</v>
      </c>
      <c r="GR26" s="98">
        <f t="shared" ref="GR26:GS26" si="514">GR7+GR18</f>
        <v>1021191</v>
      </c>
      <c r="GS26" s="98">
        <f t="shared" si="514"/>
        <v>1042919</v>
      </c>
      <c r="GT26" s="99">
        <f t="shared" ref="GT26:GT28" si="515">GS26/GR26*100</f>
        <v>102.127711662167</v>
      </c>
      <c r="GU26" s="98">
        <f t="shared" ref="GU26:GV26" si="516">GU7+GU18</f>
        <v>1713302</v>
      </c>
      <c r="GV26" s="98">
        <f t="shared" si="516"/>
        <v>1820317</v>
      </c>
      <c r="GW26" s="99">
        <f t="shared" ref="GW26:GW28" si="517">GV26/GU26*100</f>
        <v>106.24612590191337</v>
      </c>
      <c r="GX26" s="98">
        <f t="shared" ref="GX26:GY26" si="518">GX7+GX18</f>
        <v>1526944</v>
      </c>
      <c r="GY26" s="98">
        <f t="shared" si="518"/>
        <v>1340388</v>
      </c>
      <c r="GZ26" s="99">
        <f t="shared" ref="GZ26:GZ27" si="519">GY26/GX26*100</f>
        <v>87.782394115304811</v>
      </c>
      <c r="HA26" s="100">
        <f t="shared" si="197"/>
        <v>6545037</v>
      </c>
      <c r="HB26" s="100">
        <f t="shared" si="197"/>
        <v>6767314</v>
      </c>
      <c r="HC26" s="99">
        <f t="shared" ref="HC26:HC29" si="520">HB26/HA26*100</f>
        <v>103.39611525496342</v>
      </c>
      <c r="HD26" s="100">
        <f t="shared" si="127"/>
        <v>24010687</v>
      </c>
      <c r="HE26" s="100">
        <f t="shared" si="127"/>
        <v>23963529.600000001</v>
      </c>
      <c r="HF26" s="101">
        <f t="shared" si="128"/>
        <v>99.803598289378399</v>
      </c>
      <c r="HH26" s="78"/>
      <c r="HI26" s="78"/>
    </row>
    <row r="27" spans="1:217" ht="20.100000000000001" customHeight="1" thickBot="1" x14ac:dyDescent="0.25">
      <c r="A27" s="74" t="s">
        <v>434</v>
      </c>
      <c r="B27" s="102">
        <f>B52+B61</f>
        <v>0</v>
      </c>
      <c r="C27" s="102">
        <f>C52+C61</f>
        <v>0</v>
      </c>
      <c r="D27" s="76"/>
      <c r="E27" s="102">
        <f t="shared" ref="E27:F27" si="521">E52+E61</f>
        <v>0</v>
      </c>
      <c r="F27" s="102">
        <f t="shared" si="521"/>
        <v>0</v>
      </c>
      <c r="G27" s="76"/>
      <c r="H27" s="102">
        <f t="shared" ref="H27:I27" si="522">H52+H61</f>
        <v>0</v>
      </c>
      <c r="I27" s="102">
        <f t="shared" si="522"/>
        <v>0</v>
      </c>
      <c r="J27" s="76"/>
      <c r="K27" s="102">
        <f t="shared" ref="K27:L27" si="523">K52+K61</f>
        <v>500</v>
      </c>
      <c r="L27" s="102">
        <f t="shared" si="523"/>
        <v>300</v>
      </c>
      <c r="M27" s="76"/>
      <c r="N27" s="102">
        <f t="shared" ref="N27:O27" si="524">N52+N61</f>
        <v>0</v>
      </c>
      <c r="O27" s="102">
        <f t="shared" si="524"/>
        <v>0</v>
      </c>
      <c r="P27" s="76"/>
      <c r="Q27" s="102">
        <f t="shared" ref="Q27:R27" si="525">Q52+Q61</f>
        <v>0</v>
      </c>
      <c r="R27" s="102">
        <f t="shared" si="525"/>
        <v>0</v>
      </c>
      <c r="S27" s="76"/>
      <c r="T27" s="102">
        <f t="shared" ref="T27:U27" si="526">T52+T61</f>
        <v>0</v>
      </c>
      <c r="U27" s="102">
        <f t="shared" si="526"/>
        <v>0</v>
      </c>
      <c r="V27" s="76"/>
      <c r="W27" s="102">
        <f t="shared" ref="W27:X27" si="527">W52+W61</f>
        <v>7807000</v>
      </c>
      <c r="X27" s="102">
        <f t="shared" si="527"/>
        <v>8835936</v>
      </c>
      <c r="Y27" s="76"/>
      <c r="Z27" s="102">
        <f t="shared" ref="Z27:AA27" si="528">Z52+Z61</f>
        <v>1989538</v>
      </c>
      <c r="AA27" s="102">
        <f t="shared" si="528"/>
        <v>2030251.764</v>
      </c>
      <c r="AB27" s="76"/>
      <c r="AC27" s="102">
        <f t="shared" ref="AC27:AD27" si="529">AC52+AC61</f>
        <v>4397594</v>
      </c>
      <c r="AD27" s="102">
        <f t="shared" si="529"/>
        <v>5187758</v>
      </c>
      <c r="AE27" s="76"/>
      <c r="AF27" s="102">
        <f t="shared" ref="AF27:AG27" si="530">AF52+AF61</f>
        <v>0</v>
      </c>
      <c r="AG27" s="102">
        <f t="shared" si="530"/>
        <v>0</v>
      </c>
      <c r="AH27" s="76"/>
      <c r="AI27" s="102">
        <f t="shared" ref="AI27:AJ27" si="531">AI52+AI61</f>
        <v>5603</v>
      </c>
      <c r="AJ27" s="102">
        <f t="shared" si="531"/>
        <v>5698</v>
      </c>
      <c r="AK27" s="76"/>
      <c r="AL27" s="102">
        <f t="shared" ref="AL27:AM27" si="532">AL52+AL61</f>
        <v>4000</v>
      </c>
      <c r="AM27" s="102">
        <f t="shared" si="532"/>
        <v>4000</v>
      </c>
      <c r="AN27" s="76"/>
      <c r="AO27" s="102">
        <f t="shared" ref="AO27:AP27" si="533">AO52+AO61</f>
        <v>1529011</v>
      </c>
      <c r="AP27" s="102">
        <f t="shared" si="533"/>
        <v>1649610</v>
      </c>
      <c r="AQ27" s="76"/>
      <c r="AR27" s="102">
        <f t="shared" ref="AR27:AS27" si="534">AR52+AR61</f>
        <v>0</v>
      </c>
      <c r="AS27" s="102">
        <f t="shared" si="534"/>
        <v>0</v>
      </c>
      <c r="AT27" s="76"/>
      <c r="AU27" s="102">
        <f t="shared" ref="AU27:AV27" si="535">AU52+AU61</f>
        <v>1300</v>
      </c>
      <c r="AV27" s="102">
        <f t="shared" si="535"/>
        <v>0</v>
      </c>
      <c r="AW27" s="76"/>
      <c r="AX27" s="102">
        <f t="shared" ref="AX27:AY27" si="536">AX52+AX61</f>
        <v>269000</v>
      </c>
      <c r="AY27" s="102">
        <f t="shared" si="536"/>
        <v>300000</v>
      </c>
      <c r="AZ27" s="76"/>
      <c r="BA27" s="102">
        <f t="shared" ref="BA27:BB27" si="537">BA52+BA61</f>
        <v>0</v>
      </c>
      <c r="BB27" s="102">
        <f t="shared" si="537"/>
        <v>0</v>
      </c>
      <c r="BC27" s="76"/>
      <c r="BD27" s="102">
        <f t="shared" ref="BD27:BE27" si="538">BD52+BD61</f>
        <v>0</v>
      </c>
      <c r="BE27" s="102">
        <f t="shared" si="538"/>
        <v>0</v>
      </c>
      <c r="BF27" s="76"/>
      <c r="BG27" s="102">
        <f t="shared" ref="BG27:BH27" si="539">BG52+BG61</f>
        <v>58944</v>
      </c>
      <c r="BH27" s="102">
        <f t="shared" si="539"/>
        <v>71954</v>
      </c>
      <c r="BI27" s="76"/>
      <c r="BJ27" s="102">
        <f t="shared" ref="BJ27:BK27" si="540">BJ52+BJ61</f>
        <v>0</v>
      </c>
      <c r="BK27" s="102">
        <f t="shared" si="540"/>
        <v>0</v>
      </c>
      <c r="BL27" s="76"/>
      <c r="BM27" s="102">
        <f t="shared" ref="BM27:BN27" si="541">BM52+BM61</f>
        <v>0</v>
      </c>
      <c r="BN27" s="102">
        <f t="shared" si="541"/>
        <v>0</v>
      </c>
      <c r="BO27" s="76"/>
      <c r="BP27" s="102">
        <f t="shared" ref="BP27:BQ27" si="542">BP52+BP61</f>
        <v>170049</v>
      </c>
      <c r="BQ27" s="102">
        <f t="shared" si="542"/>
        <v>145962</v>
      </c>
      <c r="BR27" s="76"/>
      <c r="BS27" s="102">
        <f t="shared" ref="BS27:BT27" si="543">BS52+BS61</f>
        <v>20000</v>
      </c>
      <c r="BT27" s="102">
        <f t="shared" si="543"/>
        <v>25000</v>
      </c>
      <c r="BU27" s="76"/>
      <c r="BV27" s="102">
        <f t="shared" ref="BV27:BW27" si="544">BV52+BV61</f>
        <v>0</v>
      </c>
      <c r="BW27" s="102">
        <f t="shared" si="544"/>
        <v>0</v>
      </c>
      <c r="BX27" s="76"/>
      <c r="BY27" s="102">
        <f t="shared" ref="BY27:BZ27" si="545">BY52+BY61</f>
        <v>100000</v>
      </c>
      <c r="BZ27" s="102">
        <f t="shared" si="545"/>
        <v>110000</v>
      </c>
      <c r="CA27" s="76"/>
      <c r="CB27" s="102">
        <f t="shared" ref="CB27:CC27" si="546">CB52+CB61</f>
        <v>0</v>
      </c>
      <c r="CC27" s="102">
        <f t="shared" si="546"/>
        <v>0</v>
      </c>
      <c r="CD27" s="76"/>
      <c r="CE27" s="102">
        <f t="shared" ref="CE27:CF27" si="547">CE52+CE61</f>
        <v>4896312</v>
      </c>
      <c r="CF27" s="102">
        <f t="shared" si="547"/>
        <v>2799300</v>
      </c>
      <c r="CG27" s="76"/>
      <c r="CH27" s="102">
        <f t="shared" ref="CH27:CI27" si="548">CH52+CH61</f>
        <v>0</v>
      </c>
      <c r="CI27" s="102">
        <f t="shared" si="548"/>
        <v>0</v>
      </c>
      <c r="CJ27" s="76"/>
      <c r="CK27" s="102">
        <f t="shared" ref="CK27:CL27" si="549">CK52+CK61</f>
        <v>0</v>
      </c>
      <c r="CL27" s="102">
        <f t="shared" si="549"/>
        <v>0</v>
      </c>
      <c r="CM27" s="76"/>
      <c r="CN27" s="102">
        <f t="shared" ref="CN27:CO27" si="550">CN52+CN61</f>
        <v>310000</v>
      </c>
      <c r="CO27" s="102">
        <f t="shared" si="550"/>
        <v>0</v>
      </c>
      <c r="CP27" s="76"/>
      <c r="CQ27" s="102">
        <f t="shared" ref="CQ27:CR27" si="551">CQ52+CQ61</f>
        <v>0</v>
      </c>
      <c r="CR27" s="102">
        <f t="shared" si="551"/>
        <v>0</v>
      </c>
      <c r="CS27" s="76"/>
      <c r="CT27" s="102">
        <f t="shared" ref="CT27:CU27" si="552">CT52+CT61</f>
        <v>0</v>
      </c>
      <c r="CU27" s="102">
        <f t="shared" si="552"/>
        <v>0</v>
      </c>
      <c r="CV27" s="76"/>
      <c r="CW27" s="102">
        <f t="shared" ref="CW27:CX27" si="553">CW52+CW61</f>
        <v>0</v>
      </c>
      <c r="CX27" s="102">
        <f t="shared" si="553"/>
        <v>0</v>
      </c>
      <c r="CY27" s="76"/>
      <c r="CZ27" s="102">
        <f t="shared" ref="CZ27:DA27" si="554">CZ52+CZ61</f>
        <v>0</v>
      </c>
      <c r="DA27" s="102">
        <f t="shared" si="554"/>
        <v>0</v>
      </c>
      <c r="DB27" s="76"/>
      <c r="DC27" s="102">
        <f t="shared" ref="DC27:DD27" si="555">DC52+DC61</f>
        <v>240000</v>
      </c>
      <c r="DD27" s="102">
        <f t="shared" si="555"/>
        <v>350000</v>
      </c>
      <c r="DE27" s="76"/>
      <c r="DF27" s="102">
        <f t="shared" ref="DF27:DG27" si="556">DF52+DF61</f>
        <v>0</v>
      </c>
      <c r="DG27" s="102">
        <f t="shared" si="556"/>
        <v>0</v>
      </c>
      <c r="DH27" s="76"/>
      <c r="DI27" s="102">
        <f t="shared" ref="DI27:DJ27" si="557">DI52+DI61</f>
        <v>15000</v>
      </c>
      <c r="DJ27" s="102">
        <f t="shared" si="557"/>
        <v>76446</v>
      </c>
      <c r="DK27" s="76"/>
      <c r="DL27" s="102">
        <f t="shared" ref="DL27:DM27" si="558">DL52+DL61</f>
        <v>0</v>
      </c>
      <c r="DM27" s="102">
        <f t="shared" si="558"/>
        <v>0</v>
      </c>
      <c r="DN27" s="76"/>
      <c r="DO27" s="102">
        <f t="shared" ref="DO27:DP27" si="559">DO52+DO61</f>
        <v>35000</v>
      </c>
      <c r="DP27" s="102">
        <f t="shared" si="559"/>
        <v>100000</v>
      </c>
      <c r="DQ27" s="76"/>
      <c r="DR27" s="103">
        <f t="shared" si="168"/>
        <v>21848851</v>
      </c>
      <c r="DS27" s="75">
        <f t="shared" si="168"/>
        <v>21692215.763999999</v>
      </c>
      <c r="DT27" s="104">
        <f t="shared" si="169"/>
        <v>99.283096232383102</v>
      </c>
      <c r="DU27" s="102">
        <f>DU52+DU61</f>
        <v>17608</v>
      </c>
      <c r="DV27" s="102">
        <f>DV52+DV61</f>
        <v>12303</v>
      </c>
      <c r="DW27" s="76">
        <f t="shared" si="467"/>
        <v>69.871649250340752</v>
      </c>
      <c r="DX27" s="102">
        <f t="shared" ref="DX27:DY27" si="560">DX52+DX61</f>
        <v>5811</v>
      </c>
      <c r="DY27" s="102">
        <f t="shared" si="560"/>
        <v>5789</v>
      </c>
      <c r="DZ27" s="76">
        <f t="shared" si="469"/>
        <v>99.621407675098951</v>
      </c>
      <c r="EA27" s="102">
        <f t="shared" ref="EA27:EB27" si="561">EA52+EA61</f>
        <v>5832</v>
      </c>
      <c r="EB27" s="102">
        <f t="shared" si="561"/>
        <v>5440</v>
      </c>
      <c r="EC27" s="76">
        <f t="shared" si="471"/>
        <v>93.27846364883402</v>
      </c>
      <c r="ED27" s="102">
        <f t="shared" ref="ED27:EE27" si="562">ED52+ED61</f>
        <v>330502</v>
      </c>
      <c r="EE27" s="102">
        <f t="shared" si="562"/>
        <v>260493</v>
      </c>
      <c r="EF27" s="76">
        <f t="shared" si="473"/>
        <v>78.817374781393156</v>
      </c>
      <c r="EG27" s="102">
        <f t="shared" ref="EG27:EH27" si="563">EG52+EG61</f>
        <v>116046</v>
      </c>
      <c r="EH27" s="102">
        <f t="shared" si="563"/>
        <v>76526</v>
      </c>
      <c r="EI27" s="76">
        <f t="shared" si="475"/>
        <v>65.944539234441507</v>
      </c>
      <c r="EJ27" s="102">
        <f t="shared" ref="EJ27:EK27" si="564">EJ52+EJ61</f>
        <v>79759</v>
      </c>
      <c r="EK27" s="102">
        <f t="shared" si="564"/>
        <v>37118</v>
      </c>
      <c r="EL27" s="76">
        <f t="shared" si="477"/>
        <v>46.537694805601873</v>
      </c>
      <c r="EM27" s="102">
        <f t="shared" ref="EM27:EN27" si="565">EM52+EM61</f>
        <v>14410</v>
      </c>
      <c r="EN27" s="102">
        <f t="shared" si="565"/>
        <v>14264</v>
      </c>
      <c r="EO27" s="76">
        <f t="shared" si="479"/>
        <v>98.986814712005554</v>
      </c>
      <c r="EP27" s="102">
        <f t="shared" ref="EP27:EQ27" si="566">EP52+EP61</f>
        <v>1445232</v>
      </c>
      <c r="EQ27" s="102">
        <f t="shared" si="566"/>
        <v>1471892</v>
      </c>
      <c r="ER27" s="76">
        <f t="shared" si="481"/>
        <v>101.84468652783774</v>
      </c>
      <c r="ES27" s="102">
        <f t="shared" ref="ES27:ET27" si="567">ES52+ES61</f>
        <v>534968</v>
      </c>
      <c r="ET27" s="102">
        <f t="shared" si="567"/>
        <v>538750</v>
      </c>
      <c r="EU27" s="76">
        <f t="shared" si="483"/>
        <v>100.70695817319914</v>
      </c>
      <c r="EV27" s="75">
        <f t="shared" si="178"/>
        <v>2550168</v>
      </c>
      <c r="EW27" s="75">
        <f t="shared" si="178"/>
        <v>2422575</v>
      </c>
      <c r="EX27" s="76">
        <f t="shared" si="484"/>
        <v>94.996682571501168</v>
      </c>
      <c r="EY27" s="102">
        <f t="shared" ref="EY27:EZ27" si="568">EY52+EY61</f>
        <v>69860</v>
      </c>
      <c r="EZ27" s="102">
        <f t="shared" si="568"/>
        <v>70134</v>
      </c>
      <c r="FA27" s="76">
        <f t="shared" si="486"/>
        <v>100.39221299742343</v>
      </c>
      <c r="FB27" s="102">
        <f t="shared" ref="FB27:FC27" si="569">FB52+FB61</f>
        <v>155006</v>
      </c>
      <c r="FC27" s="102">
        <f t="shared" si="569"/>
        <v>159215</v>
      </c>
      <c r="FD27" s="76">
        <f t="shared" si="488"/>
        <v>102.71537875953189</v>
      </c>
      <c r="FE27" s="102">
        <f t="shared" ref="FE27:FF27" si="570">FE52+FE61</f>
        <v>63801</v>
      </c>
      <c r="FF27" s="102">
        <f t="shared" si="570"/>
        <v>69408</v>
      </c>
      <c r="FG27" s="76">
        <f t="shared" si="490"/>
        <v>108.78826350684159</v>
      </c>
      <c r="FH27" s="102">
        <f t="shared" ref="FH27:FI27" si="571">FH52+FH61</f>
        <v>318036</v>
      </c>
      <c r="FI27" s="102">
        <f t="shared" si="571"/>
        <v>493265</v>
      </c>
      <c r="FJ27" s="76">
        <f t="shared" si="492"/>
        <v>155.09722169817252</v>
      </c>
      <c r="FK27" s="76"/>
      <c r="FL27" s="102">
        <f t="shared" ref="FL27" si="572">FL52+FL61</f>
        <v>46367</v>
      </c>
      <c r="FM27" s="76"/>
      <c r="FN27" s="102">
        <f t="shared" ref="FN27:FO27" si="573">FN52+FN61</f>
        <v>124662</v>
      </c>
      <c r="FO27" s="102">
        <f t="shared" si="573"/>
        <v>136018</v>
      </c>
      <c r="FP27" s="76">
        <f t="shared" si="495"/>
        <v>109.10943190386806</v>
      </c>
      <c r="FQ27" s="102">
        <f t="shared" ref="FQ27:FR27" si="574">FQ52+FQ61</f>
        <v>235020</v>
      </c>
      <c r="FR27" s="102">
        <f t="shared" si="574"/>
        <v>227009</v>
      </c>
      <c r="FS27" s="76">
        <f t="shared" si="497"/>
        <v>96.591353927325329</v>
      </c>
      <c r="FT27" s="102">
        <f t="shared" ref="FT27:FU27" si="575">FT52+FT61</f>
        <v>114364</v>
      </c>
      <c r="FU27" s="102">
        <f t="shared" si="575"/>
        <v>123230</v>
      </c>
      <c r="FV27" s="76">
        <f t="shared" si="499"/>
        <v>107.75243957888847</v>
      </c>
      <c r="FW27" s="102">
        <f t="shared" ref="FW27:FX27" si="576">FW52+FW61</f>
        <v>166255</v>
      </c>
      <c r="FX27" s="102">
        <f t="shared" si="576"/>
        <v>173676</v>
      </c>
      <c r="FY27" s="76">
        <f t="shared" si="501"/>
        <v>104.4636251541307</v>
      </c>
      <c r="FZ27" s="102">
        <f t="shared" ref="FZ27:GA27" si="577">FZ52+FZ61</f>
        <v>96824</v>
      </c>
      <c r="GA27" s="102">
        <f t="shared" si="577"/>
        <v>108816</v>
      </c>
      <c r="GB27" s="76">
        <f t="shared" si="503"/>
        <v>112.38535900190037</v>
      </c>
      <c r="GC27" s="102">
        <f t="shared" ref="GC27:GD27" si="578">GC52+GC61</f>
        <v>16644</v>
      </c>
      <c r="GD27" s="102">
        <f t="shared" si="578"/>
        <v>20276</v>
      </c>
      <c r="GE27" s="76">
        <f t="shared" si="505"/>
        <v>121.82167748137466</v>
      </c>
      <c r="GF27" s="102">
        <f t="shared" ref="GF27:GG27" si="579">GF52+GF61</f>
        <v>59358</v>
      </c>
      <c r="GG27" s="102">
        <f t="shared" si="579"/>
        <v>57090</v>
      </c>
      <c r="GH27" s="76">
        <f t="shared" si="507"/>
        <v>96.179116547053468</v>
      </c>
      <c r="GI27" s="102">
        <f t="shared" ref="GI27:GJ27" si="580">GI52+GI61</f>
        <v>71644</v>
      </c>
      <c r="GJ27" s="102">
        <f t="shared" si="580"/>
        <v>70550</v>
      </c>
      <c r="GK27" s="76">
        <f t="shared" si="509"/>
        <v>98.47300541566635</v>
      </c>
      <c r="GL27" s="102">
        <f t="shared" ref="GL27:GM27" si="581">GL52+GL61</f>
        <v>792126</v>
      </c>
      <c r="GM27" s="102">
        <f t="shared" si="581"/>
        <v>808636</v>
      </c>
      <c r="GN27" s="76">
        <f t="shared" si="511"/>
        <v>102.08426437208222</v>
      </c>
      <c r="GO27" s="75">
        <f t="shared" si="117"/>
        <v>2283600</v>
      </c>
      <c r="GP27" s="102">
        <f t="shared" ref="GP27" si="582">GP52+GP61</f>
        <v>2563690</v>
      </c>
      <c r="GQ27" s="76">
        <f t="shared" si="513"/>
        <v>112.26528288667016</v>
      </c>
      <c r="GR27" s="102">
        <f t="shared" ref="GR27:GS27" si="583">GR52+GR61</f>
        <v>1021191</v>
      </c>
      <c r="GS27" s="102">
        <f t="shared" si="583"/>
        <v>1042919</v>
      </c>
      <c r="GT27" s="76">
        <f t="shared" si="515"/>
        <v>102.127711662167</v>
      </c>
      <c r="GU27" s="102">
        <f t="shared" ref="GU27:GV27" si="584">GU52+GU61</f>
        <v>1713302</v>
      </c>
      <c r="GV27" s="102">
        <f t="shared" si="584"/>
        <v>1820317</v>
      </c>
      <c r="GW27" s="76">
        <f t="shared" si="517"/>
        <v>106.24612590191337</v>
      </c>
      <c r="GX27" s="102">
        <f t="shared" ref="GX27:GY27" si="585">GX52+GX61</f>
        <v>1526944</v>
      </c>
      <c r="GY27" s="102">
        <f t="shared" si="585"/>
        <v>1340388</v>
      </c>
      <c r="GZ27" s="76">
        <f t="shared" si="519"/>
        <v>87.782394115304811</v>
      </c>
      <c r="HA27" s="75">
        <f t="shared" si="197"/>
        <v>6545037</v>
      </c>
      <c r="HB27" s="75">
        <f t="shared" si="197"/>
        <v>6767314</v>
      </c>
      <c r="HC27" s="76">
        <f t="shared" si="520"/>
        <v>103.39611525496342</v>
      </c>
      <c r="HD27" s="75">
        <f t="shared" si="127"/>
        <v>30944056</v>
      </c>
      <c r="HE27" s="75">
        <f t="shared" si="127"/>
        <v>30882104.763999999</v>
      </c>
      <c r="HF27" s="77">
        <f t="shared" si="128"/>
        <v>99.799796006056866</v>
      </c>
      <c r="HH27" s="78"/>
      <c r="HI27" s="78"/>
    </row>
    <row r="28" spans="1:217" ht="15" customHeight="1" x14ac:dyDescent="0.2">
      <c r="A28" s="79" t="s">
        <v>435</v>
      </c>
      <c r="B28" s="84">
        <f>B29+B35+B36+B37</f>
        <v>0</v>
      </c>
      <c r="C28" s="84">
        <f>C29+C35+C36+C37</f>
        <v>0</v>
      </c>
      <c r="D28" s="83"/>
      <c r="E28" s="84">
        <f t="shared" ref="E28:F28" si="586">E29+E35+E36+E37</f>
        <v>0</v>
      </c>
      <c r="F28" s="84">
        <f t="shared" si="586"/>
        <v>0</v>
      </c>
      <c r="G28" s="83"/>
      <c r="H28" s="84">
        <f t="shared" ref="H28:I28" si="587">H29+H35+H36+H37</f>
        <v>0</v>
      </c>
      <c r="I28" s="84">
        <f t="shared" si="587"/>
        <v>0</v>
      </c>
      <c r="J28" s="83"/>
      <c r="K28" s="84">
        <f t="shared" ref="K28:L28" si="588">K29+K35+K36+K37</f>
        <v>0</v>
      </c>
      <c r="L28" s="84">
        <f t="shared" si="588"/>
        <v>0</v>
      </c>
      <c r="M28" s="83"/>
      <c r="N28" s="84">
        <f t="shared" ref="N28:O28" si="589">N29+N35+N36+N37</f>
        <v>0</v>
      </c>
      <c r="O28" s="84">
        <f t="shared" si="589"/>
        <v>0</v>
      </c>
      <c r="P28" s="83"/>
      <c r="Q28" s="84">
        <f t="shared" ref="Q28:R28" si="590">Q29+Q35+Q36+Q37</f>
        <v>0</v>
      </c>
      <c r="R28" s="84">
        <f t="shared" si="590"/>
        <v>0</v>
      </c>
      <c r="S28" s="83"/>
      <c r="T28" s="84">
        <f t="shared" ref="T28:U28" si="591">T29+T35+T36+T37</f>
        <v>0</v>
      </c>
      <c r="U28" s="84">
        <f t="shared" si="591"/>
        <v>0</v>
      </c>
      <c r="V28" s="83"/>
      <c r="W28" s="84">
        <f t="shared" ref="W28:X28" si="592">W29+W35+W36+W37</f>
        <v>7807000</v>
      </c>
      <c r="X28" s="84">
        <f t="shared" si="592"/>
        <v>8835936</v>
      </c>
      <c r="Y28" s="83"/>
      <c r="Z28" s="84">
        <f t="shared" ref="Z28:AA28" si="593">Z29+Z35+Z36+Z37</f>
        <v>1989538</v>
      </c>
      <c r="AA28" s="84">
        <f t="shared" si="593"/>
        <v>2030251.764</v>
      </c>
      <c r="AB28" s="83"/>
      <c r="AC28" s="84">
        <f t="shared" ref="AC28:AD28" si="594">AC29+AC35+AC36+AC37</f>
        <v>0</v>
      </c>
      <c r="AD28" s="84">
        <f t="shared" si="594"/>
        <v>0</v>
      </c>
      <c r="AE28" s="83"/>
      <c r="AF28" s="84">
        <f t="shared" ref="AF28:AG28" si="595">AF29+AF35+AF36+AF37</f>
        <v>0</v>
      </c>
      <c r="AG28" s="84">
        <f t="shared" si="595"/>
        <v>0</v>
      </c>
      <c r="AH28" s="83"/>
      <c r="AI28" s="84">
        <f t="shared" ref="AI28:AJ28" si="596">AI29+AI35+AI36+AI37</f>
        <v>5603</v>
      </c>
      <c r="AJ28" s="84">
        <f t="shared" si="596"/>
        <v>5698</v>
      </c>
      <c r="AK28" s="83"/>
      <c r="AL28" s="84">
        <f t="shared" ref="AL28:AM28" si="597">AL29+AL35+AL36+AL37</f>
        <v>4000</v>
      </c>
      <c r="AM28" s="84">
        <f t="shared" si="597"/>
        <v>4000</v>
      </c>
      <c r="AN28" s="83"/>
      <c r="AO28" s="84">
        <f t="shared" ref="AO28:AP28" si="598">AO29+AO35+AO36+AO37</f>
        <v>1529011</v>
      </c>
      <c r="AP28" s="84">
        <f t="shared" si="598"/>
        <v>1649610</v>
      </c>
      <c r="AQ28" s="83"/>
      <c r="AR28" s="84">
        <f t="shared" ref="AR28:AS28" si="599">AR29+AR35+AR36+AR37</f>
        <v>0</v>
      </c>
      <c r="AS28" s="84">
        <f t="shared" si="599"/>
        <v>0</v>
      </c>
      <c r="AT28" s="83"/>
      <c r="AU28" s="84">
        <f t="shared" ref="AU28:AV28" si="600">AU29+AU35+AU36+AU37</f>
        <v>1300</v>
      </c>
      <c r="AV28" s="84">
        <f t="shared" si="600"/>
        <v>0</v>
      </c>
      <c r="AW28" s="83"/>
      <c r="AX28" s="84">
        <f t="shared" ref="AX28:AY28" si="601">AX29+AX35+AX36+AX37</f>
        <v>269000</v>
      </c>
      <c r="AY28" s="84">
        <f t="shared" si="601"/>
        <v>300000</v>
      </c>
      <c r="AZ28" s="83"/>
      <c r="BA28" s="84">
        <f t="shared" ref="BA28:BB28" si="602">BA29+BA35+BA36+BA37</f>
        <v>0</v>
      </c>
      <c r="BB28" s="84">
        <f t="shared" si="602"/>
        <v>0</v>
      </c>
      <c r="BC28" s="83"/>
      <c r="BD28" s="84">
        <f t="shared" ref="BD28:BE28" si="603">BD29+BD35+BD36+BD37</f>
        <v>0</v>
      </c>
      <c r="BE28" s="84">
        <f t="shared" si="603"/>
        <v>0</v>
      </c>
      <c r="BF28" s="83"/>
      <c r="BG28" s="84">
        <f t="shared" ref="BG28:BH28" si="604">BG29+BG35+BG36+BG37</f>
        <v>58944</v>
      </c>
      <c r="BH28" s="84">
        <f t="shared" si="604"/>
        <v>71954</v>
      </c>
      <c r="BI28" s="83"/>
      <c r="BJ28" s="84">
        <f t="shared" ref="BJ28:BK28" si="605">BJ29+BJ35+BJ36+BJ37</f>
        <v>0</v>
      </c>
      <c r="BK28" s="84">
        <f t="shared" si="605"/>
        <v>0</v>
      </c>
      <c r="BL28" s="83"/>
      <c r="BM28" s="84">
        <f t="shared" ref="BM28:BN28" si="606">BM29+BM35+BM36+BM37</f>
        <v>0</v>
      </c>
      <c r="BN28" s="84">
        <f t="shared" si="606"/>
        <v>0</v>
      </c>
      <c r="BO28" s="83"/>
      <c r="BP28" s="84">
        <f t="shared" ref="BP28:BQ28" si="607">BP29+BP35+BP36+BP37</f>
        <v>170049</v>
      </c>
      <c r="BQ28" s="84">
        <f t="shared" si="607"/>
        <v>145962</v>
      </c>
      <c r="BR28" s="83"/>
      <c r="BS28" s="84">
        <f t="shared" ref="BS28:BT28" si="608">BS29+BS35+BS36+BS37</f>
        <v>20000</v>
      </c>
      <c r="BT28" s="84">
        <f t="shared" si="608"/>
        <v>25000</v>
      </c>
      <c r="BU28" s="83"/>
      <c r="BV28" s="84">
        <f t="shared" ref="BV28:BW28" si="609">BV29+BV35+BV36+BV37</f>
        <v>0</v>
      </c>
      <c r="BW28" s="84">
        <f t="shared" si="609"/>
        <v>0</v>
      </c>
      <c r="BX28" s="83"/>
      <c r="BY28" s="84">
        <f t="shared" ref="BY28:BZ28" si="610">BY29+BY35+BY36+BY37</f>
        <v>100000</v>
      </c>
      <c r="BZ28" s="84">
        <f t="shared" si="610"/>
        <v>110000</v>
      </c>
      <c r="CA28" s="83"/>
      <c r="CB28" s="84">
        <f t="shared" ref="CB28:CC28" si="611">CB29+CB35+CB36+CB37</f>
        <v>0</v>
      </c>
      <c r="CC28" s="84">
        <f t="shared" si="611"/>
        <v>0</v>
      </c>
      <c r="CD28" s="83"/>
      <c r="CE28" s="84">
        <f t="shared" ref="CE28:CF28" si="612">CE29+CE35+CE36+CE37</f>
        <v>2488783</v>
      </c>
      <c r="CF28" s="84">
        <f t="shared" si="612"/>
        <v>2007450</v>
      </c>
      <c r="CG28" s="83"/>
      <c r="CH28" s="84">
        <f t="shared" ref="CH28:CI28" si="613">CH29+CH35+CH36+CH37</f>
        <v>0</v>
      </c>
      <c r="CI28" s="84">
        <f t="shared" si="613"/>
        <v>0</v>
      </c>
      <c r="CJ28" s="83"/>
      <c r="CK28" s="84">
        <f t="shared" ref="CK28:CL28" si="614">CK29+CK35+CK36+CK37</f>
        <v>0</v>
      </c>
      <c r="CL28" s="84">
        <f t="shared" si="614"/>
        <v>0</v>
      </c>
      <c r="CM28" s="83"/>
      <c r="CN28" s="84">
        <f t="shared" ref="CN28:CO28" si="615">CN29+CN35+CN36+CN37</f>
        <v>10549</v>
      </c>
      <c r="CO28" s="84">
        <f t="shared" si="615"/>
        <v>0</v>
      </c>
      <c r="CP28" s="83"/>
      <c r="CQ28" s="84">
        <f t="shared" ref="CQ28:CR28" si="616">CQ29+CQ35+CQ36+CQ37</f>
        <v>0</v>
      </c>
      <c r="CR28" s="84">
        <f t="shared" si="616"/>
        <v>0</v>
      </c>
      <c r="CS28" s="83"/>
      <c r="CT28" s="84">
        <f t="shared" ref="CT28:CU28" si="617">CT29+CT35+CT36+CT37</f>
        <v>0</v>
      </c>
      <c r="CU28" s="84">
        <f t="shared" si="617"/>
        <v>0</v>
      </c>
      <c r="CV28" s="83"/>
      <c r="CW28" s="84">
        <f t="shared" ref="CW28:CX28" si="618">CW29+CW35+CW36+CW37</f>
        <v>0</v>
      </c>
      <c r="CX28" s="84">
        <f t="shared" si="618"/>
        <v>0</v>
      </c>
      <c r="CY28" s="83"/>
      <c r="CZ28" s="84">
        <f t="shared" ref="CZ28:DA28" si="619">CZ29+CZ35+CZ36+CZ37</f>
        <v>0</v>
      </c>
      <c r="DA28" s="84">
        <f t="shared" si="619"/>
        <v>0</v>
      </c>
      <c r="DB28" s="83"/>
      <c r="DC28" s="84">
        <f t="shared" ref="DC28:DD28" si="620">DC29+DC35+DC36+DC37</f>
        <v>0</v>
      </c>
      <c r="DD28" s="84">
        <f t="shared" si="620"/>
        <v>0</v>
      </c>
      <c r="DE28" s="83"/>
      <c r="DF28" s="84">
        <f t="shared" ref="DF28:DG28" si="621">DF29+DF35+DF36+DF37</f>
        <v>0</v>
      </c>
      <c r="DG28" s="84">
        <f t="shared" si="621"/>
        <v>0</v>
      </c>
      <c r="DH28" s="83"/>
      <c r="DI28" s="84">
        <f t="shared" ref="DI28:DJ28" si="622">DI29+DI35+DI36+DI37</f>
        <v>15000</v>
      </c>
      <c r="DJ28" s="84">
        <f t="shared" si="622"/>
        <v>76446</v>
      </c>
      <c r="DK28" s="83"/>
      <c r="DL28" s="84">
        <f t="shared" ref="DL28:DM28" si="623">DL29+DL35+DL36+DL37</f>
        <v>0</v>
      </c>
      <c r="DM28" s="84">
        <f t="shared" si="623"/>
        <v>0</v>
      </c>
      <c r="DN28" s="83"/>
      <c r="DO28" s="84">
        <f t="shared" ref="DO28:DP28" si="624">DO29+DO35+DO36+DO37</f>
        <v>35000</v>
      </c>
      <c r="DP28" s="84">
        <f t="shared" si="624"/>
        <v>100000</v>
      </c>
      <c r="DQ28" s="83"/>
      <c r="DR28" s="105">
        <f t="shared" si="168"/>
        <v>14503777</v>
      </c>
      <c r="DS28" s="106">
        <f t="shared" si="168"/>
        <v>15362307.764</v>
      </c>
      <c r="DT28" s="107">
        <f t="shared" si="169"/>
        <v>105.91935992948595</v>
      </c>
      <c r="DU28" s="84">
        <f>DU29+DU35+DU36+DU37</f>
        <v>1000</v>
      </c>
      <c r="DV28" s="84">
        <f>DV29+DV35+DV36+DV37</f>
        <v>1000</v>
      </c>
      <c r="DW28" s="83">
        <f t="shared" si="467"/>
        <v>100</v>
      </c>
      <c r="DX28" s="84">
        <f t="shared" ref="DX28:DY28" si="625">DX29+DX35+DX36+DX37</f>
        <v>600</v>
      </c>
      <c r="DY28" s="84">
        <f t="shared" si="625"/>
        <v>1300</v>
      </c>
      <c r="DZ28" s="83">
        <f t="shared" si="469"/>
        <v>216.66666666666666</v>
      </c>
      <c r="EA28" s="84">
        <f t="shared" ref="EA28:EB28" si="626">EA29+EA35+EA36+EA37</f>
        <v>1600</v>
      </c>
      <c r="EB28" s="84">
        <f t="shared" si="626"/>
        <v>1600</v>
      </c>
      <c r="EC28" s="83">
        <f t="shared" si="471"/>
        <v>100</v>
      </c>
      <c r="ED28" s="84">
        <f t="shared" ref="ED28:EE28" si="627">ED29+ED35+ED36+ED37</f>
        <v>4000</v>
      </c>
      <c r="EE28" s="84">
        <f t="shared" si="627"/>
        <v>4000</v>
      </c>
      <c r="EF28" s="83">
        <f t="shared" si="473"/>
        <v>100</v>
      </c>
      <c r="EG28" s="84">
        <f t="shared" ref="EG28:EH28" si="628">EG29+EG35+EG36+EG37</f>
        <v>0</v>
      </c>
      <c r="EH28" s="84">
        <f t="shared" si="628"/>
        <v>0</v>
      </c>
      <c r="EI28" s="83"/>
      <c r="EJ28" s="84">
        <f t="shared" ref="EJ28:EK28" si="629">EJ29+EJ35+EJ36+EJ37</f>
        <v>0</v>
      </c>
      <c r="EK28" s="84">
        <f t="shared" si="629"/>
        <v>0</v>
      </c>
      <c r="EL28" s="83"/>
      <c r="EM28" s="84">
        <f t="shared" ref="EM28:EN28" si="630">EM29+EM35+EM36+EM37</f>
        <v>0</v>
      </c>
      <c r="EN28" s="84">
        <f t="shared" si="630"/>
        <v>0</v>
      </c>
      <c r="EO28" s="83"/>
      <c r="EP28" s="84">
        <f t="shared" ref="EP28:EQ28" si="631">EP29+EP35+EP36+EP37</f>
        <v>0</v>
      </c>
      <c r="EQ28" s="84">
        <f t="shared" si="631"/>
        <v>0</v>
      </c>
      <c r="ER28" s="83"/>
      <c r="ES28" s="84">
        <f t="shared" ref="ES28:ET28" si="632">ES29+ES35+ES36+ES37</f>
        <v>35000</v>
      </c>
      <c r="ET28" s="84">
        <f t="shared" si="632"/>
        <v>35000</v>
      </c>
      <c r="EU28" s="83">
        <f t="shared" si="483"/>
        <v>100</v>
      </c>
      <c r="EV28" s="82">
        <f t="shared" si="178"/>
        <v>42200</v>
      </c>
      <c r="EW28" s="82">
        <f t="shared" si="178"/>
        <v>42900</v>
      </c>
      <c r="EX28" s="83">
        <f t="shared" si="484"/>
        <v>101.65876777251184</v>
      </c>
      <c r="EY28" s="84">
        <f t="shared" ref="EY28:EZ28" si="633">EY29+EY35+EY36+EY37</f>
        <v>3000</v>
      </c>
      <c r="EZ28" s="84">
        <f t="shared" si="633"/>
        <v>3000</v>
      </c>
      <c r="FA28" s="83">
        <f t="shared" si="486"/>
        <v>100</v>
      </c>
      <c r="FB28" s="84">
        <f t="shared" ref="FB28:FC28" si="634">FB29+FB35+FB36+FB37</f>
        <v>40000</v>
      </c>
      <c r="FC28" s="84">
        <f t="shared" si="634"/>
        <v>40000</v>
      </c>
      <c r="FD28" s="83">
        <f t="shared" si="488"/>
        <v>100</v>
      </c>
      <c r="FE28" s="84">
        <f t="shared" ref="FE28:FF28" si="635">FE29+FE35+FE36+FE37</f>
        <v>0</v>
      </c>
      <c r="FF28" s="84">
        <f t="shared" si="635"/>
        <v>0</v>
      </c>
      <c r="FG28" s="83"/>
      <c r="FH28" s="84">
        <f t="shared" ref="FH28:FI28" si="636">FH29+FH35+FH36+FH37</f>
        <v>1097</v>
      </c>
      <c r="FI28" s="84">
        <f t="shared" si="636"/>
        <v>1084</v>
      </c>
      <c r="FJ28" s="83">
        <f t="shared" si="492"/>
        <v>98.81494986326345</v>
      </c>
      <c r="FK28" s="83"/>
      <c r="FL28" s="84">
        <f t="shared" ref="FL28" si="637">FL29+FL35+FL36+FL37</f>
        <v>0</v>
      </c>
      <c r="FM28" s="83"/>
      <c r="FN28" s="84">
        <f t="shared" ref="FN28:FO28" si="638">FN29+FN35+FN36+FN37</f>
        <v>0</v>
      </c>
      <c r="FO28" s="84">
        <f t="shared" si="638"/>
        <v>0</v>
      </c>
      <c r="FP28" s="83"/>
      <c r="FQ28" s="84">
        <f t="shared" ref="FQ28:FR28" si="639">FQ29+FQ35+FQ36+FQ37</f>
        <v>38796</v>
      </c>
      <c r="FR28" s="84">
        <f t="shared" si="639"/>
        <v>32935</v>
      </c>
      <c r="FS28" s="83">
        <f t="shared" si="497"/>
        <v>84.892772450768121</v>
      </c>
      <c r="FT28" s="84">
        <f t="shared" ref="FT28:FU28" si="640">FT29+FT35+FT36+FT37</f>
        <v>6596</v>
      </c>
      <c r="FU28" s="84">
        <f t="shared" si="640"/>
        <v>6565</v>
      </c>
      <c r="FV28" s="83">
        <f t="shared" si="499"/>
        <v>99.530018192844153</v>
      </c>
      <c r="FW28" s="84">
        <f t="shared" ref="FW28:FX28" si="641">FW29+FW35+FW36+FW37</f>
        <v>3513</v>
      </c>
      <c r="FX28" s="84">
        <f t="shared" si="641"/>
        <v>2895</v>
      </c>
      <c r="FY28" s="83">
        <f t="shared" si="501"/>
        <v>82.408198121263879</v>
      </c>
      <c r="FZ28" s="84">
        <f t="shared" ref="FZ28:GA28" si="642">FZ29+FZ35+FZ36+FZ37</f>
        <v>13603</v>
      </c>
      <c r="GA28" s="84">
        <f t="shared" si="642"/>
        <v>13640</v>
      </c>
      <c r="GB28" s="83">
        <f t="shared" si="503"/>
        <v>100.27199882378888</v>
      </c>
      <c r="GC28" s="84">
        <f t="shared" ref="GC28:GD28" si="643">GC29+GC35+GC36+GC37</f>
        <v>0</v>
      </c>
      <c r="GD28" s="84">
        <f t="shared" si="643"/>
        <v>0</v>
      </c>
      <c r="GE28" s="83"/>
      <c r="GF28" s="84">
        <f t="shared" ref="GF28:GG28" si="644">GF29+GF35+GF36+GF37</f>
        <v>0</v>
      </c>
      <c r="GG28" s="84">
        <f t="shared" si="644"/>
        <v>0</v>
      </c>
      <c r="GH28" s="83"/>
      <c r="GI28" s="84">
        <f t="shared" ref="GI28:GJ28" si="645">GI29+GI35+GI36+GI37</f>
        <v>0</v>
      </c>
      <c r="GJ28" s="84">
        <f t="shared" si="645"/>
        <v>0</v>
      </c>
      <c r="GK28" s="83"/>
      <c r="GL28" s="84">
        <f t="shared" ref="GL28:GM28" si="646">GL29+GL35+GL36+GL37</f>
        <v>102188</v>
      </c>
      <c r="GM28" s="84">
        <f t="shared" si="646"/>
        <v>73174</v>
      </c>
      <c r="GN28" s="83">
        <f t="shared" si="511"/>
        <v>71.607233726073517</v>
      </c>
      <c r="GO28" s="82">
        <f t="shared" si="117"/>
        <v>208793</v>
      </c>
      <c r="GP28" s="84">
        <f t="shared" ref="GP28" si="647">GP29+GP35+GP36+GP37</f>
        <v>173293</v>
      </c>
      <c r="GQ28" s="83">
        <f t="shared" si="513"/>
        <v>82.997514284482719</v>
      </c>
      <c r="GR28" s="84">
        <f t="shared" ref="GR28:GS28" si="648">GR29+GR35+GR36+GR37</f>
        <v>80682</v>
      </c>
      <c r="GS28" s="84">
        <f t="shared" si="648"/>
        <v>75497</v>
      </c>
      <c r="GT28" s="83">
        <f t="shared" si="515"/>
        <v>93.573535608933838</v>
      </c>
      <c r="GU28" s="84">
        <f t="shared" ref="GU28:GV28" si="649">GU29+GU35+GU36+GU37</f>
        <v>1571097</v>
      </c>
      <c r="GV28" s="84">
        <f t="shared" si="649"/>
        <v>1618757</v>
      </c>
      <c r="GW28" s="83">
        <f t="shared" si="517"/>
        <v>103.03354916978391</v>
      </c>
      <c r="GX28" s="84">
        <f t="shared" ref="GX28:GY28" si="650">GX29+GX35+GX36+GX37</f>
        <v>0</v>
      </c>
      <c r="GY28" s="84">
        <f t="shared" si="650"/>
        <v>0</v>
      </c>
      <c r="GZ28" s="83"/>
      <c r="HA28" s="82">
        <f t="shared" si="197"/>
        <v>1860572</v>
      </c>
      <c r="HB28" s="82">
        <f t="shared" si="197"/>
        <v>1867547</v>
      </c>
      <c r="HC28" s="83">
        <f t="shared" si="520"/>
        <v>100.37488471287324</v>
      </c>
      <c r="HD28" s="82">
        <f t="shared" si="127"/>
        <v>16406549</v>
      </c>
      <c r="HE28" s="82">
        <f t="shared" si="127"/>
        <v>17272754.763999999</v>
      </c>
      <c r="HF28" s="85">
        <f t="shared" si="128"/>
        <v>105.27963415097226</v>
      </c>
      <c r="HH28" s="78"/>
      <c r="HI28" s="78"/>
    </row>
    <row r="29" spans="1:217" s="96" customFormat="1" ht="30" customHeight="1" x14ac:dyDescent="0.2">
      <c r="A29" s="108" t="s">
        <v>436</v>
      </c>
      <c r="B29" s="95">
        <f>B30+B31+B32+B33+B34</f>
        <v>0</v>
      </c>
      <c r="C29" s="95">
        <f>C30+C31+C32+C33+C34</f>
        <v>0</v>
      </c>
      <c r="D29" s="93"/>
      <c r="E29" s="95">
        <f t="shared" ref="E29:F29" si="651">E30+E31+E32+E33+E34</f>
        <v>0</v>
      </c>
      <c r="F29" s="95">
        <f t="shared" si="651"/>
        <v>0</v>
      </c>
      <c r="G29" s="93"/>
      <c r="H29" s="95">
        <f t="shared" ref="H29:I29" si="652">H30+H31+H32+H33+H34</f>
        <v>0</v>
      </c>
      <c r="I29" s="95">
        <f t="shared" si="652"/>
        <v>0</v>
      </c>
      <c r="J29" s="93"/>
      <c r="K29" s="95">
        <f t="shared" ref="K29:L29" si="653">K30+K31+K32+K33+K34</f>
        <v>0</v>
      </c>
      <c r="L29" s="95">
        <f t="shared" si="653"/>
        <v>0</v>
      </c>
      <c r="M29" s="93"/>
      <c r="N29" s="95">
        <f t="shared" ref="N29:O29" si="654">N30+N31+N32+N33+N34</f>
        <v>0</v>
      </c>
      <c r="O29" s="95">
        <f t="shared" si="654"/>
        <v>0</v>
      </c>
      <c r="P29" s="93"/>
      <c r="Q29" s="95">
        <f t="shared" ref="Q29:R29" si="655">Q30+Q31+Q32+Q33+Q34</f>
        <v>0</v>
      </c>
      <c r="R29" s="95">
        <f t="shared" si="655"/>
        <v>0</v>
      </c>
      <c r="S29" s="93"/>
      <c r="T29" s="95">
        <f t="shared" ref="T29:U29" si="656">T30+T31+T32+T33+T34</f>
        <v>0</v>
      </c>
      <c r="U29" s="95">
        <f t="shared" si="656"/>
        <v>0</v>
      </c>
      <c r="V29" s="93"/>
      <c r="W29" s="95">
        <f t="shared" ref="W29:X29" si="657">W30+W31+W32+W33+W34</f>
        <v>0</v>
      </c>
      <c r="X29" s="95">
        <f t="shared" si="657"/>
        <v>0</v>
      </c>
      <c r="Y29" s="93"/>
      <c r="Z29" s="95">
        <f t="shared" ref="Z29:AA29" si="658">Z30+Z31+Z32+Z33+Z34</f>
        <v>1989538</v>
      </c>
      <c r="AA29" s="95">
        <f t="shared" si="658"/>
        <v>2030251.764</v>
      </c>
      <c r="AB29" s="93"/>
      <c r="AC29" s="95">
        <f t="shared" ref="AC29:AD29" si="659">AC30+AC31+AC32+AC33+AC34</f>
        <v>0</v>
      </c>
      <c r="AD29" s="95">
        <f t="shared" si="659"/>
        <v>0</v>
      </c>
      <c r="AE29" s="93"/>
      <c r="AF29" s="95">
        <f t="shared" ref="AF29:AG29" si="660">AF30+AF31+AF32+AF33+AF34</f>
        <v>0</v>
      </c>
      <c r="AG29" s="95">
        <f t="shared" si="660"/>
        <v>0</v>
      </c>
      <c r="AH29" s="93"/>
      <c r="AI29" s="95">
        <f t="shared" ref="AI29:AJ29" si="661">AI30+AI31+AI32+AI33+AI34</f>
        <v>0</v>
      </c>
      <c r="AJ29" s="95">
        <f t="shared" si="661"/>
        <v>0</v>
      </c>
      <c r="AK29" s="93"/>
      <c r="AL29" s="95">
        <f t="shared" ref="AL29:AM29" si="662">AL30+AL31+AL32+AL33+AL34</f>
        <v>4000</v>
      </c>
      <c r="AM29" s="95">
        <f t="shared" si="662"/>
        <v>4000</v>
      </c>
      <c r="AN29" s="93"/>
      <c r="AO29" s="95">
        <f t="shared" ref="AO29:AP29" si="663">AO30+AO31+AO32+AO33+AO34</f>
        <v>0</v>
      </c>
      <c r="AP29" s="95">
        <f t="shared" si="663"/>
        <v>0</v>
      </c>
      <c r="AQ29" s="93"/>
      <c r="AR29" s="95">
        <f t="shared" ref="AR29:AS29" si="664">AR30+AR31+AR32+AR33+AR34</f>
        <v>0</v>
      </c>
      <c r="AS29" s="95">
        <f t="shared" si="664"/>
        <v>0</v>
      </c>
      <c r="AT29" s="93"/>
      <c r="AU29" s="95">
        <f t="shared" ref="AU29:AV29" si="665">AU30+AU31+AU32+AU33+AU34</f>
        <v>0</v>
      </c>
      <c r="AV29" s="95">
        <f t="shared" si="665"/>
        <v>0</v>
      </c>
      <c r="AW29" s="93"/>
      <c r="AX29" s="95">
        <f t="shared" ref="AX29:AY29" si="666">AX30+AX31+AX32+AX33+AX34</f>
        <v>0</v>
      </c>
      <c r="AY29" s="95">
        <f t="shared" si="666"/>
        <v>0</v>
      </c>
      <c r="AZ29" s="93"/>
      <c r="BA29" s="95">
        <f t="shared" ref="BA29:BB29" si="667">BA30+BA31+BA32+BA33+BA34</f>
        <v>0</v>
      </c>
      <c r="BB29" s="95">
        <f t="shared" si="667"/>
        <v>0</v>
      </c>
      <c r="BC29" s="93"/>
      <c r="BD29" s="95">
        <f t="shared" ref="BD29:BE29" si="668">BD30+BD31+BD32+BD33+BD34</f>
        <v>0</v>
      </c>
      <c r="BE29" s="95">
        <f t="shared" si="668"/>
        <v>0</v>
      </c>
      <c r="BF29" s="93"/>
      <c r="BG29" s="95">
        <f t="shared" ref="BG29:BH29" si="669">BG30+BG31+BG32+BG33+BG34</f>
        <v>0</v>
      </c>
      <c r="BH29" s="95">
        <f t="shared" si="669"/>
        <v>0</v>
      </c>
      <c r="BI29" s="93"/>
      <c r="BJ29" s="95">
        <f t="shared" ref="BJ29:BK29" si="670">BJ30+BJ31+BJ32+BJ33+BJ34</f>
        <v>0</v>
      </c>
      <c r="BK29" s="95">
        <f t="shared" si="670"/>
        <v>0</v>
      </c>
      <c r="BL29" s="93"/>
      <c r="BM29" s="95">
        <f t="shared" ref="BM29:BN29" si="671">BM30+BM31+BM32+BM33+BM34</f>
        <v>0</v>
      </c>
      <c r="BN29" s="95">
        <f t="shared" si="671"/>
        <v>0</v>
      </c>
      <c r="BO29" s="93"/>
      <c r="BP29" s="95">
        <f t="shared" ref="BP29:BQ29" si="672">BP30+BP31+BP32+BP33+BP34</f>
        <v>0</v>
      </c>
      <c r="BQ29" s="95">
        <f t="shared" si="672"/>
        <v>0</v>
      </c>
      <c r="BR29" s="93"/>
      <c r="BS29" s="95">
        <f t="shared" ref="BS29:BT29" si="673">BS30+BS31+BS32+BS33+BS34</f>
        <v>0</v>
      </c>
      <c r="BT29" s="95">
        <f t="shared" si="673"/>
        <v>0</v>
      </c>
      <c r="BU29" s="93"/>
      <c r="BV29" s="95">
        <f t="shared" ref="BV29:BW29" si="674">BV30+BV31+BV32+BV33+BV34</f>
        <v>0</v>
      </c>
      <c r="BW29" s="95">
        <f t="shared" si="674"/>
        <v>0</v>
      </c>
      <c r="BX29" s="93"/>
      <c r="BY29" s="95">
        <f t="shared" ref="BY29:BZ29" si="675">BY30+BY31+BY32+BY33+BY34</f>
        <v>0</v>
      </c>
      <c r="BZ29" s="95">
        <f t="shared" si="675"/>
        <v>0</v>
      </c>
      <c r="CA29" s="93"/>
      <c r="CB29" s="95">
        <f t="shared" ref="CB29:CC29" si="676">CB30+CB31+CB32+CB33+CB34</f>
        <v>0</v>
      </c>
      <c r="CC29" s="95">
        <f t="shared" si="676"/>
        <v>0</v>
      </c>
      <c r="CD29" s="93"/>
      <c r="CE29" s="95">
        <f t="shared" ref="CE29:CF29" si="677">CE30+CE31+CE32+CE33+CE34</f>
        <v>0</v>
      </c>
      <c r="CF29" s="95">
        <f t="shared" si="677"/>
        <v>0</v>
      </c>
      <c r="CG29" s="93"/>
      <c r="CH29" s="95">
        <f t="shared" ref="CH29:CI29" si="678">CH30+CH31+CH32+CH33+CH34</f>
        <v>0</v>
      </c>
      <c r="CI29" s="95">
        <f t="shared" si="678"/>
        <v>0</v>
      </c>
      <c r="CJ29" s="93"/>
      <c r="CK29" s="95">
        <f t="shared" ref="CK29:CL29" si="679">CK30+CK31+CK32+CK33+CK34</f>
        <v>0</v>
      </c>
      <c r="CL29" s="95">
        <f t="shared" si="679"/>
        <v>0</v>
      </c>
      <c r="CM29" s="93"/>
      <c r="CN29" s="95">
        <f t="shared" ref="CN29:CO29" si="680">CN30+CN31+CN32+CN33+CN34</f>
        <v>10549</v>
      </c>
      <c r="CO29" s="95">
        <f t="shared" si="680"/>
        <v>0</v>
      </c>
      <c r="CP29" s="93"/>
      <c r="CQ29" s="95">
        <f t="shared" ref="CQ29:CR29" si="681">CQ30+CQ31+CQ32+CQ33+CQ34</f>
        <v>0</v>
      </c>
      <c r="CR29" s="95">
        <f t="shared" si="681"/>
        <v>0</v>
      </c>
      <c r="CS29" s="93"/>
      <c r="CT29" s="95">
        <f t="shared" ref="CT29:CU29" si="682">CT30+CT31+CT32+CT33+CT34</f>
        <v>0</v>
      </c>
      <c r="CU29" s="95">
        <f t="shared" si="682"/>
        <v>0</v>
      </c>
      <c r="CV29" s="93"/>
      <c r="CW29" s="95">
        <f t="shared" ref="CW29:CX29" si="683">CW30+CW31+CW32+CW33+CW34</f>
        <v>0</v>
      </c>
      <c r="CX29" s="95">
        <f t="shared" si="683"/>
        <v>0</v>
      </c>
      <c r="CY29" s="93"/>
      <c r="CZ29" s="95">
        <f t="shared" ref="CZ29:DA29" si="684">CZ30+CZ31+CZ32+CZ33+CZ34</f>
        <v>0</v>
      </c>
      <c r="DA29" s="95">
        <f t="shared" si="684"/>
        <v>0</v>
      </c>
      <c r="DB29" s="93"/>
      <c r="DC29" s="95">
        <f t="shared" ref="DC29:DD29" si="685">DC30+DC31+DC32+DC33+DC34</f>
        <v>0</v>
      </c>
      <c r="DD29" s="95">
        <f t="shared" si="685"/>
        <v>0</v>
      </c>
      <c r="DE29" s="93"/>
      <c r="DF29" s="95">
        <f t="shared" ref="DF29:DG29" si="686">DF30+DF31+DF32+DF33+DF34</f>
        <v>0</v>
      </c>
      <c r="DG29" s="95">
        <f t="shared" si="686"/>
        <v>0</v>
      </c>
      <c r="DH29" s="93"/>
      <c r="DI29" s="95">
        <f t="shared" ref="DI29:DJ29" si="687">DI30+DI31+DI32+DI33+DI34</f>
        <v>0</v>
      </c>
      <c r="DJ29" s="95">
        <f t="shared" si="687"/>
        <v>0</v>
      </c>
      <c r="DK29" s="93"/>
      <c r="DL29" s="95">
        <f t="shared" ref="DL29:DM29" si="688">DL30+DL31+DL32+DL33+DL34</f>
        <v>0</v>
      </c>
      <c r="DM29" s="95">
        <f t="shared" si="688"/>
        <v>0</v>
      </c>
      <c r="DN29" s="93"/>
      <c r="DO29" s="95">
        <f t="shared" ref="DO29:DP29" si="689">DO30+DO31+DO32+DO33+DO34</f>
        <v>0</v>
      </c>
      <c r="DP29" s="95">
        <f t="shared" si="689"/>
        <v>0</v>
      </c>
      <c r="DQ29" s="93"/>
      <c r="DR29" s="91">
        <f t="shared" si="168"/>
        <v>2004087</v>
      </c>
      <c r="DS29" s="91">
        <f t="shared" si="168"/>
        <v>2034251.764</v>
      </c>
      <c r="DT29" s="93">
        <f t="shared" si="169"/>
        <v>101.50516240063429</v>
      </c>
      <c r="DU29" s="95">
        <f>DU30+DU31+DU32+DU33+DU34</f>
        <v>0</v>
      </c>
      <c r="DV29" s="95">
        <f>DV30+DV31+DV32+DV33+DV34</f>
        <v>0</v>
      </c>
      <c r="DW29" s="91"/>
      <c r="DX29" s="95">
        <f t="shared" ref="DX29:DY29" si="690">DX30+DX31+DX32+DX33+DX34</f>
        <v>0</v>
      </c>
      <c r="DY29" s="95">
        <f t="shared" si="690"/>
        <v>0</v>
      </c>
      <c r="DZ29" s="91"/>
      <c r="EA29" s="95">
        <f t="shared" ref="EA29:EB29" si="691">EA30+EA31+EA32+EA33+EA34</f>
        <v>0</v>
      </c>
      <c r="EB29" s="95">
        <f t="shared" si="691"/>
        <v>0</v>
      </c>
      <c r="EC29" s="91"/>
      <c r="ED29" s="95">
        <f t="shared" ref="ED29:EE29" si="692">ED30+ED31+ED32+ED33+ED34</f>
        <v>0</v>
      </c>
      <c r="EE29" s="95">
        <f t="shared" si="692"/>
        <v>0</v>
      </c>
      <c r="EF29" s="91"/>
      <c r="EG29" s="95">
        <f t="shared" ref="EG29:EH29" si="693">EG30+EG31+EG32+EG33+EG34</f>
        <v>0</v>
      </c>
      <c r="EH29" s="95">
        <f t="shared" si="693"/>
        <v>0</v>
      </c>
      <c r="EI29" s="91"/>
      <c r="EJ29" s="95">
        <f t="shared" ref="EJ29:EK29" si="694">EJ30+EJ31+EJ32+EJ33+EJ34</f>
        <v>0</v>
      </c>
      <c r="EK29" s="95">
        <f t="shared" si="694"/>
        <v>0</v>
      </c>
      <c r="EL29" s="91"/>
      <c r="EM29" s="95">
        <f t="shared" ref="EM29:EN29" si="695">EM30+EM31+EM32+EM33+EM34</f>
        <v>0</v>
      </c>
      <c r="EN29" s="95">
        <f t="shared" si="695"/>
        <v>0</v>
      </c>
      <c r="EO29" s="91"/>
      <c r="EP29" s="95">
        <f t="shared" ref="EP29:EQ29" si="696">EP30+EP31+EP32+EP33+EP34</f>
        <v>0</v>
      </c>
      <c r="EQ29" s="95">
        <f t="shared" si="696"/>
        <v>0</v>
      </c>
      <c r="ER29" s="91"/>
      <c r="ES29" s="95">
        <f t="shared" ref="ES29:ET29" si="697">ES30+ES31+ES32+ES33+ES34</f>
        <v>0</v>
      </c>
      <c r="ET29" s="95">
        <f t="shared" si="697"/>
        <v>0</v>
      </c>
      <c r="EU29" s="91"/>
      <c r="EV29" s="91">
        <f t="shared" si="178"/>
        <v>0</v>
      </c>
      <c r="EW29" s="91">
        <f t="shared" si="178"/>
        <v>0</v>
      </c>
      <c r="EX29" s="83"/>
      <c r="EY29" s="95">
        <f t="shared" ref="EY29:EZ29" si="698">EY30+EY31+EY32+EY33+EY34</f>
        <v>0</v>
      </c>
      <c r="EZ29" s="95">
        <f t="shared" si="698"/>
        <v>0</v>
      </c>
      <c r="FA29" s="91"/>
      <c r="FB29" s="95">
        <f t="shared" ref="FB29:FC29" si="699">FB30+FB31+FB32+FB33+FB34</f>
        <v>0</v>
      </c>
      <c r="FC29" s="95">
        <f t="shared" si="699"/>
        <v>0</v>
      </c>
      <c r="FD29" s="91"/>
      <c r="FE29" s="95">
        <f t="shared" ref="FE29:FF29" si="700">FE30+FE31+FE32+FE33+FE34</f>
        <v>0</v>
      </c>
      <c r="FF29" s="95">
        <f t="shared" si="700"/>
        <v>0</v>
      </c>
      <c r="FG29" s="91"/>
      <c r="FH29" s="95">
        <f t="shared" ref="FH29:FI29" si="701">FH30+FH31+FH32+FH33+FH34</f>
        <v>0</v>
      </c>
      <c r="FI29" s="95">
        <f t="shared" si="701"/>
        <v>0</v>
      </c>
      <c r="FJ29" s="91"/>
      <c r="FK29" s="91"/>
      <c r="FL29" s="95">
        <f t="shared" ref="FL29" si="702">FL30+FL31+FL32+FL33+FL34</f>
        <v>0</v>
      </c>
      <c r="FM29" s="91"/>
      <c r="FN29" s="95">
        <f t="shared" ref="FN29:FO29" si="703">FN30+FN31+FN32+FN33+FN34</f>
        <v>0</v>
      </c>
      <c r="FO29" s="95">
        <f t="shared" si="703"/>
        <v>0</v>
      </c>
      <c r="FP29" s="91"/>
      <c r="FQ29" s="95">
        <f t="shared" ref="FQ29:FR29" si="704">FQ30+FQ31+FQ32+FQ33+FQ34</f>
        <v>0</v>
      </c>
      <c r="FR29" s="95">
        <f t="shared" si="704"/>
        <v>0</v>
      </c>
      <c r="FS29" s="91"/>
      <c r="FT29" s="95">
        <f t="shared" ref="FT29:FU29" si="705">FT30+FT31+FT32+FT33+FT34</f>
        <v>0</v>
      </c>
      <c r="FU29" s="95">
        <f t="shared" si="705"/>
        <v>0</v>
      </c>
      <c r="FV29" s="91"/>
      <c r="FW29" s="95">
        <f t="shared" ref="FW29:FX29" si="706">FW30+FW31+FW32+FW33+FW34</f>
        <v>0</v>
      </c>
      <c r="FX29" s="95">
        <f t="shared" si="706"/>
        <v>0</v>
      </c>
      <c r="FY29" s="91"/>
      <c r="FZ29" s="95">
        <f t="shared" ref="FZ29:GA29" si="707">FZ30+FZ31+FZ32+FZ33+FZ34</f>
        <v>0</v>
      </c>
      <c r="GA29" s="95">
        <f t="shared" si="707"/>
        <v>0</v>
      </c>
      <c r="GB29" s="91"/>
      <c r="GC29" s="95">
        <f t="shared" ref="GC29:GD29" si="708">GC30+GC31+GC32+GC33+GC34</f>
        <v>0</v>
      </c>
      <c r="GD29" s="95">
        <f t="shared" si="708"/>
        <v>0</v>
      </c>
      <c r="GE29" s="91"/>
      <c r="GF29" s="95">
        <f t="shared" ref="GF29:GG29" si="709">GF30+GF31+GF32+GF33+GF34</f>
        <v>0</v>
      </c>
      <c r="GG29" s="95">
        <f t="shared" si="709"/>
        <v>0</v>
      </c>
      <c r="GH29" s="91"/>
      <c r="GI29" s="95">
        <f t="shared" ref="GI29:GJ29" si="710">GI30+GI31+GI32+GI33+GI34</f>
        <v>0</v>
      </c>
      <c r="GJ29" s="95">
        <f t="shared" si="710"/>
        <v>0</v>
      </c>
      <c r="GK29" s="91"/>
      <c r="GL29" s="95">
        <f t="shared" ref="GL29:GM29" si="711">GL30+GL31+GL32+GL33+GL34</f>
        <v>0</v>
      </c>
      <c r="GM29" s="95">
        <f t="shared" si="711"/>
        <v>0</v>
      </c>
      <c r="GN29" s="91"/>
      <c r="GO29" s="91">
        <f t="shared" si="117"/>
        <v>0</v>
      </c>
      <c r="GP29" s="95">
        <f t="shared" ref="GP29" si="712">GP30+GP31+GP32+GP33+GP34</f>
        <v>0</v>
      </c>
      <c r="GQ29" s="91"/>
      <c r="GR29" s="95">
        <f t="shared" ref="GR29:GS29" si="713">GR30+GR31+GR32+GR33+GR34</f>
        <v>33104</v>
      </c>
      <c r="GS29" s="95">
        <f t="shared" si="713"/>
        <v>0</v>
      </c>
      <c r="GT29" s="91"/>
      <c r="GU29" s="95">
        <f t="shared" ref="GU29:GV29" si="714">GU30+GU31+GU32+GU33+GU34</f>
        <v>1542447</v>
      </c>
      <c r="GV29" s="95">
        <f t="shared" si="714"/>
        <v>1596807</v>
      </c>
      <c r="GW29" s="91"/>
      <c r="GX29" s="95">
        <f t="shared" ref="GX29:GY29" si="715">GX30+GX31+GX32+GX33+GX34</f>
        <v>0</v>
      </c>
      <c r="GY29" s="95">
        <f t="shared" si="715"/>
        <v>0</v>
      </c>
      <c r="GZ29" s="91"/>
      <c r="HA29" s="91">
        <f t="shared" si="197"/>
        <v>1575551</v>
      </c>
      <c r="HB29" s="91">
        <f t="shared" si="197"/>
        <v>1596807</v>
      </c>
      <c r="HC29" s="83">
        <f t="shared" si="520"/>
        <v>101.34911532536873</v>
      </c>
      <c r="HD29" s="91">
        <f t="shared" si="127"/>
        <v>3579638</v>
      </c>
      <c r="HE29" s="91">
        <f t="shared" si="127"/>
        <v>3631058.764</v>
      </c>
      <c r="HF29" s="92">
        <f t="shared" si="128"/>
        <v>101.43647944289339</v>
      </c>
      <c r="HH29" s="78"/>
      <c r="HI29" s="78"/>
    </row>
    <row r="30" spans="1:217" ht="15" customHeight="1" x14ac:dyDescent="0.2">
      <c r="A30" s="109" t="s">
        <v>437</v>
      </c>
      <c r="B30" s="88"/>
      <c r="C30" s="88">
        <f>SUM('[1]címrend kötelező'!B30+'[1]címrend önként'!B30+'[1]címrend államig'!B30)</f>
        <v>0</v>
      </c>
      <c r="D30" s="93"/>
      <c r="E30" s="88"/>
      <c r="F30" s="88">
        <f>SUM('[1]címrend kötelező'!C30+'[1]címrend önként'!C30+'[1]címrend államig'!C30)</f>
        <v>0</v>
      </c>
      <c r="G30" s="93"/>
      <c r="H30" s="88"/>
      <c r="I30" s="88">
        <f>SUM('[1]címrend kötelező'!D30+'[1]címrend önként'!D30+'[1]címrend államig'!D30)</f>
        <v>0</v>
      </c>
      <c r="J30" s="93"/>
      <c r="K30" s="88"/>
      <c r="L30" s="88">
        <f>SUM('[1]címrend kötelező'!E30+'[1]címrend önként'!E30+'[1]címrend államig'!E30)</f>
        <v>0</v>
      </c>
      <c r="M30" s="93"/>
      <c r="N30" s="88"/>
      <c r="O30" s="88">
        <f>SUM('[1]címrend kötelező'!F30+'[1]címrend önként'!F30+'[1]címrend államig'!F30)</f>
        <v>0</v>
      </c>
      <c r="P30" s="93"/>
      <c r="Q30" s="88"/>
      <c r="R30" s="88">
        <f>SUM('[1]címrend kötelező'!G30+'[1]címrend önként'!G30+'[1]címrend államig'!G30)</f>
        <v>0</v>
      </c>
      <c r="S30" s="93"/>
      <c r="T30" s="88"/>
      <c r="U30" s="88">
        <f>SUM('[1]címrend kötelező'!H30+'[1]címrend önként'!H30+'[1]címrend államig'!H30)</f>
        <v>0</v>
      </c>
      <c r="V30" s="93"/>
      <c r="W30" s="88"/>
      <c r="X30" s="88">
        <f>SUM('[1]címrend kötelező'!I30+'[1]címrend önként'!I30+'[1]címrend államig'!I30)</f>
        <v>0</v>
      </c>
      <c r="Y30" s="93"/>
      <c r="Z30" s="88">
        <v>1981071</v>
      </c>
      <c r="AA30" s="88">
        <f>SUM('[1]címrend kötelező'!J30+'[1]címrend önként'!J30+'[1]címrend államig'!J30)</f>
        <v>2019674.764</v>
      </c>
      <c r="AB30" s="93"/>
      <c r="AC30" s="88"/>
      <c r="AD30" s="88">
        <f>SUM('[1]címrend kötelező'!K30+'[1]címrend önként'!K30+'[1]címrend államig'!K30)</f>
        <v>0</v>
      </c>
      <c r="AE30" s="93"/>
      <c r="AF30" s="88"/>
      <c r="AG30" s="88">
        <f>SUM('[1]címrend kötelező'!L30+'[1]címrend önként'!L30+'[1]címrend államig'!L30)</f>
        <v>0</v>
      </c>
      <c r="AH30" s="93"/>
      <c r="AI30" s="88"/>
      <c r="AJ30" s="88">
        <f>SUM('[1]címrend kötelező'!M30+'[1]címrend önként'!M30+'[1]címrend államig'!M30)</f>
        <v>0</v>
      </c>
      <c r="AK30" s="93"/>
      <c r="AL30" s="88"/>
      <c r="AM30" s="88">
        <f>SUM('[1]címrend kötelező'!N30+'[1]címrend önként'!N30+'[1]címrend államig'!N30)</f>
        <v>0</v>
      </c>
      <c r="AN30" s="93"/>
      <c r="AO30" s="88"/>
      <c r="AP30" s="88">
        <f>SUM('[1]címrend kötelező'!O30+'[1]címrend önként'!O30+'[1]címrend államig'!O30)</f>
        <v>0</v>
      </c>
      <c r="AQ30" s="93"/>
      <c r="AR30" s="88"/>
      <c r="AS30" s="88">
        <f>SUM('[1]címrend kötelező'!P30+'[1]címrend önként'!P30+'[1]címrend államig'!P30)</f>
        <v>0</v>
      </c>
      <c r="AT30" s="93"/>
      <c r="AU30" s="88"/>
      <c r="AV30" s="88">
        <f>SUM('[1]címrend kötelező'!Q30+'[1]címrend önként'!Q30+'[1]címrend államig'!Q30)</f>
        <v>0</v>
      </c>
      <c r="AW30" s="93"/>
      <c r="AX30" s="88"/>
      <c r="AY30" s="88">
        <f>SUM('[1]címrend kötelező'!R30+'[1]címrend önként'!R30+'[1]címrend államig'!R30)</f>
        <v>0</v>
      </c>
      <c r="AZ30" s="93"/>
      <c r="BA30" s="88"/>
      <c r="BB30" s="88">
        <f>SUM('[1]címrend kötelező'!S30+'[1]címrend önként'!S30+'[1]címrend államig'!S30)</f>
        <v>0</v>
      </c>
      <c r="BC30" s="93"/>
      <c r="BD30" s="88"/>
      <c r="BE30" s="88">
        <f>SUM('[1]címrend kötelező'!T30+'[1]címrend önként'!T30+'[1]címrend államig'!T30)</f>
        <v>0</v>
      </c>
      <c r="BF30" s="93"/>
      <c r="BG30" s="88"/>
      <c r="BH30" s="88">
        <f>SUM('[1]címrend kötelező'!U30+'[1]címrend önként'!U30+'[1]címrend államig'!U30)</f>
        <v>0</v>
      </c>
      <c r="BI30" s="93"/>
      <c r="BJ30" s="88"/>
      <c r="BK30" s="88">
        <f>SUM('[1]címrend kötelező'!V30+'[1]címrend önként'!V30+'[1]címrend államig'!V30)</f>
        <v>0</v>
      </c>
      <c r="BL30" s="93"/>
      <c r="BM30" s="88"/>
      <c r="BN30" s="88">
        <f>SUM('[1]címrend kötelező'!W30+'[1]címrend önként'!W30+'[1]címrend államig'!W30)</f>
        <v>0</v>
      </c>
      <c r="BO30" s="93"/>
      <c r="BP30" s="88"/>
      <c r="BQ30" s="88">
        <f>SUM('[1]címrend kötelező'!X30+'[1]címrend önként'!X30+'[1]címrend államig'!X30)</f>
        <v>0</v>
      </c>
      <c r="BR30" s="93"/>
      <c r="BS30" s="88"/>
      <c r="BT30" s="88">
        <f>SUM('[1]címrend kötelező'!Y30+'[1]címrend önként'!Y30+'[1]címrend államig'!Y30)</f>
        <v>0</v>
      </c>
      <c r="BU30" s="93"/>
      <c r="BV30" s="88"/>
      <c r="BW30" s="88">
        <f>SUM('[1]címrend kötelező'!Z30+'[1]címrend önként'!Z30+'[1]címrend államig'!Z30)</f>
        <v>0</v>
      </c>
      <c r="BX30" s="93"/>
      <c r="BY30" s="88"/>
      <c r="BZ30" s="88">
        <f>SUM('[1]címrend kötelező'!AA30+'[1]címrend önként'!AA30+'[1]címrend államig'!AA30)</f>
        <v>0</v>
      </c>
      <c r="CA30" s="93"/>
      <c r="CB30" s="88"/>
      <c r="CC30" s="88">
        <f>SUM('[1]címrend kötelező'!AB30+'[1]címrend önként'!AB30+'[1]címrend államig'!AB30)</f>
        <v>0</v>
      </c>
      <c r="CD30" s="93"/>
      <c r="CE30" s="88"/>
      <c r="CF30" s="88">
        <f>SUM('[1]címrend kötelező'!AC30+'[1]címrend önként'!AC30+'[1]címrend államig'!AC30)</f>
        <v>0</v>
      </c>
      <c r="CG30" s="93"/>
      <c r="CH30" s="88"/>
      <c r="CI30" s="88">
        <f>SUM('[1]címrend kötelező'!AD30+'[1]címrend önként'!AD30+'[1]címrend államig'!AD30)</f>
        <v>0</v>
      </c>
      <c r="CJ30" s="93"/>
      <c r="CK30" s="88"/>
      <c r="CL30" s="88">
        <f>SUM('[1]címrend kötelező'!AE30+'[1]címrend önként'!AE30+'[1]címrend államig'!AE30)</f>
        <v>0</v>
      </c>
      <c r="CM30" s="93"/>
      <c r="CN30" s="88"/>
      <c r="CO30" s="88">
        <f>SUM('[1]címrend kötelező'!AF30+'[1]címrend önként'!AF30+'[1]címrend államig'!AF30)</f>
        <v>0</v>
      </c>
      <c r="CP30" s="93"/>
      <c r="CQ30" s="88"/>
      <c r="CR30" s="88">
        <f>SUM('[1]címrend kötelező'!AG30+'[1]címrend önként'!AG30+'[1]címrend államig'!AG30)</f>
        <v>0</v>
      </c>
      <c r="CS30" s="93"/>
      <c r="CT30" s="88"/>
      <c r="CU30" s="88">
        <f>SUM('[1]címrend kötelező'!AH30+'[1]címrend önként'!AH30+'[1]címrend államig'!AH30)</f>
        <v>0</v>
      </c>
      <c r="CV30" s="93"/>
      <c r="CW30" s="88"/>
      <c r="CX30" s="88">
        <f>SUM('[1]címrend kötelező'!AI30+'[1]címrend önként'!AI30+'[1]címrend államig'!AI30)</f>
        <v>0</v>
      </c>
      <c r="CY30" s="93"/>
      <c r="CZ30" s="88"/>
      <c r="DA30" s="88">
        <f>SUM('[1]címrend kötelező'!AJ30+'[1]címrend önként'!AJ30+'[1]címrend államig'!AJ30)</f>
        <v>0</v>
      </c>
      <c r="DB30" s="93"/>
      <c r="DC30" s="88"/>
      <c r="DD30" s="88">
        <f>SUM('[1]címrend kötelező'!AK30+'[1]címrend önként'!AK30+'[1]címrend államig'!AK30)</f>
        <v>0</v>
      </c>
      <c r="DE30" s="93"/>
      <c r="DF30" s="88"/>
      <c r="DG30" s="88">
        <f>SUM('[1]címrend kötelező'!AL30+'[1]címrend önként'!AL30+'[1]címrend államig'!AL30)</f>
        <v>0</v>
      </c>
      <c r="DH30" s="93"/>
      <c r="DI30" s="88"/>
      <c r="DJ30" s="88">
        <f>SUM('[1]címrend kötelező'!AM30+'[1]címrend önként'!AM30+'[1]címrend államig'!AM30)</f>
        <v>0</v>
      </c>
      <c r="DK30" s="93"/>
      <c r="DL30" s="88"/>
      <c r="DM30" s="88">
        <f>SUM('[1]címrend kötelező'!AN30+'[1]címrend önként'!AN30+'[1]címrend államig'!AN30)</f>
        <v>0</v>
      </c>
      <c r="DN30" s="93"/>
      <c r="DO30" s="88"/>
      <c r="DP30" s="88">
        <f>SUM('[1]címrend kötelező'!AO30+'[1]címrend önként'!AO30+'[1]címrend államig'!AO30)</f>
        <v>0</v>
      </c>
      <c r="DQ30" s="93"/>
      <c r="DR30" s="90">
        <f t="shared" si="168"/>
        <v>1981071</v>
      </c>
      <c r="DS30" s="90">
        <f t="shared" si="168"/>
        <v>2019674.764</v>
      </c>
      <c r="DT30" s="89">
        <f t="shared" si="169"/>
        <v>101.94863101827242</v>
      </c>
      <c r="DU30" s="88"/>
      <c r="DV30" s="88">
        <f>SUM('[1]címrend kötelező'!AQ30+'[1]címrend önként'!AQ30+'[1]címrend államig'!AQ30)</f>
        <v>0</v>
      </c>
      <c r="DW30" s="91"/>
      <c r="DX30" s="88"/>
      <c r="DY30" s="88">
        <f>SUM('[1]címrend kötelező'!AR30+'[1]címrend önként'!AR30+'[1]címrend államig'!AR30)</f>
        <v>0</v>
      </c>
      <c r="DZ30" s="91"/>
      <c r="EA30" s="88"/>
      <c r="EB30" s="88">
        <f>SUM('[1]címrend kötelező'!AS30+'[1]címrend önként'!AS30+'[1]címrend államig'!AS30)</f>
        <v>0</v>
      </c>
      <c r="EC30" s="91"/>
      <c r="ED30" s="88"/>
      <c r="EE30" s="88">
        <f>SUM('[1]címrend kötelező'!AT30+'[1]címrend önként'!AT30+'[1]címrend államig'!AT30)</f>
        <v>0</v>
      </c>
      <c r="EF30" s="91"/>
      <c r="EG30" s="88"/>
      <c r="EH30" s="88">
        <f>SUM('[1]címrend kötelező'!AU30+'[1]címrend önként'!AU30+'[1]címrend államig'!AU30)</f>
        <v>0</v>
      </c>
      <c r="EI30" s="91"/>
      <c r="EJ30" s="88"/>
      <c r="EK30" s="88">
        <f>SUM('[1]címrend kötelező'!AV30+'[1]címrend önként'!AV30+'[1]címrend államig'!AV30)</f>
        <v>0</v>
      </c>
      <c r="EL30" s="91"/>
      <c r="EM30" s="88"/>
      <c r="EN30" s="88">
        <f>SUM('[1]címrend kötelező'!AW30+'[1]címrend önként'!AW30+'[1]címrend államig'!AW30)</f>
        <v>0</v>
      </c>
      <c r="EO30" s="91"/>
      <c r="EP30" s="88"/>
      <c r="EQ30" s="88">
        <f>SUM('[1]címrend kötelező'!AX30+'[1]címrend önként'!AX30+'[1]címrend államig'!AX30)</f>
        <v>0</v>
      </c>
      <c r="ER30" s="91"/>
      <c r="ES30" s="88"/>
      <c r="ET30" s="88">
        <f>SUM('[1]címrend kötelező'!AY30+'[1]címrend önként'!AY30+'[1]címrend államig'!AY30)</f>
        <v>0</v>
      </c>
      <c r="EU30" s="91"/>
      <c r="EV30" s="90">
        <f t="shared" si="178"/>
        <v>0</v>
      </c>
      <c r="EW30" s="90">
        <f t="shared" si="178"/>
        <v>0</v>
      </c>
      <c r="EX30" s="83"/>
      <c r="EY30" s="88"/>
      <c r="EZ30" s="88">
        <f>'[1]címrend kötelező'!BA30+'[1]címrend önként'!BA30+'[1]címrend államig'!BA30</f>
        <v>0</v>
      </c>
      <c r="FA30" s="91"/>
      <c r="FB30" s="88"/>
      <c r="FC30" s="88">
        <f>'[1]címrend kötelező'!BB30+'[1]címrend önként'!BB30+'[1]címrend államig'!BB30</f>
        <v>0</v>
      </c>
      <c r="FD30" s="91"/>
      <c r="FE30" s="88"/>
      <c r="FF30" s="88">
        <f>'[1]címrend kötelező'!BC30+'[1]címrend önként'!BC30+'[1]címrend államig'!BC30</f>
        <v>0</v>
      </c>
      <c r="FG30" s="91"/>
      <c r="FH30" s="88"/>
      <c r="FI30" s="88">
        <f>'[1]címrend kötelező'!BD30+'[1]címrend önként'!BD30+'[1]címrend államig'!BD30</f>
        <v>0</v>
      </c>
      <c r="FJ30" s="91"/>
      <c r="FK30" s="91"/>
      <c r="FL30" s="88">
        <f>'[1]címrend kötelező'!BE30+'[1]címrend önként'!BE30+'[1]címrend államig'!BE30</f>
        <v>0</v>
      </c>
      <c r="FM30" s="91"/>
      <c r="FN30" s="88"/>
      <c r="FO30" s="88">
        <f>SUM('[1]címrend kötelező'!BF30+'[1]címrend önként'!BF30+'[1]címrend államig'!BF30)</f>
        <v>0</v>
      </c>
      <c r="FP30" s="91"/>
      <c r="FQ30" s="88"/>
      <c r="FR30" s="88">
        <f>SUM('[1]címrend kötelező'!BG30+'[1]címrend önként'!BG30+'[1]címrend államig'!BG30)</f>
        <v>0</v>
      </c>
      <c r="FS30" s="91"/>
      <c r="FT30" s="88"/>
      <c r="FU30" s="88">
        <f>SUM('[1]címrend kötelező'!BH30+'[1]címrend önként'!BH30+'[1]címrend államig'!BH30)</f>
        <v>0</v>
      </c>
      <c r="FV30" s="91"/>
      <c r="FW30" s="88"/>
      <c r="FX30" s="88">
        <f>SUM('[1]címrend kötelező'!BI30+'[1]címrend önként'!BI30+'[1]címrend államig'!BI30)</f>
        <v>0</v>
      </c>
      <c r="FY30" s="91"/>
      <c r="FZ30" s="88"/>
      <c r="GA30" s="88">
        <f>SUM('[1]címrend kötelező'!BJ30+'[1]címrend önként'!BJ30+'[1]címrend államig'!BJ30)</f>
        <v>0</v>
      </c>
      <c r="GB30" s="91"/>
      <c r="GC30" s="88"/>
      <c r="GD30" s="88">
        <f>SUM('[1]címrend kötelező'!BK30+'[1]címrend önként'!BK30+'[1]címrend államig'!BK30)</f>
        <v>0</v>
      </c>
      <c r="GE30" s="91"/>
      <c r="GF30" s="88"/>
      <c r="GG30" s="88">
        <f>SUM('[1]címrend kötelező'!BL30+'[1]címrend önként'!BL30+'[1]címrend államig'!BL30)</f>
        <v>0</v>
      </c>
      <c r="GH30" s="91"/>
      <c r="GI30" s="88"/>
      <c r="GJ30" s="88">
        <f>SUM('[1]címrend kötelező'!BM30+'[1]címrend önként'!BM30+'[1]címrend államig'!BM30)</f>
        <v>0</v>
      </c>
      <c r="GK30" s="91"/>
      <c r="GL30" s="88"/>
      <c r="GM30" s="88">
        <f>SUM('[1]címrend kötelező'!BN30+'[1]címrend önként'!BN30+'[1]címrend államig'!BN30)</f>
        <v>0</v>
      </c>
      <c r="GN30" s="91"/>
      <c r="GO30" s="90">
        <f t="shared" si="117"/>
        <v>0</v>
      </c>
      <c r="GP30" s="90">
        <f t="shared" ref="GP30:GP36" si="716">EZ30+FC30+FF30+FI30+FL30+FO30+FR30+FU30+FX30+GA30+GD30+GG30+GJ30+GM30</f>
        <v>0</v>
      </c>
      <c r="GQ30" s="91"/>
      <c r="GR30" s="88"/>
      <c r="GS30" s="88">
        <f>SUM('[1]címrend kötelező'!BP30+'[1]címrend önként'!BP30+'[1]címrend államig'!BP30)</f>
        <v>0</v>
      </c>
      <c r="GT30" s="91"/>
      <c r="GU30" s="88"/>
      <c r="GV30" s="88">
        <f>SUM('[1]címrend kötelező'!BQ30+'[1]címrend önként'!BQ30+'[1]címrend államig'!BQ30)</f>
        <v>0</v>
      </c>
      <c r="GW30" s="91"/>
      <c r="GX30" s="88"/>
      <c r="GY30" s="88">
        <f>SUM('[1]címrend kötelező'!BR30+'[1]címrend önként'!BR30+'[1]címrend államig'!BR30)</f>
        <v>0</v>
      </c>
      <c r="GZ30" s="91"/>
      <c r="HA30" s="90">
        <f t="shared" si="197"/>
        <v>0</v>
      </c>
      <c r="HB30" s="90">
        <f t="shared" si="197"/>
        <v>0</v>
      </c>
      <c r="HC30" s="90"/>
      <c r="HD30" s="91">
        <f t="shared" si="127"/>
        <v>1981071</v>
      </c>
      <c r="HE30" s="91">
        <f t="shared" si="127"/>
        <v>2019674.764</v>
      </c>
      <c r="HF30" s="92">
        <f t="shared" si="128"/>
        <v>101.94863101827242</v>
      </c>
      <c r="HH30" s="78"/>
      <c r="HI30" s="78"/>
    </row>
    <row r="31" spans="1:217" ht="15" customHeight="1" x14ac:dyDescent="0.2">
      <c r="A31" s="109" t="s">
        <v>438</v>
      </c>
      <c r="B31" s="88"/>
      <c r="C31" s="88">
        <f>SUM('[1]címrend kötelező'!B31+'[1]címrend önként'!B31+'[1]címrend államig'!B31)</f>
        <v>0</v>
      </c>
      <c r="D31" s="93"/>
      <c r="E31" s="88"/>
      <c r="F31" s="88">
        <f>SUM('[1]címrend kötelező'!C31+'[1]címrend önként'!C31+'[1]címrend államig'!C31)</f>
        <v>0</v>
      </c>
      <c r="G31" s="93"/>
      <c r="H31" s="88"/>
      <c r="I31" s="88">
        <f>SUM('[1]címrend kötelező'!D31+'[1]címrend önként'!D31+'[1]címrend államig'!D31)</f>
        <v>0</v>
      </c>
      <c r="J31" s="93"/>
      <c r="K31" s="88"/>
      <c r="L31" s="88">
        <f>SUM('[1]címrend kötelező'!E31+'[1]címrend önként'!E31+'[1]címrend államig'!E31)</f>
        <v>0</v>
      </c>
      <c r="M31" s="93"/>
      <c r="N31" s="88"/>
      <c r="O31" s="88">
        <f>SUM('[1]címrend kötelező'!F31+'[1]címrend önként'!F31+'[1]címrend államig'!F31)</f>
        <v>0</v>
      </c>
      <c r="P31" s="93"/>
      <c r="Q31" s="88"/>
      <c r="R31" s="88">
        <f>SUM('[1]címrend kötelező'!G31+'[1]címrend önként'!G31+'[1]címrend államig'!G31)</f>
        <v>0</v>
      </c>
      <c r="S31" s="93"/>
      <c r="T31" s="88"/>
      <c r="U31" s="88">
        <f>SUM('[1]címrend kötelező'!H31+'[1]címrend önként'!H31+'[1]címrend államig'!H31)</f>
        <v>0</v>
      </c>
      <c r="V31" s="93"/>
      <c r="W31" s="88"/>
      <c r="X31" s="88">
        <f>SUM('[1]címrend kötelező'!I31+'[1]címrend önként'!I31+'[1]címrend államig'!I31)</f>
        <v>0</v>
      </c>
      <c r="Y31" s="93"/>
      <c r="Z31" s="88"/>
      <c r="AA31" s="88">
        <f>SUM('[1]címrend kötelező'!J31+'[1]címrend önként'!J31+'[1]címrend államig'!J31)</f>
        <v>0</v>
      </c>
      <c r="AB31" s="93"/>
      <c r="AC31" s="88"/>
      <c r="AD31" s="88">
        <f>SUM('[1]címrend kötelező'!K31+'[1]címrend önként'!K31+'[1]címrend államig'!K31)</f>
        <v>0</v>
      </c>
      <c r="AE31" s="93"/>
      <c r="AF31" s="88"/>
      <c r="AG31" s="88">
        <f>SUM('[1]címrend kötelező'!L31+'[1]címrend önként'!L31+'[1]címrend államig'!L31)</f>
        <v>0</v>
      </c>
      <c r="AH31" s="93"/>
      <c r="AI31" s="88"/>
      <c r="AJ31" s="88">
        <f>SUM('[1]címrend kötelező'!M31+'[1]címrend önként'!M31+'[1]címrend államig'!M31)</f>
        <v>0</v>
      </c>
      <c r="AK31" s="93"/>
      <c r="AL31" s="88"/>
      <c r="AM31" s="88">
        <f>SUM('[1]címrend kötelező'!N31+'[1]címrend önként'!N31+'[1]címrend államig'!N31)</f>
        <v>0</v>
      </c>
      <c r="AN31" s="93"/>
      <c r="AO31" s="88"/>
      <c r="AP31" s="88">
        <f>SUM('[1]címrend kötelező'!O31+'[1]címrend önként'!O31+'[1]címrend államig'!O31)</f>
        <v>0</v>
      </c>
      <c r="AQ31" s="93"/>
      <c r="AR31" s="88"/>
      <c r="AS31" s="88">
        <f>SUM('[1]címrend kötelező'!P31+'[1]címrend önként'!P31+'[1]címrend államig'!P31)</f>
        <v>0</v>
      </c>
      <c r="AT31" s="93"/>
      <c r="AU31" s="88"/>
      <c r="AV31" s="88">
        <f>SUM('[1]címrend kötelező'!Q31+'[1]címrend önként'!Q31+'[1]címrend államig'!Q31)</f>
        <v>0</v>
      </c>
      <c r="AW31" s="93"/>
      <c r="AX31" s="88"/>
      <c r="AY31" s="88">
        <f>SUM('[1]címrend kötelező'!R31+'[1]címrend önként'!R31+'[1]címrend államig'!R31)</f>
        <v>0</v>
      </c>
      <c r="AZ31" s="93"/>
      <c r="BA31" s="88"/>
      <c r="BB31" s="88">
        <f>SUM('[1]címrend kötelező'!S31+'[1]címrend önként'!S31+'[1]címrend államig'!S31)</f>
        <v>0</v>
      </c>
      <c r="BC31" s="93"/>
      <c r="BD31" s="88"/>
      <c r="BE31" s="88">
        <f>SUM('[1]címrend kötelező'!T31+'[1]címrend önként'!T31+'[1]címrend államig'!T31)</f>
        <v>0</v>
      </c>
      <c r="BF31" s="93"/>
      <c r="BG31" s="88"/>
      <c r="BH31" s="88">
        <f>SUM('[1]címrend kötelező'!U31+'[1]címrend önként'!U31+'[1]címrend államig'!U31)</f>
        <v>0</v>
      </c>
      <c r="BI31" s="93"/>
      <c r="BJ31" s="88"/>
      <c r="BK31" s="88">
        <f>SUM('[1]címrend kötelező'!V31+'[1]címrend önként'!V31+'[1]címrend államig'!V31)</f>
        <v>0</v>
      </c>
      <c r="BL31" s="93"/>
      <c r="BM31" s="88"/>
      <c r="BN31" s="88">
        <f>SUM('[1]címrend kötelező'!W31+'[1]címrend önként'!W31+'[1]címrend államig'!W31)</f>
        <v>0</v>
      </c>
      <c r="BO31" s="93"/>
      <c r="BP31" s="88"/>
      <c r="BQ31" s="88">
        <f>SUM('[1]címrend kötelező'!X31+'[1]címrend önként'!X31+'[1]címrend államig'!X31)</f>
        <v>0</v>
      </c>
      <c r="BR31" s="93"/>
      <c r="BS31" s="88"/>
      <c r="BT31" s="88">
        <f>SUM('[1]címrend kötelező'!Y31+'[1]címrend önként'!Y31+'[1]címrend államig'!Y31)</f>
        <v>0</v>
      </c>
      <c r="BU31" s="93"/>
      <c r="BV31" s="88"/>
      <c r="BW31" s="88">
        <f>SUM('[1]címrend kötelező'!Z31+'[1]címrend önként'!Z31+'[1]címrend államig'!Z31)</f>
        <v>0</v>
      </c>
      <c r="BX31" s="93"/>
      <c r="BY31" s="88"/>
      <c r="BZ31" s="88">
        <f>SUM('[1]címrend kötelező'!AA31+'[1]címrend önként'!AA31+'[1]címrend államig'!AA31)</f>
        <v>0</v>
      </c>
      <c r="CA31" s="93"/>
      <c r="CB31" s="88"/>
      <c r="CC31" s="88">
        <f>SUM('[1]címrend kötelező'!AB31+'[1]címrend önként'!AB31+'[1]címrend államig'!AB31)</f>
        <v>0</v>
      </c>
      <c r="CD31" s="93"/>
      <c r="CE31" s="88"/>
      <c r="CF31" s="88">
        <f>SUM('[1]címrend kötelező'!AC31+'[1]címrend önként'!AC31+'[1]címrend államig'!AC31)</f>
        <v>0</v>
      </c>
      <c r="CG31" s="93"/>
      <c r="CH31" s="88"/>
      <c r="CI31" s="88">
        <f>SUM('[1]címrend kötelező'!AD31+'[1]címrend önként'!AD31+'[1]címrend államig'!AD31)</f>
        <v>0</v>
      </c>
      <c r="CJ31" s="93"/>
      <c r="CK31" s="88"/>
      <c r="CL31" s="88">
        <f>SUM('[1]címrend kötelező'!AE31+'[1]címrend önként'!AE31+'[1]címrend államig'!AE31)</f>
        <v>0</v>
      </c>
      <c r="CM31" s="93"/>
      <c r="CN31" s="88"/>
      <c r="CO31" s="88">
        <f>SUM('[1]címrend kötelező'!AF31+'[1]címrend önként'!AF31+'[1]címrend államig'!AF31)</f>
        <v>0</v>
      </c>
      <c r="CP31" s="93"/>
      <c r="CQ31" s="88"/>
      <c r="CR31" s="88">
        <f>SUM('[1]címrend kötelező'!AG31+'[1]címrend önként'!AG31+'[1]címrend államig'!AG31)</f>
        <v>0</v>
      </c>
      <c r="CS31" s="93"/>
      <c r="CT31" s="88"/>
      <c r="CU31" s="88">
        <f>SUM('[1]címrend kötelező'!AH31+'[1]címrend önként'!AH31+'[1]címrend államig'!AH31)</f>
        <v>0</v>
      </c>
      <c r="CV31" s="93"/>
      <c r="CW31" s="88"/>
      <c r="CX31" s="88">
        <f>SUM('[1]címrend kötelező'!AI31+'[1]címrend önként'!AI31+'[1]címrend államig'!AI31)</f>
        <v>0</v>
      </c>
      <c r="CY31" s="93"/>
      <c r="CZ31" s="88"/>
      <c r="DA31" s="88">
        <f>SUM('[1]címrend kötelező'!AJ31+'[1]címrend önként'!AJ31+'[1]címrend államig'!AJ31)</f>
        <v>0</v>
      </c>
      <c r="DB31" s="93"/>
      <c r="DC31" s="88"/>
      <c r="DD31" s="88">
        <f>SUM('[1]címrend kötelező'!AK31+'[1]címrend önként'!AK31+'[1]címrend államig'!AK31)</f>
        <v>0</v>
      </c>
      <c r="DE31" s="93"/>
      <c r="DF31" s="88"/>
      <c r="DG31" s="88">
        <f>SUM('[1]címrend kötelező'!AL31+'[1]címrend önként'!AL31+'[1]címrend államig'!AL31)</f>
        <v>0</v>
      </c>
      <c r="DH31" s="93"/>
      <c r="DI31" s="88"/>
      <c r="DJ31" s="88">
        <f>SUM('[1]címrend kötelező'!AM31+'[1]címrend önként'!AM31+'[1]címrend államig'!AM31)</f>
        <v>0</v>
      </c>
      <c r="DK31" s="93"/>
      <c r="DL31" s="88"/>
      <c r="DM31" s="88">
        <f>SUM('[1]címrend kötelező'!AN31+'[1]címrend önként'!AN31+'[1]címrend államig'!AN31)</f>
        <v>0</v>
      </c>
      <c r="DN31" s="93"/>
      <c r="DO31" s="88"/>
      <c r="DP31" s="88">
        <f>SUM('[1]címrend kötelező'!AO31+'[1]címrend önként'!AO31+'[1]címrend államig'!AO31)</f>
        <v>0</v>
      </c>
      <c r="DQ31" s="93"/>
      <c r="DR31" s="90">
        <f t="shared" si="168"/>
        <v>0</v>
      </c>
      <c r="DS31" s="90">
        <f t="shared" si="168"/>
        <v>0</v>
      </c>
      <c r="DT31" s="90"/>
      <c r="DU31" s="88"/>
      <c r="DV31" s="88">
        <f>SUM('[1]címrend kötelező'!AQ31+'[1]címrend önként'!AQ31+'[1]címrend államig'!AQ31)</f>
        <v>0</v>
      </c>
      <c r="DW31" s="91"/>
      <c r="DX31" s="88"/>
      <c r="DY31" s="88">
        <f>SUM('[1]címrend kötelező'!AR31+'[1]címrend önként'!AR31+'[1]címrend államig'!AR31)</f>
        <v>0</v>
      </c>
      <c r="DZ31" s="91"/>
      <c r="EA31" s="88"/>
      <c r="EB31" s="88">
        <f>SUM('[1]címrend kötelező'!AS31+'[1]címrend önként'!AS31+'[1]címrend államig'!AS31)</f>
        <v>0</v>
      </c>
      <c r="EC31" s="91"/>
      <c r="ED31" s="88"/>
      <c r="EE31" s="88">
        <f>SUM('[1]címrend kötelező'!AT31+'[1]címrend önként'!AT31+'[1]címrend államig'!AT31)</f>
        <v>0</v>
      </c>
      <c r="EF31" s="91"/>
      <c r="EG31" s="88"/>
      <c r="EH31" s="88">
        <f>SUM('[1]címrend kötelező'!AU31+'[1]címrend önként'!AU31+'[1]címrend államig'!AU31)</f>
        <v>0</v>
      </c>
      <c r="EI31" s="91"/>
      <c r="EJ31" s="88"/>
      <c r="EK31" s="88">
        <f>SUM('[1]címrend kötelező'!AV31+'[1]címrend önként'!AV31+'[1]címrend államig'!AV31)</f>
        <v>0</v>
      </c>
      <c r="EL31" s="91"/>
      <c r="EM31" s="88"/>
      <c r="EN31" s="88">
        <f>SUM('[1]címrend kötelező'!AW31+'[1]címrend önként'!AW31+'[1]címrend államig'!AW31)</f>
        <v>0</v>
      </c>
      <c r="EO31" s="91"/>
      <c r="EP31" s="88"/>
      <c r="EQ31" s="88">
        <f>SUM('[1]címrend kötelező'!AX31+'[1]címrend önként'!AX31+'[1]címrend államig'!AX31)</f>
        <v>0</v>
      </c>
      <c r="ER31" s="91"/>
      <c r="ES31" s="88"/>
      <c r="ET31" s="88">
        <f>SUM('[1]címrend kötelező'!AY31+'[1]címrend önként'!AY31+'[1]címrend államig'!AY31)</f>
        <v>0</v>
      </c>
      <c r="EU31" s="91"/>
      <c r="EV31" s="90">
        <f t="shared" si="178"/>
        <v>0</v>
      </c>
      <c r="EW31" s="90">
        <f t="shared" si="178"/>
        <v>0</v>
      </c>
      <c r="EX31" s="83"/>
      <c r="EY31" s="88"/>
      <c r="EZ31" s="88">
        <f>'[1]címrend kötelező'!BA31+'[1]címrend önként'!BA31+'[1]címrend államig'!BA31</f>
        <v>0</v>
      </c>
      <c r="FA31" s="91"/>
      <c r="FB31" s="88"/>
      <c r="FC31" s="88">
        <f>'[1]címrend kötelező'!BB31+'[1]címrend önként'!BB31+'[1]címrend államig'!BB31</f>
        <v>0</v>
      </c>
      <c r="FD31" s="91"/>
      <c r="FE31" s="88"/>
      <c r="FF31" s="88">
        <f>'[1]címrend kötelező'!BC31+'[1]címrend önként'!BC31+'[1]címrend államig'!BC31</f>
        <v>0</v>
      </c>
      <c r="FG31" s="91"/>
      <c r="FH31" s="88"/>
      <c r="FI31" s="88">
        <f>'[1]címrend kötelező'!BD31+'[1]címrend önként'!BD31+'[1]címrend államig'!BD31</f>
        <v>0</v>
      </c>
      <c r="FJ31" s="91"/>
      <c r="FK31" s="91"/>
      <c r="FL31" s="88">
        <f>'[1]címrend kötelező'!BE31+'[1]címrend önként'!BE31+'[1]címrend államig'!BE31</f>
        <v>0</v>
      </c>
      <c r="FM31" s="91"/>
      <c r="FN31" s="88"/>
      <c r="FO31" s="88">
        <f>SUM('[1]címrend kötelező'!BF31+'[1]címrend önként'!BF31+'[1]címrend államig'!BF31)</f>
        <v>0</v>
      </c>
      <c r="FP31" s="91"/>
      <c r="FQ31" s="88"/>
      <c r="FR31" s="88">
        <f>SUM('[1]címrend kötelező'!BG31+'[1]címrend önként'!BG31+'[1]címrend államig'!BG31)</f>
        <v>0</v>
      </c>
      <c r="FS31" s="91"/>
      <c r="FT31" s="88"/>
      <c r="FU31" s="88">
        <f>SUM('[1]címrend kötelező'!BH31+'[1]címrend önként'!BH31+'[1]címrend államig'!BH31)</f>
        <v>0</v>
      </c>
      <c r="FV31" s="91"/>
      <c r="FW31" s="88"/>
      <c r="FX31" s="88">
        <f>SUM('[1]címrend kötelező'!BI31+'[1]címrend önként'!BI31+'[1]címrend államig'!BI31)</f>
        <v>0</v>
      </c>
      <c r="FY31" s="91"/>
      <c r="FZ31" s="88"/>
      <c r="GA31" s="88">
        <f>SUM('[1]címrend kötelező'!BJ31+'[1]címrend önként'!BJ31+'[1]címrend államig'!BJ31)</f>
        <v>0</v>
      </c>
      <c r="GB31" s="91"/>
      <c r="GC31" s="88"/>
      <c r="GD31" s="88">
        <f>SUM('[1]címrend kötelező'!BK31+'[1]címrend önként'!BK31+'[1]címrend államig'!BK31)</f>
        <v>0</v>
      </c>
      <c r="GE31" s="91"/>
      <c r="GF31" s="88"/>
      <c r="GG31" s="88">
        <f>SUM('[1]címrend kötelező'!BL31+'[1]címrend önként'!BL31+'[1]címrend államig'!BL31)</f>
        <v>0</v>
      </c>
      <c r="GH31" s="91"/>
      <c r="GI31" s="88"/>
      <c r="GJ31" s="88">
        <f>SUM('[1]címrend kötelező'!BM31+'[1]címrend önként'!BM31+'[1]címrend államig'!BM31)</f>
        <v>0</v>
      </c>
      <c r="GK31" s="91"/>
      <c r="GL31" s="88"/>
      <c r="GM31" s="88">
        <f>SUM('[1]címrend kötelező'!BN31+'[1]címrend önként'!BN31+'[1]címrend államig'!BN31)</f>
        <v>0</v>
      </c>
      <c r="GN31" s="91"/>
      <c r="GO31" s="90">
        <f t="shared" si="117"/>
        <v>0</v>
      </c>
      <c r="GP31" s="90">
        <f t="shared" si="716"/>
        <v>0</v>
      </c>
      <c r="GQ31" s="91"/>
      <c r="GR31" s="88"/>
      <c r="GS31" s="88">
        <f>SUM('[1]címrend kötelező'!BP31+'[1]címrend önként'!BP31+'[1]címrend államig'!BP31)</f>
        <v>0</v>
      </c>
      <c r="GT31" s="91"/>
      <c r="GU31" s="88"/>
      <c r="GV31" s="88">
        <f>SUM('[1]címrend kötelező'!BQ31+'[1]címrend önként'!BQ31+'[1]címrend államig'!BQ31)</f>
        <v>0</v>
      </c>
      <c r="GW31" s="91"/>
      <c r="GX31" s="88"/>
      <c r="GY31" s="88">
        <f>SUM('[1]címrend kötelező'!BR31+'[1]címrend önként'!BR31+'[1]címrend államig'!BR31)</f>
        <v>0</v>
      </c>
      <c r="GZ31" s="91"/>
      <c r="HA31" s="90">
        <f t="shared" si="197"/>
        <v>0</v>
      </c>
      <c r="HB31" s="90">
        <f t="shared" si="197"/>
        <v>0</v>
      </c>
      <c r="HC31" s="90"/>
      <c r="HD31" s="91">
        <f t="shared" si="127"/>
        <v>0</v>
      </c>
      <c r="HE31" s="91">
        <f t="shared" si="127"/>
        <v>0</v>
      </c>
      <c r="HF31" s="92"/>
      <c r="HH31" s="78"/>
      <c r="HI31" s="78"/>
    </row>
    <row r="32" spans="1:217" ht="15" customHeight="1" x14ac:dyDescent="0.2">
      <c r="A32" s="109" t="s">
        <v>439</v>
      </c>
      <c r="B32" s="88"/>
      <c r="C32" s="88">
        <f>SUM('[1]címrend kötelező'!B32+'[1]címrend önként'!B32+'[1]címrend államig'!B32)</f>
        <v>0</v>
      </c>
      <c r="D32" s="93"/>
      <c r="E32" s="88"/>
      <c r="F32" s="88">
        <f>SUM('[1]címrend kötelező'!C32+'[1]címrend önként'!C32+'[1]címrend államig'!C32)</f>
        <v>0</v>
      </c>
      <c r="G32" s="93"/>
      <c r="H32" s="88"/>
      <c r="I32" s="88">
        <f>SUM('[1]címrend kötelező'!D32+'[1]címrend önként'!D32+'[1]címrend államig'!D32)</f>
        <v>0</v>
      </c>
      <c r="J32" s="93"/>
      <c r="K32" s="88"/>
      <c r="L32" s="88">
        <f>SUM('[1]címrend kötelező'!E32+'[1]címrend önként'!E32+'[1]címrend államig'!E32)</f>
        <v>0</v>
      </c>
      <c r="M32" s="93"/>
      <c r="N32" s="88"/>
      <c r="O32" s="88">
        <f>SUM('[1]címrend kötelező'!F32+'[1]címrend önként'!F32+'[1]címrend államig'!F32)</f>
        <v>0</v>
      </c>
      <c r="P32" s="93"/>
      <c r="Q32" s="88"/>
      <c r="R32" s="88">
        <f>SUM('[1]címrend kötelező'!G32+'[1]címrend önként'!G32+'[1]címrend államig'!G32)</f>
        <v>0</v>
      </c>
      <c r="S32" s="93"/>
      <c r="T32" s="88"/>
      <c r="U32" s="88">
        <f>SUM('[1]címrend kötelező'!H32+'[1]címrend önként'!H32+'[1]címrend államig'!H32)</f>
        <v>0</v>
      </c>
      <c r="V32" s="93"/>
      <c r="W32" s="88"/>
      <c r="X32" s="88">
        <f>SUM('[1]címrend kötelező'!I32+'[1]címrend önként'!I32+'[1]címrend államig'!I32)</f>
        <v>0</v>
      </c>
      <c r="Y32" s="93"/>
      <c r="Z32" s="88"/>
      <c r="AA32" s="88">
        <f>SUM('[1]címrend kötelező'!J32+'[1]címrend önként'!J32+'[1]címrend államig'!J32)</f>
        <v>0</v>
      </c>
      <c r="AB32" s="93"/>
      <c r="AC32" s="88"/>
      <c r="AD32" s="88">
        <f>SUM('[1]címrend kötelező'!K32+'[1]címrend önként'!K32+'[1]címrend államig'!K32)</f>
        <v>0</v>
      </c>
      <c r="AE32" s="93"/>
      <c r="AF32" s="88"/>
      <c r="AG32" s="88">
        <f>SUM('[1]címrend kötelező'!L32+'[1]címrend önként'!L32+'[1]címrend államig'!L32)</f>
        <v>0</v>
      </c>
      <c r="AH32" s="93"/>
      <c r="AI32" s="88"/>
      <c r="AJ32" s="88">
        <f>SUM('[1]címrend kötelező'!M32+'[1]címrend önként'!M32+'[1]címrend államig'!M32)</f>
        <v>0</v>
      </c>
      <c r="AK32" s="93"/>
      <c r="AL32" s="88"/>
      <c r="AM32" s="88">
        <f>SUM('[1]címrend kötelező'!N32+'[1]címrend önként'!N32+'[1]címrend államig'!N32)</f>
        <v>0</v>
      </c>
      <c r="AN32" s="93"/>
      <c r="AO32" s="88"/>
      <c r="AP32" s="88">
        <f>SUM('[1]címrend kötelező'!O32+'[1]címrend önként'!O32+'[1]címrend államig'!O32)</f>
        <v>0</v>
      </c>
      <c r="AQ32" s="93"/>
      <c r="AR32" s="88"/>
      <c r="AS32" s="88">
        <f>SUM('[1]címrend kötelező'!P32+'[1]címrend önként'!P32+'[1]címrend államig'!P32)</f>
        <v>0</v>
      </c>
      <c r="AT32" s="93"/>
      <c r="AU32" s="88"/>
      <c r="AV32" s="88">
        <f>SUM('[1]címrend kötelező'!Q32+'[1]címrend önként'!Q32+'[1]címrend államig'!Q32)</f>
        <v>0</v>
      </c>
      <c r="AW32" s="93"/>
      <c r="AX32" s="88"/>
      <c r="AY32" s="88">
        <f>SUM('[1]címrend kötelező'!R32+'[1]címrend önként'!R32+'[1]címrend államig'!R32)</f>
        <v>0</v>
      </c>
      <c r="AZ32" s="93"/>
      <c r="BA32" s="88"/>
      <c r="BB32" s="88">
        <f>SUM('[1]címrend kötelező'!S32+'[1]címrend önként'!S32+'[1]címrend államig'!S32)</f>
        <v>0</v>
      </c>
      <c r="BC32" s="93"/>
      <c r="BD32" s="88"/>
      <c r="BE32" s="88">
        <f>SUM('[1]címrend kötelező'!T32+'[1]címrend önként'!T32+'[1]címrend államig'!T32)</f>
        <v>0</v>
      </c>
      <c r="BF32" s="93"/>
      <c r="BG32" s="88"/>
      <c r="BH32" s="88">
        <f>SUM('[1]címrend kötelező'!U32+'[1]címrend önként'!U32+'[1]címrend államig'!U32)</f>
        <v>0</v>
      </c>
      <c r="BI32" s="93"/>
      <c r="BJ32" s="88"/>
      <c r="BK32" s="88">
        <f>SUM('[1]címrend kötelező'!V32+'[1]címrend önként'!V32+'[1]címrend államig'!V32)</f>
        <v>0</v>
      </c>
      <c r="BL32" s="93"/>
      <c r="BM32" s="88"/>
      <c r="BN32" s="88">
        <f>SUM('[1]címrend kötelező'!W32+'[1]címrend önként'!W32+'[1]címrend államig'!W32)</f>
        <v>0</v>
      </c>
      <c r="BO32" s="93"/>
      <c r="BP32" s="88"/>
      <c r="BQ32" s="88">
        <f>SUM('[1]címrend kötelező'!X32+'[1]címrend önként'!X32+'[1]címrend államig'!X32)</f>
        <v>0</v>
      </c>
      <c r="BR32" s="93"/>
      <c r="BS32" s="88"/>
      <c r="BT32" s="88">
        <f>SUM('[1]címrend kötelező'!Y32+'[1]címrend önként'!Y32+'[1]címrend államig'!Y32)</f>
        <v>0</v>
      </c>
      <c r="BU32" s="93"/>
      <c r="BV32" s="88"/>
      <c r="BW32" s="88">
        <f>SUM('[1]címrend kötelező'!Z32+'[1]címrend önként'!Z32+'[1]címrend államig'!Z32)</f>
        <v>0</v>
      </c>
      <c r="BX32" s="93"/>
      <c r="BY32" s="88"/>
      <c r="BZ32" s="88">
        <f>SUM('[1]címrend kötelező'!AA32+'[1]címrend önként'!AA32+'[1]címrend államig'!AA32)</f>
        <v>0</v>
      </c>
      <c r="CA32" s="93"/>
      <c r="CB32" s="88"/>
      <c r="CC32" s="88">
        <f>SUM('[1]címrend kötelező'!AB32+'[1]címrend önként'!AB32+'[1]címrend államig'!AB32)</f>
        <v>0</v>
      </c>
      <c r="CD32" s="93"/>
      <c r="CE32" s="88"/>
      <c r="CF32" s="88">
        <f>SUM('[1]címrend kötelező'!AC32+'[1]címrend önként'!AC32+'[1]címrend államig'!AC32)</f>
        <v>0</v>
      </c>
      <c r="CG32" s="93"/>
      <c r="CH32" s="88"/>
      <c r="CI32" s="88">
        <f>SUM('[1]címrend kötelező'!AD32+'[1]címrend önként'!AD32+'[1]címrend államig'!AD32)</f>
        <v>0</v>
      </c>
      <c r="CJ32" s="93"/>
      <c r="CK32" s="88"/>
      <c r="CL32" s="88">
        <f>SUM('[1]címrend kötelező'!AE32+'[1]címrend önként'!AE32+'[1]címrend államig'!AE32)</f>
        <v>0</v>
      </c>
      <c r="CM32" s="93"/>
      <c r="CN32" s="88"/>
      <c r="CO32" s="88">
        <f>SUM('[1]címrend kötelező'!AF32+'[1]címrend önként'!AF32+'[1]címrend államig'!AF32)</f>
        <v>0</v>
      </c>
      <c r="CP32" s="93"/>
      <c r="CQ32" s="88"/>
      <c r="CR32" s="88">
        <f>SUM('[1]címrend kötelező'!AG32+'[1]címrend önként'!AG32+'[1]címrend államig'!AG32)</f>
        <v>0</v>
      </c>
      <c r="CS32" s="93"/>
      <c r="CT32" s="88"/>
      <c r="CU32" s="88">
        <f>SUM('[1]címrend kötelező'!AH32+'[1]címrend önként'!AH32+'[1]címrend államig'!AH32)</f>
        <v>0</v>
      </c>
      <c r="CV32" s="93"/>
      <c r="CW32" s="88"/>
      <c r="CX32" s="88">
        <f>SUM('[1]címrend kötelező'!AI32+'[1]címrend önként'!AI32+'[1]címrend államig'!AI32)</f>
        <v>0</v>
      </c>
      <c r="CY32" s="93"/>
      <c r="CZ32" s="88"/>
      <c r="DA32" s="88">
        <f>SUM('[1]címrend kötelező'!AJ32+'[1]címrend önként'!AJ32+'[1]címrend államig'!AJ32)</f>
        <v>0</v>
      </c>
      <c r="DB32" s="93"/>
      <c r="DC32" s="88"/>
      <c r="DD32" s="88">
        <f>SUM('[1]címrend kötelező'!AK32+'[1]címrend önként'!AK32+'[1]címrend államig'!AK32)</f>
        <v>0</v>
      </c>
      <c r="DE32" s="93"/>
      <c r="DF32" s="88"/>
      <c r="DG32" s="88">
        <f>SUM('[1]címrend kötelező'!AL32+'[1]címrend önként'!AL32+'[1]címrend államig'!AL32)</f>
        <v>0</v>
      </c>
      <c r="DH32" s="93"/>
      <c r="DI32" s="88"/>
      <c r="DJ32" s="88">
        <f>SUM('[1]címrend kötelező'!AM32+'[1]címrend önként'!AM32+'[1]címrend államig'!AM32)</f>
        <v>0</v>
      </c>
      <c r="DK32" s="93"/>
      <c r="DL32" s="88"/>
      <c r="DM32" s="88">
        <f>SUM('[1]címrend kötelező'!AN32+'[1]címrend önként'!AN32+'[1]címrend államig'!AN32)</f>
        <v>0</v>
      </c>
      <c r="DN32" s="93"/>
      <c r="DO32" s="88"/>
      <c r="DP32" s="88">
        <f>SUM('[1]címrend kötelező'!AO32+'[1]címrend önként'!AO32+'[1]címrend államig'!AO32)</f>
        <v>0</v>
      </c>
      <c r="DQ32" s="93"/>
      <c r="DR32" s="90">
        <f t="shared" si="168"/>
        <v>0</v>
      </c>
      <c r="DS32" s="90">
        <f t="shared" si="168"/>
        <v>0</v>
      </c>
      <c r="DT32" s="90"/>
      <c r="DU32" s="88"/>
      <c r="DV32" s="88">
        <f>SUM('[1]címrend kötelező'!AQ32+'[1]címrend önként'!AQ32+'[1]címrend államig'!AQ32)</f>
        <v>0</v>
      </c>
      <c r="DW32" s="91"/>
      <c r="DX32" s="88"/>
      <c r="DY32" s="88">
        <f>SUM('[1]címrend kötelező'!AR32+'[1]címrend önként'!AR32+'[1]címrend államig'!AR32)</f>
        <v>0</v>
      </c>
      <c r="DZ32" s="91"/>
      <c r="EA32" s="88"/>
      <c r="EB32" s="88">
        <f>SUM('[1]címrend kötelező'!AS32+'[1]címrend önként'!AS32+'[1]címrend államig'!AS32)</f>
        <v>0</v>
      </c>
      <c r="EC32" s="91"/>
      <c r="ED32" s="88"/>
      <c r="EE32" s="88">
        <f>SUM('[1]címrend kötelező'!AT32+'[1]címrend önként'!AT32+'[1]címrend államig'!AT32)</f>
        <v>0</v>
      </c>
      <c r="EF32" s="91"/>
      <c r="EG32" s="88"/>
      <c r="EH32" s="88">
        <f>SUM('[1]címrend kötelező'!AU32+'[1]címrend önként'!AU32+'[1]címrend államig'!AU32)</f>
        <v>0</v>
      </c>
      <c r="EI32" s="91"/>
      <c r="EJ32" s="88"/>
      <c r="EK32" s="88">
        <f>SUM('[1]címrend kötelező'!AV32+'[1]címrend önként'!AV32+'[1]címrend államig'!AV32)</f>
        <v>0</v>
      </c>
      <c r="EL32" s="91"/>
      <c r="EM32" s="88"/>
      <c r="EN32" s="88">
        <f>SUM('[1]címrend kötelező'!AW32+'[1]címrend önként'!AW32+'[1]címrend államig'!AW32)</f>
        <v>0</v>
      </c>
      <c r="EO32" s="91"/>
      <c r="EP32" s="88"/>
      <c r="EQ32" s="88">
        <f>SUM('[1]címrend kötelező'!AX32+'[1]címrend önként'!AX32+'[1]címrend államig'!AX32)</f>
        <v>0</v>
      </c>
      <c r="ER32" s="91"/>
      <c r="ES32" s="88"/>
      <c r="ET32" s="88">
        <f>SUM('[1]címrend kötelező'!AY32+'[1]címrend önként'!AY32+'[1]címrend államig'!AY32)</f>
        <v>0</v>
      </c>
      <c r="EU32" s="91"/>
      <c r="EV32" s="90">
        <f t="shared" si="178"/>
        <v>0</v>
      </c>
      <c r="EW32" s="90">
        <f t="shared" si="178"/>
        <v>0</v>
      </c>
      <c r="EX32" s="83"/>
      <c r="EY32" s="88"/>
      <c r="EZ32" s="88">
        <f>'[1]címrend kötelező'!BA32+'[1]címrend önként'!BA32+'[1]címrend államig'!BA32</f>
        <v>0</v>
      </c>
      <c r="FA32" s="91"/>
      <c r="FB32" s="88"/>
      <c r="FC32" s="88">
        <f>'[1]címrend kötelező'!BB32+'[1]címrend önként'!BB32+'[1]címrend államig'!BB32</f>
        <v>0</v>
      </c>
      <c r="FD32" s="91"/>
      <c r="FE32" s="88"/>
      <c r="FF32" s="88">
        <f>'[1]címrend kötelező'!BC32+'[1]címrend önként'!BC32+'[1]címrend államig'!BC32</f>
        <v>0</v>
      </c>
      <c r="FG32" s="91"/>
      <c r="FH32" s="88"/>
      <c r="FI32" s="88">
        <f>'[1]címrend kötelező'!BD32+'[1]címrend önként'!BD32+'[1]címrend államig'!BD32</f>
        <v>0</v>
      </c>
      <c r="FJ32" s="91"/>
      <c r="FK32" s="91"/>
      <c r="FL32" s="88">
        <f>'[1]címrend kötelező'!BE32+'[1]címrend önként'!BE32+'[1]címrend államig'!BE32</f>
        <v>0</v>
      </c>
      <c r="FM32" s="91"/>
      <c r="FN32" s="88"/>
      <c r="FO32" s="88">
        <f>SUM('[1]címrend kötelező'!BF32+'[1]címrend önként'!BF32+'[1]címrend államig'!BF32)</f>
        <v>0</v>
      </c>
      <c r="FP32" s="91"/>
      <c r="FQ32" s="88"/>
      <c r="FR32" s="88">
        <f>SUM('[1]címrend kötelező'!BG32+'[1]címrend önként'!BG32+'[1]címrend államig'!BG32)</f>
        <v>0</v>
      </c>
      <c r="FS32" s="91"/>
      <c r="FT32" s="88"/>
      <c r="FU32" s="88">
        <f>SUM('[1]címrend kötelező'!BH32+'[1]címrend önként'!BH32+'[1]címrend államig'!BH32)</f>
        <v>0</v>
      </c>
      <c r="FV32" s="91"/>
      <c r="FW32" s="88"/>
      <c r="FX32" s="88">
        <f>SUM('[1]címrend kötelező'!BI32+'[1]címrend önként'!BI32+'[1]címrend államig'!BI32)</f>
        <v>0</v>
      </c>
      <c r="FY32" s="91"/>
      <c r="FZ32" s="88"/>
      <c r="GA32" s="88">
        <f>SUM('[1]címrend kötelező'!BJ32+'[1]címrend önként'!BJ32+'[1]címrend államig'!BJ32)</f>
        <v>0</v>
      </c>
      <c r="GB32" s="91"/>
      <c r="GC32" s="88"/>
      <c r="GD32" s="88">
        <f>SUM('[1]címrend kötelező'!BK32+'[1]címrend önként'!BK32+'[1]címrend államig'!BK32)</f>
        <v>0</v>
      </c>
      <c r="GE32" s="91"/>
      <c r="GF32" s="88"/>
      <c r="GG32" s="88">
        <f>SUM('[1]címrend kötelező'!BL32+'[1]címrend önként'!BL32+'[1]címrend államig'!BL32)</f>
        <v>0</v>
      </c>
      <c r="GH32" s="91"/>
      <c r="GI32" s="88"/>
      <c r="GJ32" s="88">
        <f>SUM('[1]címrend kötelező'!BM32+'[1]címrend önként'!BM32+'[1]címrend államig'!BM32)</f>
        <v>0</v>
      </c>
      <c r="GK32" s="91"/>
      <c r="GL32" s="88"/>
      <c r="GM32" s="88">
        <f>SUM('[1]címrend kötelező'!BN32+'[1]címrend önként'!BN32+'[1]címrend államig'!BN32)</f>
        <v>0</v>
      </c>
      <c r="GN32" s="91"/>
      <c r="GO32" s="90">
        <f t="shared" si="117"/>
        <v>0</v>
      </c>
      <c r="GP32" s="90">
        <f t="shared" si="716"/>
        <v>0</v>
      </c>
      <c r="GQ32" s="91"/>
      <c r="GR32" s="88"/>
      <c r="GS32" s="88">
        <f>SUM('[1]címrend kötelező'!BP32+'[1]címrend önként'!BP32+'[1]címrend államig'!BP32)</f>
        <v>0</v>
      </c>
      <c r="GT32" s="91"/>
      <c r="GU32" s="88"/>
      <c r="GV32" s="88">
        <f>SUM('[1]címrend kötelező'!BQ32+'[1]címrend önként'!BQ32+'[1]címrend államig'!BQ32)</f>
        <v>0</v>
      </c>
      <c r="GW32" s="91"/>
      <c r="GX32" s="88"/>
      <c r="GY32" s="88">
        <f>SUM('[1]címrend kötelező'!BR32+'[1]címrend önként'!BR32+'[1]címrend államig'!BR32)</f>
        <v>0</v>
      </c>
      <c r="GZ32" s="91"/>
      <c r="HA32" s="90">
        <f t="shared" si="197"/>
        <v>0</v>
      </c>
      <c r="HB32" s="90">
        <f t="shared" si="197"/>
        <v>0</v>
      </c>
      <c r="HC32" s="90"/>
      <c r="HD32" s="91">
        <f t="shared" si="127"/>
        <v>0</v>
      </c>
      <c r="HE32" s="91">
        <f t="shared" si="127"/>
        <v>0</v>
      </c>
      <c r="HF32" s="92"/>
      <c r="HH32" s="78"/>
      <c r="HI32" s="78"/>
    </row>
    <row r="33" spans="1:217" ht="15" customHeight="1" x14ac:dyDescent="0.2">
      <c r="A33" s="109" t="s">
        <v>440</v>
      </c>
      <c r="B33" s="88"/>
      <c r="C33" s="88">
        <f>SUM('[1]címrend kötelező'!B33+'[1]címrend önként'!B33+'[1]címrend államig'!B33)</f>
        <v>0</v>
      </c>
      <c r="D33" s="93"/>
      <c r="E33" s="88"/>
      <c r="F33" s="88">
        <f>SUM('[1]címrend kötelező'!C33+'[1]címrend önként'!C33+'[1]címrend államig'!C33)</f>
        <v>0</v>
      </c>
      <c r="G33" s="93"/>
      <c r="H33" s="88"/>
      <c r="I33" s="88">
        <f>SUM('[1]címrend kötelező'!D33+'[1]címrend önként'!D33+'[1]címrend államig'!D33)</f>
        <v>0</v>
      </c>
      <c r="J33" s="93"/>
      <c r="K33" s="88"/>
      <c r="L33" s="88">
        <f>SUM('[1]címrend kötelező'!E33+'[1]címrend önként'!E33+'[1]címrend államig'!E33)</f>
        <v>0</v>
      </c>
      <c r="M33" s="93"/>
      <c r="N33" s="88"/>
      <c r="O33" s="88">
        <f>SUM('[1]címrend kötelező'!F33+'[1]címrend önként'!F33+'[1]címrend államig'!F33)</f>
        <v>0</v>
      </c>
      <c r="P33" s="93"/>
      <c r="Q33" s="88"/>
      <c r="R33" s="88">
        <f>SUM('[1]címrend kötelező'!G33+'[1]címrend önként'!G33+'[1]címrend államig'!G33)</f>
        <v>0</v>
      </c>
      <c r="S33" s="93"/>
      <c r="T33" s="88"/>
      <c r="U33" s="88">
        <f>SUM('[1]címrend kötelező'!H33+'[1]címrend önként'!H33+'[1]címrend államig'!H33)</f>
        <v>0</v>
      </c>
      <c r="V33" s="93"/>
      <c r="W33" s="88"/>
      <c r="X33" s="88">
        <f>SUM('[1]címrend kötelező'!I33+'[1]címrend önként'!I33+'[1]címrend államig'!I33)</f>
        <v>0</v>
      </c>
      <c r="Y33" s="93"/>
      <c r="Z33" s="88"/>
      <c r="AA33" s="88">
        <f>SUM('[1]címrend kötelező'!J33+'[1]címrend önként'!J33+'[1]címrend államig'!J33)</f>
        <v>0</v>
      </c>
      <c r="AB33" s="93"/>
      <c r="AC33" s="88"/>
      <c r="AD33" s="88">
        <f>SUM('[1]címrend kötelező'!K33+'[1]címrend önként'!K33+'[1]címrend államig'!K33)</f>
        <v>0</v>
      </c>
      <c r="AE33" s="93"/>
      <c r="AF33" s="88"/>
      <c r="AG33" s="88">
        <f>SUM('[1]címrend kötelező'!L33+'[1]címrend önként'!L33+'[1]címrend államig'!L33)</f>
        <v>0</v>
      </c>
      <c r="AH33" s="93"/>
      <c r="AI33" s="88"/>
      <c r="AJ33" s="88">
        <f>SUM('[1]címrend kötelező'!M33+'[1]címrend önként'!M33+'[1]címrend államig'!M33)</f>
        <v>0</v>
      </c>
      <c r="AK33" s="93"/>
      <c r="AL33" s="88"/>
      <c r="AM33" s="88">
        <f>SUM('[1]címrend kötelező'!N33+'[1]címrend önként'!N33+'[1]címrend államig'!N33)</f>
        <v>0</v>
      </c>
      <c r="AN33" s="93"/>
      <c r="AO33" s="88"/>
      <c r="AP33" s="88">
        <f>SUM('[1]címrend kötelező'!O33+'[1]címrend önként'!O33+'[1]címrend államig'!O33)</f>
        <v>0</v>
      </c>
      <c r="AQ33" s="93"/>
      <c r="AR33" s="88"/>
      <c r="AS33" s="88">
        <f>SUM('[1]címrend kötelező'!P33+'[1]címrend önként'!P33+'[1]címrend államig'!P33)</f>
        <v>0</v>
      </c>
      <c r="AT33" s="93"/>
      <c r="AU33" s="88"/>
      <c r="AV33" s="88">
        <f>SUM('[1]címrend kötelező'!Q33+'[1]címrend önként'!Q33+'[1]címrend államig'!Q33)</f>
        <v>0</v>
      </c>
      <c r="AW33" s="93"/>
      <c r="AX33" s="88"/>
      <c r="AY33" s="88">
        <f>SUM('[1]címrend kötelező'!R33+'[1]címrend önként'!R33+'[1]címrend államig'!R33)</f>
        <v>0</v>
      </c>
      <c r="AZ33" s="93"/>
      <c r="BA33" s="88"/>
      <c r="BB33" s="88">
        <f>SUM('[1]címrend kötelező'!S33+'[1]címrend önként'!S33+'[1]címrend államig'!S33)</f>
        <v>0</v>
      </c>
      <c r="BC33" s="93"/>
      <c r="BD33" s="88"/>
      <c r="BE33" s="88">
        <f>SUM('[1]címrend kötelező'!T33+'[1]címrend önként'!T33+'[1]címrend államig'!T33)</f>
        <v>0</v>
      </c>
      <c r="BF33" s="93"/>
      <c r="BG33" s="88"/>
      <c r="BH33" s="88">
        <f>SUM('[1]címrend kötelező'!U33+'[1]címrend önként'!U33+'[1]címrend államig'!U33)</f>
        <v>0</v>
      </c>
      <c r="BI33" s="93"/>
      <c r="BJ33" s="88"/>
      <c r="BK33" s="88">
        <f>SUM('[1]címrend kötelező'!V33+'[1]címrend önként'!V33+'[1]címrend államig'!V33)</f>
        <v>0</v>
      </c>
      <c r="BL33" s="93"/>
      <c r="BM33" s="88"/>
      <c r="BN33" s="88">
        <f>SUM('[1]címrend kötelező'!W33+'[1]címrend önként'!W33+'[1]címrend államig'!W33)</f>
        <v>0</v>
      </c>
      <c r="BO33" s="93"/>
      <c r="BP33" s="88"/>
      <c r="BQ33" s="88">
        <f>SUM('[1]címrend kötelező'!X33+'[1]címrend önként'!X33+'[1]címrend államig'!X33)</f>
        <v>0</v>
      </c>
      <c r="BR33" s="93"/>
      <c r="BS33" s="88"/>
      <c r="BT33" s="88">
        <f>SUM('[1]címrend kötelező'!Y33+'[1]címrend önként'!Y33+'[1]címrend államig'!Y33)</f>
        <v>0</v>
      </c>
      <c r="BU33" s="93"/>
      <c r="BV33" s="88"/>
      <c r="BW33" s="88">
        <f>SUM('[1]címrend kötelező'!Z33+'[1]címrend önként'!Z33+'[1]címrend államig'!Z33)</f>
        <v>0</v>
      </c>
      <c r="BX33" s="93"/>
      <c r="BY33" s="88"/>
      <c r="BZ33" s="88">
        <f>SUM('[1]címrend kötelező'!AA33+'[1]címrend önként'!AA33+'[1]címrend államig'!AA33)</f>
        <v>0</v>
      </c>
      <c r="CA33" s="93"/>
      <c r="CB33" s="88"/>
      <c r="CC33" s="88">
        <f>SUM('[1]címrend kötelező'!AB33+'[1]címrend önként'!AB33+'[1]címrend államig'!AB33)</f>
        <v>0</v>
      </c>
      <c r="CD33" s="93"/>
      <c r="CE33" s="88"/>
      <c r="CF33" s="88">
        <f>SUM('[1]címrend kötelező'!AC33+'[1]címrend önként'!AC33+'[1]címrend államig'!AC33)</f>
        <v>0</v>
      </c>
      <c r="CG33" s="93"/>
      <c r="CH33" s="88"/>
      <c r="CI33" s="88">
        <f>SUM('[1]címrend kötelező'!AD33+'[1]címrend önként'!AD33+'[1]címrend államig'!AD33)</f>
        <v>0</v>
      </c>
      <c r="CJ33" s="93"/>
      <c r="CK33" s="88"/>
      <c r="CL33" s="88">
        <f>SUM('[1]címrend kötelező'!AE33+'[1]címrend önként'!AE33+'[1]címrend államig'!AE33)</f>
        <v>0</v>
      </c>
      <c r="CM33" s="93"/>
      <c r="CN33" s="88"/>
      <c r="CO33" s="88">
        <f>SUM('[1]címrend kötelező'!AF33+'[1]címrend önként'!AF33+'[1]címrend államig'!AF33)</f>
        <v>0</v>
      </c>
      <c r="CP33" s="93"/>
      <c r="CQ33" s="88"/>
      <c r="CR33" s="88">
        <f>SUM('[1]címrend kötelező'!AG33+'[1]címrend önként'!AG33+'[1]címrend államig'!AG33)</f>
        <v>0</v>
      </c>
      <c r="CS33" s="93"/>
      <c r="CT33" s="88"/>
      <c r="CU33" s="88">
        <f>SUM('[1]címrend kötelező'!AH33+'[1]címrend önként'!AH33+'[1]címrend államig'!AH33)</f>
        <v>0</v>
      </c>
      <c r="CV33" s="93"/>
      <c r="CW33" s="88"/>
      <c r="CX33" s="88">
        <f>SUM('[1]címrend kötelező'!AI33+'[1]címrend önként'!AI33+'[1]címrend államig'!AI33)</f>
        <v>0</v>
      </c>
      <c r="CY33" s="93"/>
      <c r="CZ33" s="88"/>
      <c r="DA33" s="88">
        <f>SUM('[1]címrend kötelező'!AJ33+'[1]címrend önként'!AJ33+'[1]címrend államig'!AJ33)</f>
        <v>0</v>
      </c>
      <c r="DB33" s="93"/>
      <c r="DC33" s="88"/>
      <c r="DD33" s="88">
        <f>SUM('[1]címrend kötelező'!AK33+'[1]címrend önként'!AK33+'[1]címrend államig'!AK33)</f>
        <v>0</v>
      </c>
      <c r="DE33" s="93"/>
      <c r="DF33" s="88"/>
      <c r="DG33" s="88">
        <f>SUM('[1]címrend kötelező'!AL33+'[1]címrend önként'!AL33+'[1]címrend államig'!AL33)</f>
        <v>0</v>
      </c>
      <c r="DH33" s="93"/>
      <c r="DI33" s="88"/>
      <c r="DJ33" s="88">
        <f>SUM('[1]címrend kötelező'!AM33+'[1]címrend önként'!AM33+'[1]címrend államig'!AM33)</f>
        <v>0</v>
      </c>
      <c r="DK33" s="93"/>
      <c r="DL33" s="88"/>
      <c r="DM33" s="88">
        <f>SUM('[1]címrend kötelező'!AN33+'[1]címrend önként'!AN33+'[1]címrend államig'!AN33)</f>
        <v>0</v>
      </c>
      <c r="DN33" s="93"/>
      <c r="DO33" s="88"/>
      <c r="DP33" s="88">
        <f>SUM('[1]címrend kötelező'!AO33+'[1]címrend önként'!AO33+'[1]címrend államig'!AO33)</f>
        <v>0</v>
      </c>
      <c r="DQ33" s="93"/>
      <c r="DR33" s="90">
        <f t="shared" si="168"/>
        <v>0</v>
      </c>
      <c r="DS33" s="90">
        <f t="shared" si="168"/>
        <v>0</v>
      </c>
      <c r="DT33" s="90"/>
      <c r="DU33" s="88"/>
      <c r="DV33" s="88">
        <f>SUM('[1]címrend kötelező'!AQ33+'[1]címrend önként'!AQ33+'[1]címrend államig'!AQ33)</f>
        <v>0</v>
      </c>
      <c r="DW33" s="91"/>
      <c r="DX33" s="88"/>
      <c r="DY33" s="88">
        <f>SUM('[1]címrend kötelező'!AR33+'[1]címrend önként'!AR33+'[1]címrend államig'!AR33)</f>
        <v>0</v>
      </c>
      <c r="DZ33" s="91"/>
      <c r="EA33" s="88"/>
      <c r="EB33" s="88">
        <f>SUM('[1]címrend kötelező'!AS33+'[1]címrend önként'!AS33+'[1]címrend államig'!AS33)</f>
        <v>0</v>
      </c>
      <c r="EC33" s="91"/>
      <c r="ED33" s="88"/>
      <c r="EE33" s="88">
        <f>SUM('[1]címrend kötelező'!AT33+'[1]címrend önként'!AT33+'[1]címrend államig'!AT33)</f>
        <v>0</v>
      </c>
      <c r="EF33" s="91"/>
      <c r="EG33" s="88"/>
      <c r="EH33" s="88">
        <f>SUM('[1]címrend kötelező'!AU33+'[1]címrend önként'!AU33+'[1]címrend államig'!AU33)</f>
        <v>0</v>
      </c>
      <c r="EI33" s="91"/>
      <c r="EJ33" s="88"/>
      <c r="EK33" s="88">
        <f>SUM('[1]címrend kötelező'!AV33+'[1]címrend önként'!AV33+'[1]címrend államig'!AV33)</f>
        <v>0</v>
      </c>
      <c r="EL33" s="91"/>
      <c r="EM33" s="88"/>
      <c r="EN33" s="88">
        <f>SUM('[1]címrend kötelező'!AW33+'[1]címrend önként'!AW33+'[1]címrend államig'!AW33)</f>
        <v>0</v>
      </c>
      <c r="EO33" s="91"/>
      <c r="EP33" s="88"/>
      <c r="EQ33" s="88">
        <f>SUM('[1]címrend kötelező'!AX33+'[1]címrend önként'!AX33+'[1]címrend államig'!AX33)</f>
        <v>0</v>
      </c>
      <c r="ER33" s="91"/>
      <c r="ES33" s="88"/>
      <c r="ET33" s="88">
        <f>SUM('[1]címrend kötelező'!AY33+'[1]címrend önként'!AY33+'[1]címrend államig'!AY33)</f>
        <v>0</v>
      </c>
      <c r="EU33" s="91"/>
      <c r="EV33" s="90">
        <f t="shared" si="178"/>
        <v>0</v>
      </c>
      <c r="EW33" s="90">
        <f t="shared" si="178"/>
        <v>0</v>
      </c>
      <c r="EX33" s="83"/>
      <c r="EY33" s="88"/>
      <c r="EZ33" s="88">
        <f>'[1]címrend kötelező'!BA33+'[1]címrend önként'!BA33+'[1]címrend államig'!BA33</f>
        <v>0</v>
      </c>
      <c r="FA33" s="91"/>
      <c r="FB33" s="88"/>
      <c r="FC33" s="88">
        <f>'[1]címrend kötelező'!BB33+'[1]címrend önként'!BB33+'[1]címrend államig'!BB33</f>
        <v>0</v>
      </c>
      <c r="FD33" s="91"/>
      <c r="FE33" s="88"/>
      <c r="FF33" s="88">
        <f>'[1]címrend kötelező'!BC33+'[1]címrend önként'!BC33+'[1]címrend államig'!BC33</f>
        <v>0</v>
      </c>
      <c r="FG33" s="91"/>
      <c r="FH33" s="88"/>
      <c r="FI33" s="88">
        <f>'[1]címrend kötelező'!BD33+'[1]címrend önként'!BD33+'[1]címrend államig'!BD33</f>
        <v>0</v>
      </c>
      <c r="FJ33" s="91"/>
      <c r="FK33" s="91"/>
      <c r="FL33" s="88">
        <f>'[1]címrend kötelező'!BE33+'[1]címrend önként'!BE33+'[1]címrend államig'!BE33</f>
        <v>0</v>
      </c>
      <c r="FM33" s="91"/>
      <c r="FN33" s="88"/>
      <c r="FO33" s="88">
        <f>SUM('[1]címrend kötelező'!BF33+'[1]címrend önként'!BF33+'[1]címrend államig'!BF33)</f>
        <v>0</v>
      </c>
      <c r="FP33" s="91"/>
      <c r="FQ33" s="88"/>
      <c r="FR33" s="88">
        <f>SUM('[1]címrend kötelező'!BG33+'[1]címrend önként'!BG33+'[1]címrend államig'!BG33)</f>
        <v>0</v>
      </c>
      <c r="FS33" s="91"/>
      <c r="FT33" s="88"/>
      <c r="FU33" s="88">
        <f>SUM('[1]címrend kötelező'!BH33+'[1]címrend önként'!BH33+'[1]címrend államig'!BH33)</f>
        <v>0</v>
      </c>
      <c r="FV33" s="91"/>
      <c r="FW33" s="88"/>
      <c r="FX33" s="88">
        <f>SUM('[1]címrend kötelező'!BI33+'[1]címrend önként'!BI33+'[1]címrend államig'!BI33)</f>
        <v>0</v>
      </c>
      <c r="FY33" s="91"/>
      <c r="FZ33" s="88"/>
      <c r="GA33" s="88">
        <f>SUM('[1]címrend kötelező'!BJ33+'[1]címrend önként'!BJ33+'[1]címrend államig'!BJ33)</f>
        <v>0</v>
      </c>
      <c r="GB33" s="91"/>
      <c r="GC33" s="88"/>
      <c r="GD33" s="88">
        <f>SUM('[1]címrend kötelező'!BK33+'[1]címrend önként'!BK33+'[1]címrend államig'!BK33)</f>
        <v>0</v>
      </c>
      <c r="GE33" s="91"/>
      <c r="GF33" s="88"/>
      <c r="GG33" s="88">
        <f>SUM('[1]címrend kötelező'!BL33+'[1]címrend önként'!BL33+'[1]címrend államig'!BL33)</f>
        <v>0</v>
      </c>
      <c r="GH33" s="91"/>
      <c r="GI33" s="88"/>
      <c r="GJ33" s="88">
        <f>SUM('[1]címrend kötelező'!BM33+'[1]címrend önként'!BM33+'[1]címrend államig'!BM33)</f>
        <v>0</v>
      </c>
      <c r="GK33" s="91"/>
      <c r="GL33" s="88"/>
      <c r="GM33" s="88">
        <f>SUM('[1]címrend kötelező'!BN33+'[1]címrend önként'!BN33+'[1]címrend államig'!BN33)</f>
        <v>0</v>
      </c>
      <c r="GN33" s="91"/>
      <c r="GO33" s="90">
        <f t="shared" si="117"/>
        <v>0</v>
      </c>
      <c r="GP33" s="90">
        <f t="shared" si="716"/>
        <v>0</v>
      </c>
      <c r="GQ33" s="91"/>
      <c r="GR33" s="88"/>
      <c r="GS33" s="88">
        <f>SUM('[1]címrend kötelező'!BP33+'[1]címrend önként'!BP33+'[1]címrend államig'!BP33)</f>
        <v>0</v>
      </c>
      <c r="GT33" s="91"/>
      <c r="GU33" s="88"/>
      <c r="GV33" s="88">
        <f>SUM('[1]címrend kötelező'!BQ33+'[1]címrend önként'!BQ33+'[1]címrend államig'!BQ33)</f>
        <v>0</v>
      </c>
      <c r="GW33" s="91"/>
      <c r="GX33" s="88"/>
      <c r="GY33" s="88">
        <f>SUM('[1]címrend kötelező'!BR33+'[1]címrend önként'!BR33+'[1]címrend államig'!BR33)</f>
        <v>0</v>
      </c>
      <c r="GZ33" s="91"/>
      <c r="HA33" s="90">
        <f t="shared" si="197"/>
        <v>0</v>
      </c>
      <c r="HB33" s="90">
        <f t="shared" si="197"/>
        <v>0</v>
      </c>
      <c r="HC33" s="90"/>
      <c r="HD33" s="91">
        <f t="shared" si="127"/>
        <v>0</v>
      </c>
      <c r="HE33" s="91">
        <f t="shared" si="127"/>
        <v>0</v>
      </c>
      <c r="HF33" s="92"/>
      <c r="HH33" s="78"/>
      <c r="HI33" s="78"/>
    </row>
    <row r="34" spans="1:217" ht="15" customHeight="1" x14ac:dyDescent="0.2">
      <c r="A34" s="109" t="s">
        <v>441</v>
      </c>
      <c r="B34" s="88"/>
      <c r="C34" s="88">
        <f>SUM('[1]címrend kötelező'!B34+'[1]címrend önként'!B34+'[1]címrend államig'!B34)</f>
        <v>0</v>
      </c>
      <c r="D34" s="93"/>
      <c r="E34" s="88"/>
      <c r="F34" s="88">
        <f>SUM('[1]címrend kötelező'!C34+'[1]címrend önként'!C34+'[1]címrend államig'!C34)</f>
        <v>0</v>
      </c>
      <c r="G34" s="93"/>
      <c r="H34" s="88"/>
      <c r="I34" s="88">
        <f>SUM('[1]címrend kötelező'!D34+'[1]címrend önként'!D34+'[1]címrend államig'!D34)</f>
        <v>0</v>
      </c>
      <c r="J34" s="93"/>
      <c r="K34" s="88"/>
      <c r="L34" s="88">
        <f>SUM('[1]címrend kötelező'!E34+'[1]címrend önként'!E34+'[1]címrend államig'!E34)</f>
        <v>0</v>
      </c>
      <c r="M34" s="93"/>
      <c r="N34" s="88"/>
      <c r="O34" s="88">
        <f>SUM('[1]címrend kötelező'!F34+'[1]címrend önként'!F34+'[1]címrend államig'!F34)</f>
        <v>0</v>
      </c>
      <c r="P34" s="93"/>
      <c r="Q34" s="88"/>
      <c r="R34" s="88">
        <f>SUM('[1]címrend kötelező'!G34+'[1]címrend önként'!G34+'[1]címrend államig'!G34)</f>
        <v>0</v>
      </c>
      <c r="S34" s="93"/>
      <c r="T34" s="88"/>
      <c r="U34" s="88">
        <f>SUM('[1]címrend kötelező'!H34+'[1]címrend önként'!H34+'[1]címrend államig'!H34)</f>
        <v>0</v>
      </c>
      <c r="V34" s="93"/>
      <c r="W34" s="88"/>
      <c r="X34" s="88">
        <f>SUM('[1]címrend kötelező'!I34+'[1]címrend önként'!I34+'[1]címrend államig'!I34)</f>
        <v>0</v>
      </c>
      <c r="Y34" s="93"/>
      <c r="Z34" s="88">
        <v>8467</v>
      </c>
      <c r="AA34" s="88">
        <f>SUM('[1]címrend kötelező'!J34+'[1]címrend önként'!J34+'[1]címrend államig'!J34)</f>
        <v>10577</v>
      </c>
      <c r="AB34" s="93"/>
      <c r="AC34" s="88"/>
      <c r="AD34" s="88">
        <f>SUM('[1]címrend kötelező'!K34+'[1]címrend önként'!K34+'[1]címrend államig'!K34)</f>
        <v>0</v>
      </c>
      <c r="AE34" s="93"/>
      <c r="AF34" s="88"/>
      <c r="AG34" s="88">
        <f>SUM('[1]címrend kötelező'!L34+'[1]címrend önként'!L34+'[1]címrend államig'!L34)</f>
        <v>0</v>
      </c>
      <c r="AH34" s="93"/>
      <c r="AI34" s="88"/>
      <c r="AJ34" s="88">
        <f>SUM('[1]címrend kötelező'!M34+'[1]címrend önként'!M34+'[1]címrend államig'!M34)</f>
        <v>0</v>
      </c>
      <c r="AK34" s="93"/>
      <c r="AL34" s="88">
        <v>4000</v>
      </c>
      <c r="AM34" s="88">
        <f>SUM('[1]címrend kötelező'!N34+'[1]címrend önként'!N34+'[1]címrend államig'!N34)</f>
        <v>4000</v>
      </c>
      <c r="AN34" s="93"/>
      <c r="AO34" s="88"/>
      <c r="AP34" s="88">
        <f>SUM('[1]címrend kötelező'!O34+'[1]címrend önként'!O34+'[1]címrend államig'!O34)</f>
        <v>0</v>
      </c>
      <c r="AQ34" s="93"/>
      <c r="AR34" s="88"/>
      <c r="AS34" s="88">
        <f>SUM('[1]címrend kötelező'!P34+'[1]címrend önként'!P34+'[1]címrend államig'!P34)</f>
        <v>0</v>
      </c>
      <c r="AT34" s="93"/>
      <c r="AU34" s="88"/>
      <c r="AV34" s="88">
        <f>SUM('[1]címrend kötelező'!Q34+'[1]címrend önként'!Q34+'[1]címrend államig'!Q34)</f>
        <v>0</v>
      </c>
      <c r="AW34" s="93"/>
      <c r="AX34" s="88"/>
      <c r="AY34" s="88">
        <f>SUM('[1]címrend kötelező'!R34+'[1]címrend önként'!R34+'[1]címrend államig'!R34)</f>
        <v>0</v>
      </c>
      <c r="AZ34" s="93"/>
      <c r="BA34" s="88"/>
      <c r="BB34" s="88">
        <f>SUM('[1]címrend kötelező'!S34+'[1]címrend önként'!S34+'[1]címrend államig'!S34)</f>
        <v>0</v>
      </c>
      <c r="BC34" s="93"/>
      <c r="BD34" s="88"/>
      <c r="BE34" s="88">
        <f>SUM('[1]címrend kötelező'!T34+'[1]címrend önként'!T34+'[1]címrend államig'!T34)</f>
        <v>0</v>
      </c>
      <c r="BF34" s="93"/>
      <c r="BG34" s="88"/>
      <c r="BH34" s="88">
        <f>SUM('[1]címrend kötelező'!U34+'[1]címrend önként'!U34+'[1]címrend államig'!U34)</f>
        <v>0</v>
      </c>
      <c r="BI34" s="93"/>
      <c r="BJ34" s="88"/>
      <c r="BK34" s="88">
        <f>SUM('[1]címrend kötelező'!V34+'[1]címrend önként'!V34+'[1]címrend államig'!V34)</f>
        <v>0</v>
      </c>
      <c r="BL34" s="93"/>
      <c r="BM34" s="88"/>
      <c r="BN34" s="88">
        <f>SUM('[1]címrend kötelező'!W34+'[1]címrend önként'!W34+'[1]címrend államig'!W34)</f>
        <v>0</v>
      </c>
      <c r="BO34" s="93"/>
      <c r="BP34" s="88"/>
      <c r="BQ34" s="88">
        <f>SUM('[1]címrend kötelező'!X34+'[1]címrend önként'!X34+'[1]címrend államig'!X34)</f>
        <v>0</v>
      </c>
      <c r="BR34" s="93"/>
      <c r="BS34" s="88"/>
      <c r="BT34" s="88">
        <f>SUM('[1]címrend kötelező'!Y34+'[1]címrend önként'!Y34+'[1]címrend államig'!Y34)</f>
        <v>0</v>
      </c>
      <c r="BU34" s="93"/>
      <c r="BV34" s="88"/>
      <c r="BW34" s="88">
        <f>SUM('[1]címrend kötelező'!Z34+'[1]címrend önként'!Z34+'[1]címrend államig'!Z34)</f>
        <v>0</v>
      </c>
      <c r="BX34" s="93"/>
      <c r="BY34" s="88"/>
      <c r="BZ34" s="88">
        <f>SUM('[1]címrend kötelező'!AA34+'[1]címrend önként'!AA34+'[1]címrend államig'!AA34)</f>
        <v>0</v>
      </c>
      <c r="CA34" s="93"/>
      <c r="CB34" s="88"/>
      <c r="CC34" s="88">
        <f>SUM('[1]címrend kötelező'!AB34+'[1]címrend önként'!AB34+'[1]címrend államig'!AB34)</f>
        <v>0</v>
      </c>
      <c r="CD34" s="93"/>
      <c r="CE34" s="88"/>
      <c r="CF34" s="88">
        <f>SUM('[1]címrend kötelező'!AC34+'[1]címrend önként'!AC34+'[1]címrend államig'!AC34)</f>
        <v>0</v>
      </c>
      <c r="CG34" s="93"/>
      <c r="CH34" s="88"/>
      <c r="CI34" s="88">
        <f>SUM('[1]címrend kötelező'!AD34+'[1]címrend önként'!AD34+'[1]címrend államig'!AD34)</f>
        <v>0</v>
      </c>
      <c r="CJ34" s="93"/>
      <c r="CK34" s="88"/>
      <c r="CL34" s="88">
        <f>SUM('[1]címrend kötelező'!AE34+'[1]címrend önként'!AE34+'[1]címrend államig'!AE34)</f>
        <v>0</v>
      </c>
      <c r="CM34" s="93"/>
      <c r="CN34" s="88">
        <v>10549</v>
      </c>
      <c r="CO34" s="88">
        <f>SUM('[1]címrend kötelező'!AF34+'[1]címrend önként'!AF34+'[1]címrend államig'!AF34)</f>
        <v>0</v>
      </c>
      <c r="CP34" s="93"/>
      <c r="CQ34" s="88"/>
      <c r="CR34" s="88">
        <f>SUM('[1]címrend kötelező'!AG34+'[1]címrend önként'!AG34+'[1]címrend államig'!AG34)</f>
        <v>0</v>
      </c>
      <c r="CS34" s="93"/>
      <c r="CT34" s="88"/>
      <c r="CU34" s="88">
        <f>SUM('[1]címrend kötelező'!AH34+'[1]címrend önként'!AH34+'[1]címrend államig'!AH34)</f>
        <v>0</v>
      </c>
      <c r="CV34" s="93"/>
      <c r="CW34" s="88"/>
      <c r="CX34" s="88">
        <f>SUM('[1]címrend kötelező'!AI34+'[1]címrend önként'!AI34+'[1]címrend államig'!AI34)</f>
        <v>0</v>
      </c>
      <c r="CY34" s="93"/>
      <c r="CZ34" s="88"/>
      <c r="DA34" s="88">
        <f>SUM('[1]címrend kötelező'!AJ34+'[1]címrend önként'!AJ34+'[1]címrend államig'!AJ34)</f>
        <v>0</v>
      </c>
      <c r="DB34" s="93"/>
      <c r="DC34" s="88"/>
      <c r="DD34" s="88">
        <f>SUM('[1]címrend kötelező'!AK34+'[1]címrend önként'!AK34+'[1]címrend államig'!AK34)</f>
        <v>0</v>
      </c>
      <c r="DE34" s="93"/>
      <c r="DF34" s="88"/>
      <c r="DG34" s="88">
        <f>SUM('[1]címrend kötelező'!AL34+'[1]címrend önként'!AL34+'[1]címrend államig'!AL34)</f>
        <v>0</v>
      </c>
      <c r="DH34" s="93"/>
      <c r="DI34" s="88"/>
      <c r="DJ34" s="88">
        <f>SUM('[1]címrend kötelező'!AM34+'[1]címrend önként'!AM34+'[1]címrend államig'!AM34)</f>
        <v>0</v>
      </c>
      <c r="DK34" s="93"/>
      <c r="DL34" s="88"/>
      <c r="DM34" s="88">
        <f>SUM('[1]címrend kötelező'!AN34+'[1]címrend önként'!AN34+'[1]címrend államig'!AN34)</f>
        <v>0</v>
      </c>
      <c r="DN34" s="93"/>
      <c r="DO34" s="88"/>
      <c r="DP34" s="88">
        <f>SUM('[1]címrend kötelező'!AO34+'[1]címrend önként'!AO34+'[1]címrend államig'!AO34)</f>
        <v>0</v>
      </c>
      <c r="DQ34" s="93"/>
      <c r="DR34" s="90">
        <f t="shared" si="168"/>
        <v>23016</v>
      </c>
      <c r="DS34" s="90">
        <f t="shared" si="168"/>
        <v>14577</v>
      </c>
      <c r="DT34" s="89">
        <f t="shared" si="169"/>
        <v>63.334202294056311</v>
      </c>
      <c r="DU34" s="88"/>
      <c r="DV34" s="88">
        <f>SUM('[1]címrend kötelező'!AQ34+'[1]címrend önként'!AQ34+'[1]címrend államig'!AQ34)</f>
        <v>0</v>
      </c>
      <c r="DW34" s="91"/>
      <c r="DX34" s="88"/>
      <c r="DY34" s="88">
        <f>SUM('[1]címrend kötelező'!AR34+'[1]címrend önként'!AR34+'[1]címrend államig'!AR34)</f>
        <v>0</v>
      </c>
      <c r="DZ34" s="91"/>
      <c r="EA34" s="88"/>
      <c r="EB34" s="88">
        <f>SUM('[1]címrend kötelező'!AS34+'[1]címrend önként'!AS34+'[1]címrend államig'!AS34)</f>
        <v>0</v>
      </c>
      <c r="EC34" s="91"/>
      <c r="ED34" s="88"/>
      <c r="EE34" s="88">
        <f>SUM('[1]címrend kötelező'!AT34+'[1]címrend önként'!AT34+'[1]címrend államig'!AT34)</f>
        <v>0</v>
      </c>
      <c r="EF34" s="91"/>
      <c r="EG34" s="88"/>
      <c r="EH34" s="88">
        <f>SUM('[1]címrend kötelező'!AU34+'[1]címrend önként'!AU34+'[1]címrend államig'!AU34)</f>
        <v>0</v>
      </c>
      <c r="EI34" s="91"/>
      <c r="EJ34" s="88"/>
      <c r="EK34" s="88">
        <f>SUM('[1]címrend kötelező'!AV34+'[1]címrend önként'!AV34+'[1]címrend államig'!AV34)</f>
        <v>0</v>
      </c>
      <c r="EL34" s="91"/>
      <c r="EM34" s="88"/>
      <c r="EN34" s="88">
        <f>SUM('[1]címrend kötelező'!AW34+'[1]címrend önként'!AW34+'[1]címrend államig'!AW34)</f>
        <v>0</v>
      </c>
      <c r="EO34" s="91"/>
      <c r="EP34" s="88"/>
      <c r="EQ34" s="88">
        <f>SUM('[1]címrend kötelező'!AX34+'[1]címrend önként'!AX34+'[1]címrend államig'!AX34)</f>
        <v>0</v>
      </c>
      <c r="ER34" s="91"/>
      <c r="ES34" s="88"/>
      <c r="ET34" s="88">
        <f>SUM('[1]címrend kötelező'!AY34+'[1]címrend önként'!AY34+'[1]címrend államig'!AY34)</f>
        <v>0</v>
      </c>
      <c r="EU34" s="91"/>
      <c r="EV34" s="90">
        <f t="shared" si="178"/>
        <v>0</v>
      </c>
      <c r="EW34" s="90">
        <f t="shared" si="178"/>
        <v>0</v>
      </c>
      <c r="EX34" s="83"/>
      <c r="EY34" s="88"/>
      <c r="EZ34" s="88">
        <f>'[1]címrend kötelező'!BA34+'[1]címrend önként'!BA34+'[1]címrend államig'!BA34</f>
        <v>0</v>
      </c>
      <c r="FA34" s="91"/>
      <c r="FB34" s="88"/>
      <c r="FC34" s="88">
        <f>'[1]címrend kötelező'!BB34+'[1]címrend önként'!BB34+'[1]címrend államig'!BB34</f>
        <v>0</v>
      </c>
      <c r="FD34" s="91"/>
      <c r="FE34" s="88"/>
      <c r="FF34" s="88">
        <f>'[1]címrend kötelező'!BC34+'[1]címrend önként'!BC34+'[1]címrend államig'!BC34</f>
        <v>0</v>
      </c>
      <c r="FG34" s="91"/>
      <c r="FH34" s="88"/>
      <c r="FI34" s="88">
        <f>'[1]címrend kötelező'!BD34+'[1]címrend önként'!BD34+'[1]címrend államig'!BD34</f>
        <v>0</v>
      </c>
      <c r="FJ34" s="91"/>
      <c r="FK34" s="91"/>
      <c r="FL34" s="88">
        <f>'[1]címrend kötelező'!BE34+'[1]címrend önként'!BE34+'[1]címrend államig'!BE34</f>
        <v>0</v>
      </c>
      <c r="FM34" s="91"/>
      <c r="FN34" s="88"/>
      <c r="FO34" s="88">
        <f>SUM('[1]címrend kötelező'!BF34+'[1]címrend önként'!BF34+'[1]címrend államig'!BF34)</f>
        <v>0</v>
      </c>
      <c r="FP34" s="91"/>
      <c r="FQ34" s="88"/>
      <c r="FR34" s="88">
        <f>SUM('[1]címrend kötelező'!BG34+'[1]címrend önként'!BG34+'[1]címrend államig'!BG34)</f>
        <v>0</v>
      </c>
      <c r="FS34" s="91"/>
      <c r="FT34" s="88"/>
      <c r="FU34" s="88">
        <f>SUM('[1]címrend kötelező'!BH34+'[1]címrend önként'!BH34+'[1]címrend államig'!BH34)</f>
        <v>0</v>
      </c>
      <c r="FV34" s="91"/>
      <c r="FW34" s="88"/>
      <c r="FX34" s="88">
        <f>SUM('[1]címrend kötelező'!BI34+'[1]címrend önként'!BI34+'[1]címrend államig'!BI34)</f>
        <v>0</v>
      </c>
      <c r="FY34" s="91"/>
      <c r="FZ34" s="88"/>
      <c r="GA34" s="88">
        <f>SUM('[1]címrend kötelező'!BJ34+'[1]címrend önként'!BJ34+'[1]címrend államig'!BJ34)</f>
        <v>0</v>
      </c>
      <c r="GB34" s="91"/>
      <c r="GC34" s="88"/>
      <c r="GD34" s="88">
        <f>SUM('[1]címrend kötelező'!BK34+'[1]címrend önként'!BK34+'[1]címrend államig'!BK34)</f>
        <v>0</v>
      </c>
      <c r="GE34" s="91"/>
      <c r="GF34" s="88"/>
      <c r="GG34" s="88">
        <f>SUM('[1]címrend kötelező'!BL34+'[1]címrend önként'!BL34+'[1]címrend államig'!BL34)</f>
        <v>0</v>
      </c>
      <c r="GH34" s="91"/>
      <c r="GI34" s="88"/>
      <c r="GJ34" s="88">
        <f>SUM('[1]címrend kötelező'!BM34+'[1]címrend önként'!BM34+'[1]címrend államig'!BM34)</f>
        <v>0</v>
      </c>
      <c r="GK34" s="91"/>
      <c r="GL34" s="88"/>
      <c r="GM34" s="88">
        <f>SUM('[1]címrend kötelező'!BN34+'[1]címrend önként'!BN34+'[1]címrend államig'!BN34)</f>
        <v>0</v>
      </c>
      <c r="GN34" s="91"/>
      <c r="GO34" s="90">
        <f t="shared" si="117"/>
        <v>0</v>
      </c>
      <c r="GP34" s="90">
        <f t="shared" si="716"/>
        <v>0</v>
      </c>
      <c r="GQ34" s="91"/>
      <c r="GR34" s="88">
        <v>33104</v>
      </c>
      <c r="GS34" s="88">
        <f>SUM('[1]címrend kötelező'!BP34+'[1]címrend önként'!BP34+'[1]címrend államig'!BP34)</f>
        <v>0</v>
      </c>
      <c r="GT34" s="91"/>
      <c r="GU34" s="88">
        <v>1542447</v>
      </c>
      <c r="GV34" s="88">
        <f>SUM('[1]címrend kötelező'!BQ34+'[1]címrend önként'!BQ34+'[1]címrend államig'!BQ34)</f>
        <v>1596807</v>
      </c>
      <c r="GW34" s="91"/>
      <c r="GX34" s="88"/>
      <c r="GY34" s="88">
        <f>SUM('[1]címrend kötelező'!BR34+'[1]címrend önként'!BR34+'[1]címrend államig'!BR34)</f>
        <v>0</v>
      </c>
      <c r="GZ34" s="91"/>
      <c r="HA34" s="90">
        <f t="shared" si="197"/>
        <v>1575551</v>
      </c>
      <c r="HB34" s="90">
        <f t="shared" si="197"/>
        <v>1596807</v>
      </c>
      <c r="HC34" s="110">
        <f t="shared" ref="HC34" si="717">HB34/HA34*100</f>
        <v>101.34911532536873</v>
      </c>
      <c r="HD34" s="91">
        <f t="shared" si="127"/>
        <v>1598567</v>
      </c>
      <c r="HE34" s="91">
        <f t="shared" si="127"/>
        <v>1611384</v>
      </c>
      <c r="HF34" s="92">
        <f t="shared" si="128"/>
        <v>100.80178059474517</v>
      </c>
      <c r="HH34" s="78"/>
      <c r="HI34" s="78"/>
    </row>
    <row r="35" spans="1:217" ht="15" customHeight="1" x14ac:dyDescent="0.2">
      <c r="A35" s="109" t="s">
        <v>442</v>
      </c>
      <c r="B35" s="88"/>
      <c r="C35" s="88">
        <f>SUM('[1]címrend kötelező'!B35+'[1]címrend önként'!B35+'[1]címrend államig'!B35)</f>
        <v>0</v>
      </c>
      <c r="D35" s="93"/>
      <c r="E35" s="88"/>
      <c r="F35" s="88">
        <f>SUM('[1]címrend kötelező'!C35+'[1]címrend önként'!C35+'[1]címrend államig'!C35)</f>
        <v>0</v>
      </c>
      <c r="G35" s="93"/>
      <c r="H35" s="88"/>
      <c r="I35" s="88">
        <f>SUM('[1]címrend kötelező'!D35+'[1]címrend önként'!D35+'[1]címrend államig'!D35)</f>
        <v>0</v>
      </c>
      <c r="J35" s="93"/>
      <c r="K35" s="88"/>
      <c r="L35" s="88">
        <f>SUM('[1]címrend kötelező'!E35+'[1]címrend önként'!E35+'[1]címrend államig'!E35)</f>
        <v>0</v>
      </c>
      <c r="M35" s="93"/>
      <c r="N35" s="88"/>
      <c r="O35" s="88">
        <f>SUM('[1]címrend kötelező'!F35+'[1]címrend önként'!F35+'[1]címrend államig'!F35)</f>
        <v>0</v>
      </c>
      <c r="P35" s="93"/>
      <c r="Q35" s="88"/>
      <c r="R35" s="88">
        <f>SUM('[1]címrend kötelező'!G35+'[1]címrend önként'!G35+'[1]címrend államig'!G35)</f>
        <v>0</v>
      </c>
      <c r="S35" s="93"/>
      <c r="T35" s="88"/>
      <c r="U35" s="88">
        <f>SUM('[1]címrend kötelező'!H35+'[1]címrend önként'!H35+'[1]címrend államig'!H35)</f>
        <v>0</v>
      </c>
      <c r="V35" s="93"/>
      <c r="W35" s="88">
        <v>7807000</v>
      </c>
      <c r="X35" s="88">
        <f>SUM('[1]címrend kötelező'!I35+'[1]címrend önként'!I35+'[1]címrend államig'!I35)</f>
        <v>8835936</v>
      </c>
      <c r="Y35" s="93"/>
      <c r="Z35" s="88"/>
      <c r="AA35" s="88">
        <f>SUM('[1]címrend kötelező'!J35+'[1]címrend önként'!J35+'[1]címrend államig'!J35)</f>
        <v>0</v>
      </c>
      <c r="AB35" s="93"/>
      <c r="AC35" s="88"/>
      <c r="AD35" s="88">
        <f>SUM('[1]címrend kötelező'!K35+'[1]címrend önként'!K35+'[1]címrend államig'!K35)</f>
        <v>0</v>
      </c>
      <c r="AE35" s="93"/>
      <c r="AF35" s="88"/>
      <c r="AG35" s="88">
        <f>SUM('[1]címrend kötelező'!L35+'[1]címrend önként'!L35+'[1]címrend államig'!L35)</f>
        <v>0</v>
      </c>
      <c r="AH35" s="93"/>
      <c r="AI35" s="88"/>
      <c r="AJ35" s="88">
        <f>SUM('[1]címrend kötelező'!M35+'[1]címrend önként'!M35+'[1]címrend államig'!M35)</f>
        <v>0</v>
      </c>
      <c r="AK35" s="93"/>
      <c r="AL35" s="88"/>
      <c r="AM35" s="88">
        <f>SUM('[1]címrend kötelező'!N35+'[1]címrend önként'!N35+'[1]címrend államig'!N35)</f>
        <v>0</v>
      </c>
      <c r="AN35" s="93"/>
      <c r="AO35" s="88"/>
      <c r="AP35" s="88">
        <f>SUM('[1]címrend kötelező'!O35+'[1]címrend önként'!O35+'[1]címrend államig'!O35)</f>
        <v>0</v>
      </c>
      <c r="AQ35" s="93"/>
      <c r="AR35" s="88"/>
      <c r="AS35" s="88">
        <f>SUM('[1]címrend kötelező'!P35+'[1]címrend önként'!P35+'[1]címrend államig'!P35)</f>
        <v>0</v>
      </c>
      <c r="AT35" s="93"/>
      <c r="AU35" s="88"/>
      <c r="AV35" s="88">
        <f>SUM('[1]címrend kötelező'!Q35+'[1]címrend önként'!Q35+'[1]címrend államig'!Q35)</f>
        <v>0</v>
      </c>
      <c r="AW35" s="93"/>
      <c r="AX35" s="88"/>
      <c r="AY35" s="88">
        <f>SUM('[1]címrend kötelező'!R35+'[1]címrend önként'!R35+'[1]címrend államig'!R35)</f>
        <v>0</v>
      </c>
      <c r="AZ35" s="93"/>
      <c r="BA35" s="88"/>
      <c r="BB35" s="88">
        <f>SUM('[1]címrend kötelező'!S35+'[1]címrend önként'!S35+'[1]címrend államig'!S35)</f>
        <v>0</v>
      </c>
      <c r="BC35" s="93"/>
      <c r="BD35" s="88"/>
      <c r="BE35" s="88">
        <f>SUM('[1]címrend kötelező'!T35+'[1]címrend önként'!T35+'[1]címrend államig'!T35)</f>
        <v>0</v>
      </c>
      <c r="BF35" s="93"/>
      <c r="BG35" s="88"/>
      <c r="BH35" s="88">
        <f>SUM('[1]címrend kötelező'!U35+'[1]címrend önként'!U35+'[1]címrend államig'!U35)</f>
        <v>0</v>
      </c>
      <c r="BI35" s="93"/>
      <c r="BJ35" s="88"/>
      <c r="BK35" s="88">
        <f>SUM('[1]címrend kötelező'!V35+'[1]címrend önként'!V35+'[1]címrend államig'!V35)</f>
        <v>0</v>
      </c>
      <c r="BL35" s="93"/>
      <c r="BM35" s="88"/>
      <c r="BN35" s="88">
        <f>SUM('[1]címrend kötelező'!W35+'[1]címrend önként'!W35+'[1]címrend államig'!W35)</f>
        <v>0</v>
      </c>
      <c r="BO35" s="93"/>
      <c r="BP35" s="88"/>
      <c r="BQ35" s="88">
        <f>SUM('[1]címrend kötelező'!X35+'[1]címrend önként'!X35+'[1]címrend államig'!X35)</f>
        <v>0</v>
      </c>
      <c r="BR35" s="93"/>
      <c r="BS35" s="88"/>
      <c r="BT35" s="88">
        <f>SUM('[1]címrend kötelező'!Y35+'[1]címrend önként'!Y35+'[1]címrend államig'!Y35)</f>
        <v>0</v>
      </c>
      <c r="BU35" s="93"/>
      <c r="BV35" s="88"/>
      <c r="BW35" s="88">
        <f>SUM('[1]címrend kötelező'!Z35+'[1]címrend önként'!Z35+'[1]címrend államig'!Z35)</f>
        <v>0</v>
      </c>
      <c r="BX35" s="93"/>
      <c r="BY35" s="88"/>
      <c r="BZ35" s="88">
        <f>SUM('[1]címrend kötelező'!AA35+'[1]címrend önként'!AA35+'[1]címrend államig'!AA35)</f>
        <v>0</v>
      </c>
      <c r="CA35" s="93"/>
      <c r="CB35" s="88"/>
      <c r="CC35" s="88">
        <f>SUM('[1]címrend kötelező'!AB35+'[1]címrend önként'!AB35+'[1]címrend államig'!AB35)</f>
        <v>0</v>
      </c>
      <c r="CD35" s="93"/>
      <c r="CE35" s="88"/>
      <c r="CF35" s="88">
        <f>SUM('[1]címrend kötelező'!AC35+'[1]címrend önként'!AC35+'[1]címrend államig'!AC35)</f>
        <v>0</v>
      </c>
      <c r="CG35" s="93"/>
      <c r="CH35" s="88"/>
      <c r="CI35" s="88">
        <f>SUM('[1]címrend kötelező'!AD35+'[1]címrend önként'!AD35+'[1]címrend államig'!AD35)</f>
        <v>0</v>
      </c>
      <c r="CJ35" s="93"/>
      <c r="CK35" s="88"/>
      <c r="CL35" s="88">
        <f>SUM('[1]címrend kötelező'!AE35+'[1]címrend önként'!AE35+'[1]címrend államig'!AE35)</f>
        <v>0</v>
      </c>
      <c r="CM35" s="93"/>
      <c r="CN35" s="88"/>
      <c r="CO35" s="88">
        <f>SUM('[1]címrend kötelező'!AF35+'[1]címrend önként'!AF35+'[1]címrend államig'!AF35)</f>
        <v>0</v>
      </c>
      <c r="CP35" s="93"/>
      <c r="CQ35" s="88"/>
      <c r="CR35" s="88">
        <f>SUM('[1]címrend kötelező'!AG35+'[1]címrend önként'!AG35+'[1]címrend államig'!AG35)</f>
        <v>0</v>
      </c>
      <c r="CS35" s="93"/>
      <c r="CT35" s="88"/>
      <c r="CU35" s="88">
        <f>SUM('[1]címrend kötelező'!AH35+'[1]címrend önként'!AH35+'[1]címrend államig'!AH35)</f>
        <v>0</v>
      </c>
      <c r="CV35" s="93"/>
      <c r="CW35" s="88"/>
      <c r="CX35" s="88">
        <f>SUM('[1]címrend kötelező'!AI35+'[1]címrend önként'!AI35+'[1]címrend államig'!AI35)</f>
        <v>0</v>
      </c>
      <c r="CY35" s="93"/>
      <c r="CZ35" s="88"/>
      <c r="DA35" s="88">
        <f>SUM('[1]címrend kötelező'!AJ35+'[1]címrend önként'!AJ35+'[1]címrend államig'!AJ35)</f>
        <v>0</v>
      </c>
      <c r="DB35" s="93"/>
      <c r="DC35" s="88"/>
      <c r="DD35" s="88">
        <f>SUM('[1]címrend kötelező'!AK35+'[1]címrend önként'!AK35+'[1]címrend államig'!AK35)</f>
        <v>0</v>
      </c>
      <c r="DE35" s="93"/>
      <c r="DF35" s="88"/>
      <c r="DG35" s="88">
        <f>SUM('[1]címrend kötelező'!AL35+'[1]címrend önként'!AL35+'[1]címrend államig'!AL35)</f>
        <v>0</v>
      </c>
      <c r="DH35" s="93"/>
      <c r="DI35" s="88"/>
      <c r="DJ35" s="88">
        <f>SUM('[1]címrend kötelező'!AM35+'[1]címrend önként'!AM35+'[1]címrend államig'!AM35)</f>
        <v>0</v>
      </c>
      <c r="DK35" s="93"/>
      <c r="DL35" s="88"/>
      <c r="DM35" s="88">
        <f>SUM('[1]címrend kötelező'!AN35+'[1]címrend önként'!AN35+'[1]címrend államig'!AN35)</f>
        <v>0</v>
      </c>
      <c r="DN35" s="93"/>
      <c r="DO35" s="88"/>
      <c r="DP35" s="88">
        <f>SUM('[1]címrend kötelező'!AO35+'[1]címrend önként'!AO35+'[1]címrend államig'!AO35)</f>
        <v>0</v>
      </c>
      <c r="DQ35" s="93"/>
      <c r="DR35" s="90">
        <f t="shared" si="168"/>
        <v>7807000</v>
      </c>
      <c r="DS35" s="90">
        <f t="shared" si="168"/>
        <v>8835936</v>
      </c>
      <c r="DT35" s="89">
        <f t="shared" si="169"/>
        <v>113.17965928013321</v>
      </c>
      <c r="DU35" s="88">
        <v>1000</v>
      </c>
      <c r="DV35" s="88">
        <f>SUM('[1]címrend kötelező'!AQ35+'[1]címrend önként'!AQ35+'[1]címrend államig'!AQ35)</f>
        <v>1000</v>
      </c>
      <c r="DW35" s="110">
        <f t="shared" ref="DW35" si="718">DV35/DU35*100</f>
        <v>100</v>
      </c>
      <c r="DX35" s="88">
        <v>600</v>
      </c>
      <c r="DY35" s="88">
        <f>SUM('[1]címrend kötelező'!AR35+'[1]címrend önként'!AR35+'[1]címrend államig'!AR35)</f>
        <v>1300</v>
      </c>
      <c r="DZ35" s="110">
        <f t="shared" ref="DZ35" si="719">DY35/DX35*100</f>
        <v>216.66666666666666</v>
      </c>
      <c r="EA35" s="88"/>
      <c r="EB35" s="88">
        <f>SUM('[1]címrend kötelező'!AS35+'[1]címrend önként'!AS35+'[1]címrend államig'!AS35)</f>
        <v>0</v>
      </c>
      <c r="EC35" s="110"/>
      <c r="ED35" s="88"/>
      <c r="EE35" s="88">
        <f>SUM('[1]címrend kötelező'!AT35+'[1]címrend önként'!AT35+'[1]címrend államig'!AT35)</f>
        <v>0</v>
      </c>
      <c r="EF35" s="110"/>
      <c r="EG35" s="88"/>
      <c r="EH35" s="88">
        <f>SUM('[1]címrend kötelező'!AU35+'[1]címrend önként'!AU35+'[1]címrend államig'!AU35)</f>
        <v>0</v>
      </c>
      <c r="EI35" s="110"/>
      <c r="EJ35" s="88"/>
      <c r="EK35" s="88">
        <f>SUM('[1]címrend kötelező'!AV35+'[1]címrend önként'!AV35+'[1]címrend államig'!AV35)</f>
        <v>0</v>
      </c>
      <c r="EL35" s="110"/>
      <c r="EM35" s="88"/>
      <c r="EN35" s="88">
        <f>SUM('[1]címrend kötelező'!AW35+'[1]címrend önként'!AW35+'[1]címrend államig'!AW35)</f>
        <v>0</v>
      </c>
      <c r="EO35" s="110"/>
      <c r="EP35" s="88"/>
      <c r="EQ35" s="88">
        <f>SUM('[1]címrend kötelező'!AX35+'[1]címrend önként'!AX35+'[1]címrend államig'!AX35)</f>
        <v>0</v>
      </c>
      <c r="ER35" s="110"/>
      <c r="ES35" s="88">
        <v>35000</v>
      </c>
      <c r="ET35" s="88">
        <f>SUM('[1]címrend kötelező'!AY35+'[1]címrend önként'!AY35+'[1]címrend államig'!AY35)</f>
        <v>35000</v>
      </c>
      <c r="EU35" s="110">
        <f t="shared" ref="EU35" si="720">ET35/ES35*100</f>
        <v>100</v>
      </c>
      <c r="EV35" s="90">
        <f t="shared" si="178"/>
        <v>36600</v>
      </c>
      <c r="EW35" s="90">
        <f t="shared" si="178"/>
        <v>37300</v>
      </c>
      <c r="EX35" s="110">
        <f t="shared" ref="EX35:EX52" si="721">EW35/EV35*100</f>
        <v>101.91256830601093</v>
      </c>
      <c r="EY35" s="88"/>
      <c r="EZ35" s="88">
        <f>'[1]címrend kötelező'!BA35+'[1]címrend önként'!BA35+'[1]címrend államig'!BA35</f>
        <v>0</v>
      </c>
      <c r="FA35" s="110"/>
      <c r="FB35" s="88"/>
      <c r="FC35" s="88">
        <f>'[1]címrend kötelező'!BB35+'[1]címrend önként'!BB35+'[1]címrend államig'!BB35</f>
        <v>0</v>
      </c>
      <c r="FD35" s="110"/>
      <c r="FE35" s="88"/>
      <c r="FF35" s="88">
        <f>'[1]címrend kötelező'!BC35+'[1]címrend önként'!BC35+'[1]címrend államig'!BC35</f>
        <v>0</v>
      </c>
      <c r="FG35" s="110"/>
      <c r="FH35" s="88"/>
      <c r="FI35" s="88">
        <f>'[1]címrend kötelező'!BD35+'[1]címrend önként'!BD35+'[1]címrend államig'!BD35</f>
        <v>0</v>
      </c>
      <c r="FJ35" s="110"/>
      <c r="FK35" s="110"/>
      <c r="FL35" s="88">
        <f>'[1]címrend kötelező'!BE35+'[1]címrend önként'!BE35+'[1]címrend államig'!BE35</f>
        <v>0</v>
      </c>
      <c r="FM35" s="110"/>
      <c r="FN35" s="88"/>
      <c r="FO35" s="88">
        <f>SUM('[1]címrend kötelező'!BF35+'[1]címrend önként'!BF35+'[1]címrend államig'!BF35)</f>
        <v>0</v>
      </c>
      <c r="FP35" s="110"/>
      <c r="FQ35" s="88"/>
      <c r="FR35" s="88">
        <f>SUM('[1]címrend kötelező'!BG35+'[1]címrend önként'!BG35+'[1]címrend államig'!BG35)</f>
        <v>0</v>
      </c>
      <c r="FS35" s="110"/>
      <c r="FT35" s="88"/>
      <c r="FU35" s="88">
        <f>SUM('[1]címrend kötelező'!BH35+'[1]címrend önként'!BH35+'[1]címrend államig'!BH35)</f>
        <v>0</v>
      </c>
      <c r="FV35" s="110"/>
      <c r="FW35" s="88"/>
      <c r="FX35" s="88">
        <f>SUM('[1]címrend kötelező'!BI35+'[1]címrend önként'!BI35+'[1]címrend államig'!BI35)</f>
        <v>0</v>
      </c>
      <c r="FY35" s="110"/>
      <c r="FZ35" s="88"/>
      <c r="GA35" s="88">
        <f>SUM('[1]címrend kötelező'!BJ35+'[1]címrend önként'!BJ35+'[1]címrend államig'!BJ35)</f>
        <v>0</v>
      </c>
      <c r="GB35" s="110"/>
      <c r="GC35" s="88"/>
      <c r="GD35" s="88">
        <f>SUM('[1]címrend kötelező'!BK35+'[1]címrend önként'!BK35+'[1]címrend államig'!BK35)</f>
        <v>0</v>
      </c>
      <c r="GE35" s="110"/>
      <c r="GF35" s="88"/>
      <c r="GG35" s="88">
        <f>SUM('[1]címrend kötelező'!BL35+'[1]címrend önként'!BL35+'[1]címrend államig'!BL35)</f>
        <v>0</v>
      </c>
      <c r="GH35" s="110"/>
      <c r="GI35" s="88"/>
      <c r="GJ35" s="88">
        <f>SUM('[1]címrend kötelező'!BM35+'[1]címrend önként'!BM35+'[1]címrend államig'!BM35)</f>
        <v>0</v>
      </c>
      <c r="GK35" s="110"/>
      <c r="GL35" s="88"/>
      <c r="GM35" s="88">
        <f>SUM('[1]címrend kötelező'!BN35+'[1]címrend önként'!BN35+'[1]címrend államig'!BN35)</f>
        <v>0</v>
      </c>
      <c r="GN35" s="110"/>
      <c r="GO35" s="90">
        <f t="shared" si="117"/>
        <v>0</v>
      </c>
      <c r="GP35" s="90">
        <f t="shared" si="716"/>
        <v>0</v>
      </c>
      <c r="GQ35" s="91"/>
      <c r="GR35" s="88"/>
      <c r="GS35" s="88">
        <f>SUM('[1]címrend kötelező'!BP35+'[1]címrend önként'!BP35+'[1]címrend államig'!BP35)</f>
        <v>0</v>
      </c>
      <c r="GT35" s="110"/>
      <c r="GU35" s="88"/>
      <c r="GV35" s="88">
        <f>SUM('[1]címrend kötelező'!BQ35+'[1]címrend önként'!BQ35+'[1]címrend államig'!BQ35)</f>
        <v>0</v>
      </c>
      <c r="GW35" s="110"/>
      <c r="GX35" s="88"/>
      <c r="GY35" s="88">
        <f>SUM('[1]címrend kötelező'!BR35+'[1]címrend önként'!BR35+'[1]címrend államig'!BR35)</f>
        <v>0</v>
      </c>
      <c r="GZ35" s="110"/>
      <c r="HA35" s="90">
        <f t="shared" si="197"/>
        <v>0</v>
      </c>
      <c r="HB35" s="90">
        <f t="shared" si="197"/>
        <v>0</v>
      </c>
      <c r="HC35" s="90"/>
      <c r="HD35" s="91">
        <f t="shared" si="127"/>
        <v>7843600</v>
      </c>
      <c r="HE35" s="91">
        <f t="shared" si="127"/>
        <v>8873236</v>
      </c>
      <c r="HF35" s="92">
        <f t="shared" si="128"/>
        <v>113.12708450201438</v>
      </c>
      <c r="HH35" s="78"/>
      <c r="HI35" s="78"/>
    </row>
    <row r="36" spans="1:217" ht="15" customHeight="1" x14ac:dyDescent="0.2">
      <c r="A36" s="109" t="s">
        <v>443</v>
      </c>
      <c r="B36" s="88"/>
      <c r="C36" s="88">
        <f>SUM('[1]címrend kötelező'!B36+'[1]címrend önként'!B36+'[1]címrend államig'!B36)</f>
        <v>0</v>
      </c>
      <c r="D36" s="93"/>
      <c r="E36" s="88"/>
      <c r="F36" s="88">
        <f>SUM('[1]címrend kötelező'!C36+'[1]címrend önként'!C36+'[1]címrend államig'!C36)</f>
        <v>0</v>
      </c>
      <c r="G36" s="93"/>
      <c r="H36" s="88"/>
      <c r="I36" s="88">
        <f>SUM('[1]címrend kötelező'!D36+'[1]címrend önként'!D36+'[1]címrend államig'!D36)</f>
        <v>0</v>
      </c>
      <c r="J36" s="93"/>
      <c r="K36" s="88"/>
      <c r="L36" s="88">
        <f>SUM('[1]címrend kötelező'!E36+'[1]címrend önként'!E36+'[1]címrend államig'!E36)</f>
        <v>0</v>
      </c>
      <c r="M36" s="93"/>
      <c r="N36" s="88"/>
      <c r="O36" s="88">
        <f>SUM('[1]címrend kötelező'!F36+'[1]címrend önként'!F36+'[1]címrend államig'!F36)</f>
        <v>0</v>
      </c>
      <c r="P36" s="93"/>
      <c r="Q36" s="88"/>
      <c r="R36" s="88">
        <f>SUM('[1]címrend kötelező'!G36+'[1]címrend önként'!G36+'[1]címrend államig'!G36)</f>
        <v>0</v>
      </c>
      <c r="S36" s="93"/>
      <c r="T36" s="88"/>
      <c r="U36" s="88">
        <f>SUM('[1]címrend kötelező'!H36+'[1]címrend önként'!H36+'[1]címrend államig'!H36)</f>
        <v>0</v>
      </c>
      <c r="V36" s="93"/>
      <c r="W36" s="88"/>
      <c r="X36" s="88">
        <f>SUM('[1]címrend kötelező'!I36+'[1]címrend önként'!I36+'[1]címrend államig'!I36)</f>
        <v>0</v>
      </c>
      <c r="Y36" s="93"/>
      <c r="Z36" s="88"/>
      <c r="AA36" s="88">
        <f>SUM('[1]címrend kötelező'!J36+'[1]címrend önként'!J36+'[1]címrend államig'!J36)</f>
        <v>0</v>
      </c>
      <c r="AB36" s="93"/>
      <c r="AC36" s="88"/>
      <c r="AD36" s="88">
        <f>SUM('[1]címrend kötelező'!K36+'[1]címrend önként'!K36+'[1]címrend államig'!K36)</f>
        <v>0</v>
      </c>
      <c r="AE36" s="93"/>
      <c r="AF36" s="88"/>
      <c r="AG36" s="88">
        <f>SUM('[1]címrend kötelező'!L36+'[1]címrend önként'!L36+'[1]címrend államig'!L36)</f>
        <v>0</v>
      </c>
      <c r="AH36" s="93"/>
      <c r="AI36" s="88">
        <v>5603</v>
      </c>
      <c r="AJ36" s="88">
        <f>SUM('[1]címrend kötelező'!M36+'[1]címrend önként'!M36+'[1]címrend államig'!M36)</f>
        <v>5698</v>
      </c>
      <c r="AK36" s="93"/>
      <c r="AL36" s="88"/>
      <c r="AM36" s="88">
        <f>SUM('[1]címrend kötelező'!N36+'[1]címrend önként'!N36+'[1]címrend államig'!N36)</f>
        <v>0</v>
      </c>
      <c r="AN36" s="93"/>
      <c r="AO36" s="88">
        <v>1529011</v>
      </c>
      <c r="AP36" s="88">
        <f>SUM('[1]címrend kötelező'!O36+'[1]címrend önként'!O36+'[1]címrend államig'!O36)</f>
        <v>1649610</v>
      </c>
      <c r="AQ36" s="93"/>
      <c r="AR36" s="88"/>
      <c r="AS36" s="88">
        <f>SUM('[1]címrend kötelező'!P36+'[1]címrend önként'!P36+'[1]címrend államig'!P36)</f>
        <v>0</v>
      </c>
      <c r="AT36" s="93"/>
      <c r="AU36" s="88">
        <v>1300</v>
      </c>
      <c r="AV36" s="88">
        <f>SUM('[1]címrend kötelező'!Q36+'[1]címrend önként'!Q36+'[1]címrend államig'!Q36)</f>
        <v>0</v>
      </c>
      <c r="AW36" s="93"/>
      <c r="AX36" s="88">
        <v>269000</v>
      </c>
      <c r="AY36" s="88">
        <f>SUM('[1]címrend kötelező'!R36+'[1]címrend önként'!R36+'[1]címrend államig'!R36)</f>
        <v>300000</v>
      </c>
      <c r="AZ36" s="93"/>
      <c r="BA36" s="88"/>
      <c r="BB36" s="88">
        <f>SUM('[1]címrend kötelező'!S36+'[1]címrend önként'!S36+'[1]címrend államig'!S36)</f>
        <v>0</v>
      </c>
      <c r="BC36" s="93"/>
      <c r="BD36" s="88"/>
      <c r="BE36" s="88">
        <f>SUM('[1]címrend kötelező'!T36+'[1]címrend önként'!T36+'[1]címrend államig'!T36)</f>
        <v>0</v>
      </c>
      <c r="BF36" s="93"/>
      <c r="BG36" s="88">
        <v>58944</v>
      </c>
      <c r="BH36" s="88">
        <f>SUM('[1]címrend kötelező'!U36+'[1]címrend önként'!U36+'[1]címrend államig'!U36)</f>
        <v>71954</v>
      </c>
      <c r="BI36" s="93"/>
      <c r="BJ36" s="88"/>
      <c r="BK36" s="88">
        <f>SUM('[1]címrend kötelező'!V36+'[1]címrend önként'!V36+'[1]címrend államig'!V36)</f>
        <v>0</v>
      </c>
      <c r="BL36" s="93"/>
      <c r="BM36" s="88"/>
      <c r="BN36" s="88">
        <f>SUM('[1]címrend kötelező'!W36+'[1]címrend önként'!W36+'[1]címrend államig'!W36)</f>
        <v>0</v>
      </c>
      <c r="BO36" s="93"/>
      <c r="BP36" s="88">
        <v>170049</v>
      </c>
      <c r="BQ36" s="88">
        <f>SUM('[1]címrend kötelező'!X36+'[1]címrend önként'!X36+'[1]címrend államig'!X36)</f>
        <v>145962</v>
      </c>
      <c r="BR36" s="93"/>
      <c r="BS36" s="88"/>
      <c r="BT36" s="88">
        <f>SUM('[1]címrend kötelező'!Y36+'[1]címrend önként'!Y36+'[1]címrend államig'!Y36)</f>
        <v>0</v>
      </c>
      <c r="BU36" s="93"/>
      <c r="BV36" s="88"/>
      <c r="BW36" s="88">
        <f>SUM('[1]címrend kötelező'!Z36+'[1]címrend önként'!Z36+'[1]címrend államig'!Z36)</f>
        <v>0</v>
      </c>
      <c r="BX36" s="93"/>
      <c r="BY36" s="88"/>
      <c r="BZ36" s="88">
        <f>SUM('[1]címrend kötelező'!AA36+'[1]címrend önként'!AA36+'[1]címrend államig'!AA36)</f>
        <v>0</v>
      </c>
      <c r="CA36" s="93"/>
      <c r="CB36" s="88"/>
      <c r="CC36" s="88">
        <f>SUM('[1]címrend kötelező'!AB36+'[1]címrend önként'!AB36+'[1]címrend államig'!AB36)</f>
        <v>0</v>
      </c>
      <c r="CD36" s="93"/>
      <c r="CE36" s="88">
        <v>2488783</v>
      </c>
      <c r="CF36" s="88">
        <f>SUM('[1]címrend kötelező'!AC36+'[1]címrend önként'!AC36+'[1]címrend államig'!AC36)</f>
        <v>2007450</v>
      </c>
      <c r="CG36" s="93"/>
      <c r="CH36" s="88"/>
      <c r="CI36" s="88">
        <f>SUM('[1]címrend kötelező'!AD36+'[1]címrend önként'!AD36+'[1]címrend államig'!AD36)</f>
        <v>0</v>
      </c>
      <c r="CJ36" s="93"/>
      <c r="CK36" s="88"/>
      <c r="CL36" s="88">
        <f>SUM('[1]címrend kötelező'!AE36+'[1]címrend önként'!AE36+'[1]címrend államig'!AE36)</f>
        <v>0</v>
      </c>
      <c r="CM36" s="93"/>
      <c r="CN36" s="88"/>
      <c r="CO36" s="88">
        <f>SUM('[1]címrend kötelező'!AF36+'[1]címrend önként'!AF36+'[1]címrend államig'!AF36)</f>
        <v>0</v>
      </c>
      <c r="CP36" s="93"/>
      <c r="CQ36" s="88"/>
      <c r="CR36" s="88">
        <f>SUM('[1]címrend kötelező'!AG36+'[1]címrend önként'!AG36+'[1]címrend államig'!AG36)</f>
        <v>0</v>
      </c>
      <c r="CS36" s="93"/>
      <c r="CT36" s="88"/>
      <c r="CU36" s="88">
        <f>SUM('[1]címrend kötelező'!AH36+'[1]címrend önként'!AH36+'[1]címrend államig'!AH36)</f>
        <v>0</v>
      </c>
      <c r="CV36" s="93"/>
      <c r="CW36" s="88"/>
      <c r="CX36" s="88">
        <f>SUM('[1]címrend kötelező'!AI36+'[1]címrend önként'!AI36+'[1]címrend államig'!AI36)</f>
        <v>0</v>
      </c>
      <c r="CY36" s="93"/>
      <c r="CZ36" s="88"/>
      <c r="DA36" s="88">
        <f>SUM('[1]címrend kötelező'!AJ36+'[1]címrend önként'!AJ36+'[1]címrend államig'!AJ36)</f>
        <v>0</v>
      </c>
      <c r="DB36" s="93"/>
      <c r="DC36" s="88"/>
      <c r="DD36" s="88">
        <f>SUM('[1]címrend kötelező'!AK36+'[1]címrend önként'!AK36+'[1]címrend államig'!AK36)</f>
        <v>0</v>
      </c>
      <c r="DE36" s="93"/>
      <c r="DF36" s="88"/>
      <c r="DG36" s="88">
        <f>SUM('[1]címrend kötelező'!AL36+'[1]címrend önként'!AL36+'[1]címrend államig'!AL36)</f>
        <v>0</v>
      </c>
      <c r="DH36" s="93"/>
      <c r="DI36" s="88">
        <v>15000</v>
      </c>
      <c r="DJ36" s="88">
        <f>SUM('[1]címrend kötelező'!AM36+'[1]címrend önként'!AM36+'[1]címrend államig'!AM36)</f>
        <v>76446</v>
      </c>
      <c r="DK36" s="93"/>
      <c r="DL36" s="88"/>
      <c r="DM36" s="88">
        <f>SUM('[1]címrend kötelező'!AN36+'[1]címrend önként'!AN36+'[1]címrend államig'!AN36)</f>
        <v>0</v>
      </c>
      <c r="DN36" s="93"/>
      <c r="DO36" s="88"/>
      <c r="DP36" s="88">
        <f>SUM('[1]címrend kötelező'!AO36+'[1]címrend önként'!AO36+'[1]címrend államig'!AO36)</f>
        <v>0</v>
      </c>
      <c r="DQ36" s="93"/>
      <c r="DR36" s="90">
        <f t="shared" si="168"/>
        <v>4537690</v>
      </c>
      <c r="DS36" s="90">
        <f t="shared" si="168"/>
        <v>4257120</v>
      </c>
      <c r="DT36" s="89">
        <f t="shared" si="169"/>
        <v>93.816898025206669</v>
      </c>
      <c r="DU36" s="88"/>
      <c r="DV36" s="88">
        <f>SUM('[1]címrend kötelező'!AQ36+'[1]címrend önként'!AQ36+'[1]címrend államig'!AQ36)</f>
        <v>0</v>
      </c>
      <c r="DW36" s="91"/>
      <c r="DX36" s="88"/>
      <c r="DY36" s="88">
        <f>SUM('[1]címrend kötelező'!AR36+'[1]címrend önként'!AR36+'[1]címrend államig'!AR36)</f>
        <v>0</v>
      </c>
      <c r="DZ36" s="91"/>
      <c r="EA36" s="88">
        <v>1600</v>
      </c>
      <c r="EB36" s="88">
        <f>SUM('[1]címrend kötelező'!AS36+'[1]címrend önként'!AS36+'[1]címrend államig'!AS36)</f>
        <v>1600</v>
      </c>
      <c r="EC36" s="91"/>
      <c r="ED36" s="88">
        <v>4000</v>
      </c>
      <c r="EE36" s="88">
        <f>SUM('[1]címrend kötelező'!AT36+'[1]címrend önként'!AT36+'[1]címrend államig'!AT36)</f>
        <v>4000</v>
      </c>
      <c r="EF36" s="91"/>
      <c r="EG36" s="88"/>
      <c r="EH36" s="88">
        <f>SUM('[1]címrend kötelező'!AU36+'[1]címrend önként'!AU36+'[1]címrend államig'!AU36)</f>
        <v>0</v>
      </c>
      <c r="EI36" s="91"/>
      <c r="EJ36" s="88"/>
      <c r="EK36" s="88">
        <f>SUM('[1]címrend kötelező'!AV36+'[1]címrend önként'!AV36+'[1]címrend államig'!AV36)</f>
        <v>0</v>
      </c>
      <c r="EL36" s="91"/>
      <c r="EM36" s="88"/>
      <c r="EN36" s="88">
        <f>SUM('[1]címrend kötelező'!AW36+'[1]címrend önként'!AW36+'[1]címrend államig'!AW36)</f>
        <v>0</v>
      </c>
      <c r="EO36" s="91"/>
      <c r="EP36" s="88"/>
      <c r="EQ36" s="88">
        <f>SUM('[1]címrend kötelező'!AX36+'[1]címrend önként'!AX36+'[1]címrend államig'!AX36)</f>
        <v>0</v>
      </c>
      <c r="ER36" s="91"/>
      <c r="ES36" s="88"/>
      <c r="ET36" s="88">
        <f>SUM('[1]címrend kötelező'!AY36+'[1]címrend önként'!AY36+'[1]címrend államig'!AY36)</f>
        <v>0</v>
      </c>
      <c r="EU36" s="91"/>
      <c r="EV36" s="90">
        <f t="shared" si="178"/>
        <v>5600</v>
      </c>
      <c r="EW36" s="90">
        <f t="shared" si="178"/>
        <v>5600</v>
      </c>
      <c r="EX36" s="110">
        <f t="shared" si="721"/>
        <v>100</v>
      </c>
      <c r="EY36" s="88">
        <v>3000</v>
      </c>
      <c r="EZ36" s="88">
        <f>'[1]címrend kötelező'!BA36+'[1]címrend önként'!BA36+'[1]címrend államig'!BA36</f>
        <v>3000</v>
      </c>
      <c r="FA36" s="91"/>
      <c r="FB36" s="88">
        <v>40000</v>
      </c>
      <c r="FC36" s="88">
        <f>'[1]címrend kötelező'!BB36+'[1]címrend önként'!BB36+'[1]címrend államig'!BB36</f>
        <v>40000</v>
      </c>
      <c r="FD36" s="91"/>
      <c r="FE36" s="88"/>
      <c r="FF36" s="88">
        <f>'[1]címrend kötelező'!BC36+'[1]címrend önként'!BC36+'[1]címrend államig'!BC36</f>
        <v>0</v>
      </c>
      <c r="FG36" s="91"/>
      <c r="FH36" s="88">
        <v>1097</v>
      </c>
      <c r="FI36" s="88">
        <f>'[1]címrend kötelező'!BD36+'[1]címrend önként'!BD36+'[1]címrend államig'!BD36</f>
        <v>1084</v>
      </c>
      <c r="FJ36" s="91"/>
      <c r="FK36" s="91"/>
      <c r="FL36" s="88">
        <f>'[1]címrend kötelező'!BE36+'[1]címrend önként'!BE36+'[1]címrend államig'!BE36</f>
        <v>0</v>
      </c>
      <c r="FM36" s="91"/>
      <c r="FN36" s="88"/>
      <c r="FO36" s="88">
        <f>SUM('[1]címrend kötelező'!BF36+'[1]címrend önként'!BF36+'[1]címrend államig'!BF36)</f>
        <v>0</v>
      </c>
      <c r="FP36" s="91"/>
      <c r="FQ36" s="88">
        <v>38796</v>
      </c>
      <c r="FR36" s="88">
        <f>SUM('[1]címrend kötelező'!BG36+'[1]címrend önként'!BG36+'[1]címrend államig'!BG36)</f>
        <v>32935</v>
      </c>
      <c r="FS36" s="91"/>
      <c r="FT36" s="88">
        <v>6596</v>
      </c>
      <c r="FU36" s="88">
        <f>SUM('[1]címrend kötelező'!BH36+'[1]címrend önként'!BH36+'[1]címrend államig'!BH36)</f>
        <v>6565</v>
      </c>
      <c r="FV36" s="91"/>
      <c r="FW36" s="88">
        <v>3513</v>
      </c>
      <c r="FX36" s="88">
        <f>SUM('[1]címrend kötelező'!BI36+'[1]címrend önként'!BI36+'[1]címrend államig'!BI36)</f>
        <v>2895</v>
      </c>
      <c r="FY36" s="91"/>
      <c r="FZ36" s="88">
        <v>13603</v>
      </c>
      <c r="GA36" s="88">
        <f>SUM('[1]címrend kötelező'!BJ36+'[1]címrend önként'!BJ36+'[1]címrend államig'!BJ36)</f>
        <v>13640</v>
      </c>
      <c r="GB36" s="91"/>
      <c r="GC36" s="88"/>
      <c r="GD36" s="88">
        <f>SUM('[1]címrend kötelező'!BK36+'[1]címrend önként'!BK36+'[1]címrend államig'!BK36)</f>
        <v>0</v>
      </c>
      <c r="GE36" s="91"/>
      <c r="GF36" s="88"/>
      <c r="GG36" s="88">
        <f>SUM('[1]címrend kötelező'!BL36+'[1]címrend önként'!BL36+'[1]címrend államig'!BL36)</f>
        <v>0</v>
      </c>
      <c r="GH36" s="91"/>
      <c r="GI36" s="88"/>
      <c r="GJ36" s="88">
        <f>SUM('[1]címrend kötelező'!BM36+'[1]címrend önként'!BM36+'[1]címrend államig'!BM36)</f>
        <v>0</v>
      </c>
      <c r="GK36" s="91"/>
      <c r="GL36" s="88">
        <v>102188</v>
      </c>
      <c r="GM36" s="88">
        <f>SUM('[1]címrend kötelező'!BN36+'[1]címrend önként'!BN36+'[1]címrend államig'!BN36)</f>
        <v>73174</v>
      </c>
      <c r="GN36" s="91"/>
      <c r="GO36" s="90">
        <f t="shared" si="117"/>
        <v>208793</v>
      </c>
      <c r="GP36" s="90">
        <f t="shared" si="716"/>
        <v>173293</v>
      </c>
      <c r="GQ36" s="110">
        <f t="shared" ref="GQ36" si="722">GP36/GO36*100</f>
        <v>82.997514284482719</v>
      </c>
      <c r="GR36" s="88">
        <v>47578</v>
      </c>
      <c r="GS36" s="88">
        <f>SUM('[1]címrend kötelező'!BP36+'[1]címrend önként'!BP36+'[1]címrend államig'!BP36)</f>
        <v>64633</v>
      </c>
      <c r="GT36" s="91"/>
      <c r="GU36" s="88">
        <v>28650</v>
      </c>
      <c r="GV36" s="88">
        <f>SUM('[1]címrend kötelező'!BQ36+'[1]címrend önként'!BQ36+'[1]címrend államig'!BQ36)</f>
        <v>21950</v>
      </c>
      <c r="GW36" s="91"/>
      <c r="GX36" s="88"/>
      <c r="GY36" s="88">
        <f>SUM('[1]címrend kötelező'!BR36+'[1]címrend önként'!BR36+'[1]címrend államig'!BR36)</f>
        <v>0</v>
      </c>
      <c r="GZ36" s="91"/>
      <c r="HA36" s="90">
        <f t="shared" si="197"/>
        <v>285021</v>
      </c>
      <c r="HB36" s="90">
        <f t="shared" si="197"/>
        <v>259876</v>
      </c>
      <c r="HC36" s="110">
        <f t="shared" ref="HC36" si="723">HB36/HA36*100</f>
        <v>91.177843036127157</v>
      </c>
      <c r="HD36" s="91">
        <f t="shared" si="127"/>
        <v>4828311</v>
      </c>
      <c r="HE36" s="91">
        <f t="shared" si="127"/>
        <v>4522596</v>
      </c>
      <c r="HF36" s="92">
        <f t="shared" si="128"/>
        <v>93.668282759747669</v>
      </c>
      <c r="HH36" s="78"/>
      <c r="HI36" s="78"/>
    </row>
    <row r="37" spans="1:217" s="96" customFormat="1" ht="15" customHeight="1" x14ac:dyDescent="0.2">
      <c r="A37" s="108" t="s">
        <v>444</v>
      </c>
      <c r="B37" s="95">
        <f>B38+B39</f>
        <v>0</v>
      </c>
      <c r="C37" s="95">
        <f>C38+C39</f>
        <v>0</v>
      </c>
      <c r="D37" s="93"/>
      <c r="E37" s="95">
        <f t="shared" ref="E37:F37" si="724">E38+E39</f>
        <v>0</v>
      </c>
      <c r="F37" s="95">
        <f t="shared" si="724"/>
        <v>0</v>
      </c>
      <c r="G37" s="93"/>
      <c r="H37" s="95">
        <f t="shared" ref="H37:I37" si="725">H38+H39</f>
        <v>0</v>
      </c>
      <c r="I37" s="95">
        <f t="shared" si="725"/>
        <v>0</v>
      </c>
      <c r="J37" s="93"/>
      <c r="K37" s="95">
        <f t="shared" ref="K37:L37" si="726">K38+K39</f>
        <v>0</v>
      </c>
      <c r="L37" s="95">
        <f t="shared" si="726"/>
        <v>0</v>
      </c>
      <c r="M37" s="93"/>
      <c r="N37" s="95">
        <f t="shared" ref="N37:O37" si="727">N38+N39</f>
        <v>0</v>
      </c>
      <c r="O37" s="95">
        <f t="shared" si="727"/>
        <v>0</v>
      </c>
      <c r="P37" s="93"/>
      <c r="Q37" s="95">
        <f t="shared" ref="Q37:R37" si="728">Q38+Q39</f>
        <v>0</v>
      </c>
      <c r="R37" s="95">
        <f t="shared" si="728"/>
        <v>0</v>
      </c>
      <c r="S37" s="93"/>
      <c r="T37" s="95">
        <f t="shared" ref="T37:U37" si="729">T38+T39</f>
        <v>0</v>
      </c>
      <c r="U37" s="95">
        <f t="shared" si="729"/>
        <v>0</v>
      </c>
      <c r="V37" s="93"/>
      <c r="W37" s="95">
        <f t="shared" ref="W37:X37" si="730">W38+W39</f>
        <v>0</v>
      </c>
      <c r="X37" s="95">
        <f t="shared" si="730"/>
        <v>0</v>
      </c>
      <c r="Y37" s="93"/>
      <c r="Z37" s="95">
        <f t="shared" ref="Z37:AA37" si="731">Z38+Z39</f>
        <v>0</v>
      </c>
      <c r="AA37" s="95">
        <f t="shared" si="731"/>
        <v>0</v>
      </c>
      <c r="AB37" s="93"/>
      <c r="AC37" s="95">
        <f t="shared" ref="AC37:AD37" si="732">AC38+AC39</f>
        <v>0</v>
      </c>
      <c r="AD37" s="95">
        <f t="shared" si="732"/>
        <v>0</v>
      </c>
      <c r="AE37" s="93"/>
      <c r="AF37" s="95">
        <f t="shared" ref="AF37:AG37" si="733">AF38+AF39</f>
        <v>0</v>
      </c>
      <c r="AG37" s="95">
        <f t="shared" si="733"/>
        <v>0</v>
      </c>
      <c r="AH37" s="93"/>
      <c r="AI37" s="95">
        <f t="shared" ref="AI37:AJ37" si="734">AI38+AI39</f>
        <v>0</v>
      </c>
      <c r="AJ37" s="95">
        <f t="shared" si="734"/>
        <v>0</v>
      </c>
      <c r="AK37" s="93"/>
      <c r="AL37" s="95">
        <f t="shared" ref="AL37:AM37" si="735">AL38+AL39</f>
        <v>0</v>
      </c>
      <c r="AM37" s="95">
        <f t="shared" si="735"/>
        <v>0</v>
      </c>
      <c r="AN37" s="93"/>
      <c r="AO37" s="95">
        <f t="shared" ref="AO37:AP37" si="736">AO38+AO39</f>
        <v>0</v>
      </c>
      <c r="AP37" s="95">
        <f t="shared" si="736"/>
        <v>0</v>
      </c>
      <c r="AQ37" s="93"/>
      <c r="AR37" s="95">
        <f t="shared" ref="AR37:AS37" si="737">AR38+AR39</f>
        <v>0</v>
      </c>
      <c r="AS37" s="95">
        <f t="shared" si="737"/>
        <v>0</v>
      </c>
      <c r="AT37" s="93"/>
      <c r="AU37" s="95">
        <f t="shared" ref="AU37:AV37" si="738">AU38+AU39</f>
        <v>0</v>
      </c>
      <c r="AV37" s="95">
        <f t="shared" si="738"/>
        <v>0</v>
      </c>
      <c r="AW37" s="93"/>
      <c r="AX37" s="95">
        <f t="shared" ref="AX37:AY37" si="739">AX38+AX39</f>
        <v>0</v>
      </c>
      <c r="AY37" s="95">
        <f t="shared" si="739"/>
        <v>0</v>
      </c>
      <c r="AZ37" s="93"/>
      <c r="BA37" s="95">
        <f t="shared" ref="BA37:BB37" si="740">BA38+BA39</f>
        <v>0</v>
      </c>
      <c r="BB37" s="95">
        <f t="shared" si="740"/>
        <v>0</v>
      </c>
      <c r="BC37" s="93"/>
      <c r="BD37" s="95">
        <f t="shared" ref="BD37:BE37" si="741">BD38+BD39</f>
        <v>0</v>
      </c>
      <c r="BE37" s="95">
        <f t="shared" si="741"/>
        <v>0</v>
      </c>
      <c r="BF37" s="93"/>
      <c r="BG37" s="95">
        <f t="shared" ref="BG37:BH37" si="742">BG38+BG39</f>
        <v>0</v>
      </c>
      <c r="BH37" s="95">
        <f t="shared" si="742"/>
        <v>0</v>
      </c>
      <c r="BI37" s="93"/>
      <c r="BJ37" s="95">
        <f t="shared" ref="BJ37:BK37" si="743">BJ38+BJ39</f>
        <v>0</v>
      </c>
      <c r="BK37" s="95">
        <f t="shared" si="743"/>
        <v>0</v>
      </c>
      <c r="BL37" s="93"/>
      <c r="BM37" s="95">
        <f t="shared" ref="BM37:BN37" si="744">BM38+BM39</f>
        <v>0</v>
      </c>
      <c r="BN37" s="95">
        <f t="shared" si="744"/>
        <v>0</v>
      </c>
      <c r="BO37" s="93"/>
      <c r="BP37" s="95">
        <f t="shared" ref="BP37:BQ37" si="745">BP38+BP39</f>
        <v>0</v>
      </c>
      <c r="BQ37" s="95">
        <f t="shared" si="745"/>
        <v>0</v>
      </c>
      <c r="BR37" s="93"/>
      <c r="BS37" s="95">
        <f t="shared" ref="BS37:BT37" si="746">BS38+BS39</f>
        <v>20000</v>
      </c>
      <c r="BT37" s="95">
        <f t="shared" si="746"/>
        <v>25000</v>
      </c>
      <c r="BU37" s="93"/>
      <c r="BV37" s="95">
        <f t="shared" ref="BV37:BW37" si="747">BV38+BV39</f>
        <v>0</v>
      </c>
      <c r="BW37" s="95">
        <f t="shared" si="747"/>
        <v>0</v>
      </c>
      <c r="BX37" s="93"/>
      <c r="BY37" s="95">
        <f t="shared" ref="BY37:BZ37" si="748">BY38+BY39</f>
        <v>100000</v>
      </c>
      <c r="BZ37" s="95">
        <f t="shared" si="748"/>
        <v>110000</v>
      </c>
      <c r="CA37" s="93"/>
      <c r="CB37" s="95">
        <f t="shared" ref="CB37:CC37" si="749">CB38+CB39</f>
        <v>0</v>
      </c>
      <c r="CC37" s="95">
        <f t="shared" si="749"/>
        <v>0</v>
      </c>
      <c r="CD37" s="93"/>
      <c r="CE37" s="95">
        <f t="shared" ref="CE37:CF37" si="750">CE38+CE39</f>
        <v>0</v>
      </c>
      <c r="CF37" s="95">
        <f t="shared" si="750"/>
        <v>0</v>
      </c>
      <c r="CG37" s="93"/>
      <c r="CH37" s="95">
        <f t="shared" ref="CH37:CI37" si="751">CH38+CH39</f>
        <v>0</v>
      </c>
      <c r="CI37" s="95">
        <f t="shared" si="751"/>
        <v>0</v>
      </c>
      <c r="CJ37" s="93"/>
      <c r="CK37" s="95">
        <f t="shared" ref="CK37:CL37" si="752">CK38+CK39</f>
        <v>0</v>
      </c>
      <c r="CL37" s="95">
        <f t="shared" si="752"/>
        <v>0</v>
      </c>
      <c r="CM37" s="93"/>
      <c r="CN37" s="95">
        <f t="shared" ref="CN37:CO37" si="753">CN38+CN39</f>
        <v>0</v>
      </c>
      <c r="CO37" s="95">
        <f t="shared" si="753"/>
        <v>0</v>
      </c>
      <c r="CP37" s="93"/>
      <c r="CQ37" s="95">
        <f t="shared" ref="CQ37:CR37" si="754">CQ38+CQ39</f>
        <v>0</v>
      </c>
      <c r="CR37" s="95">
        <f t="shared" si="754"/>
        <v>0</v>
      </c>
      <c r="CS37" s="93"/>
      <c r="CT37" s="95">
        <f t="shared" ref="CT37:CU37" si="755">CT38+CT39</f>
        <v>0</v>
      </c>
      <c r="CU37" s="95">
        <f t="shared" si="755"/>
        <v>0</v>
      </c>
      <c r="CV37" s="93"/>
      <c r="CW37" s="95">
        <f t="shared" ref="CW37:CX37" si="756">CW38+CW39</f>
        <v>0</v>
      </c>
      <c r="CX37" s="95">
        <f t="shared" si="756"/>
        <v>0</v>
      </c>
      <c r="CY37" s="93"/>
      <c r="CZ37" s="95">
        <f t="shared" ref="CZ37:DA37" si="757">CZ38+CZ39</f>
        <v>0</v>
      </c>
      <c r="DA37" s="95">
        <f t="shared" si="757"/>
        <v>0</v>
      </c>
      <c r="DB37" s="93"/>
      <c r="DC37" s="95">
        <f t="shared" ref="DC37:DD37" si="758">DC38+DC39</f>
        <v>0</v>
      </c>
      <c r="DD37" s="95">
        <f t="shared" si="758"/>
        <v>0</v>
      </c>
      <c r="DE37" s="93"/>
      <c r="DF37" s="95">
        <f t="shared" ref="DF37:DG37" si="759">DF38+DF39</f>
        <v>0</v>
      </c>
      <c r="DG37" s="95">
        <f t="shared" si="759"/>
        <v>0</v>
      </c>
      <c r="DH37" s="93"/>
      <c r="DI37" s="95">
        <f t="shared" ref="DI37:DJ37" si="760">DI38+DI39</f>
        <v>0</v>
      </c>
      <c r="DJ37" s="95">
        <f t="shared" si="760"/>
        <v>0</v>
      </c>
      <c r="DK37" s="93"/>
      <c r="DL37" s="95">
        <f t="shared" ref="DL37:DM37" si="761">DL38+DL39</f>
        <v>0</v>
      </c>
      <c r="DM37" s="95">
        <f t="shared" si="761"/>
        <v>0</v>
      </c>
      <c r="DN37" s="93"/>
      <c r="DO37" s="95">
        <f t="shared" ref="DO37:DP37" si="762">DO38+DO39</f>
        <v>35000</v>
      </c>
      <c r="DP37" s="95">
        <f t="shared" si="762"/>
        <v>100000</v>
      </c>
      <c r="DQ37" s="93"/>
      <c r="DR37" s="91">
        <f t="shared" si="168"/>
        <v>155000</v>
      </c>
      <c r="DS37" s="91">
        <f t="shared" si="168"/>
        <v>235000</v>
      </c>
      <c r="DT37" s="93">
        <f t="shared" si="169"/>
        <v>151.61290322580646</v>
      </c>
      <c r="DU37" s="95">
        <f>DU38+DU39</f>
        <v>0</v>
      </c>
      <c r="DV37" s="95">
        <f>DV38+DV39</f>
        <v>0</v>
      </c>
      <c r="DW37" s="91"/>
      <c r="DX37" s="95">
        <f t="shared" ref="DX37:DY37" si="763">DX38+DX39</f>
        <v>0</v>
      </c>
      <c r="DY37" s="95">
        <f t="shared" si="763"/>
        <v>0</v>
      </c>
      <c r="DZ37" s="91"/>
      <c r="EA37" s="95">
        <f t="shared" ref="EA37:EB37" si="764">EA38+EA39</f>
        <v>0</v>
      </c>
      <c r="EB37" s="95">
        <f t="shared" si="764"/>
        <v>0</v>
      </c>
      <c r="EC37" s="91"/>
      <c r="ED37" s="95">
        <f t="shared" ref="ED37:EE37" si="765">ED38+ED39</f>
        <v>0</v>
      </c>
      <c r="EE37" s="95">
        <f t="shared" si="765"/>
        <v>0</v>
      </c>
      <c r="EF37" s="91"/>
      <c r="EG37" s="95">
        <f t="shared" ref="EG37:EH37" si="766">EG38+EG39</f>
        <v>0</v>
      </c>
      <c r="EH37" s="95">
        <f t="shared" si="766"/>
        <v>0</v>
      </c>
      <c r="EI37" s="91"/>
      <c r="EJ37" s="95">
        <f t="shared" ref="EJ37:EK37" si="767">EJ38+EJ39</f>
        <v>0</v>
      </c>
      <c r="EK37" s="95">
        <f t="shared" si="767"/>
        <v>0</v>
      </c>
      <c r="EL37" s="91"/>
      <c r="EM37" s="95">
        <f t="shared" ref="EM37:EN37" si="768">EM38+EM39</f>
        <v>0</v>
      </c>
      <c r="EN37" s="95">
        <f t="shared" si="768"/>
        <v>0</v>
      </c>
      <c r="EO37" s="91"/>
      <c r="EP37" s="95">
        <f t="shared" ref="EP37:EQ37" si="769">EP38+EP39</f>
        <v>0</v>
      </c>
      <c r="EQ37" s="95">
        <f t="shared" si="769"/>
        <v>0</v>
      </c>
      <c r="ER37" s="91"/>
      <c r="ES37" s="95">
        <f t="shared" ref="ES37:ET37" si="770">ES38+ES39</f>
        <v>0</v>
      </c>
      <c r="ET37" s="95">
        <f t="shared" si="770"/>
        <v>0</v>
      </c>
      <c r="EU37" s="91"/>
      <c r="EV37" s="91">
        <f t="shared" si="178"/>
        <v>0</v>
      </c>
      <c r="EW37" s="91">
        <f t="shared" si="178"/>
        <v>0</v>
      </c>
      <c r="EX37" s="83"/>
      <c r="EY37" s="95">
        <f t="shared" ref="EY37:EZ37" si="771">EY38+EY39</f>
        <v>0</v>
      </c>
      <c r="EZ37" s="95">
        <f t="shared" si="771"/>
        <v>0</v>
      </c>
      <c r="FA37" s="91"/>
      <c r="FB37" s="95">
        <f t="shared" ref="FB37:FC37" si="772">FB38+FB39</f>
        <v>0</v>
      </c>
      <c r="FC37" s="95">
        <f t="shared" si="772"/>
        <v>0</v>
      </c>
      <c r="FD37" s="91"/>
      <c r="FE37" s="95">
        <f t="shared" ref="FE37:FF37" si="773">FE38+FE39</f>
        <v>0</v>
      </c>
      <c r="FF37" s="95">
        <f t="shared" si="773"/>
        <v>0</v>
      </c>
      <c r="FG37" s="91"/>
      <c r="FH37" s="95">
        <f t="shared" ref="FH37:FI37" si="774">FH38+FH39</f>
        <v>0</v>
      </c>
      <c r="FI37" s="95">
        <f t="shared" si="774"/>
        <v>0</v>
      </c>
      <c r="FJ37" s="91"/>
      <c r="FK37" s="91"/>
      <c r="FL37" s="95">
        <f t="shared" ref="FL37" si="775">FL38+FL39</f>
        <v>0</v>
      </c>
      <c r="FM37" s="91"/>
      <c r="FN37" s="95">
        <f t="shared" ref="FN37:FO37" si="776">FN38+FN39</f>
        <v>0</v>
      </c>
      <c r="FO37" s="95">
        <f t="shared" si="776"/>
        <v>0</v>
      </c>
      <c r="FP37" s="91"/>
      <c r="FQ37" s="95">
        <f t="shared" ref="FQ37:FR37" si="777">FQ38+FQ39</f>
        <v>0</v>
      </c>
      <c r="FR37" s="95">
        <f t="shared" si="777"/>
        <v>0</v>
      </c>
      <c r="FS37" s="91"/>
      <c r="FT37" s="95">
        <f t="shared" ref="FT37:FU37" si="778">FT38+FT39</f>
        <v>0</v>
      </c>
      <c r="FU37" s="95">
        <f t="shared" si="778"/>
        <v>0</v>
      </c>
      <c r="FV37" s="91"/>
      <c r="FW37" s="95">
        <f t="shared" ref="FW37:FX37" si="779">FW38+FW39</f>
        <v>0</v>
      </c>
      <c r="FX37" s="95">
        <f t="shared" si="779"/>
        <v>0</v>
      </c>
      <c r="FY37" s="91"/>
      <c r="FZ37" s="95">
        <f t="shared" ref="FZ37:GA37" si="780">FZ38+FZ39</f>
        <v>0</v>
      </c>
      <c r="GA37" s="95">
        <f t="shared" si="780"/>
        <v>0</v>
      </c>
      <c r="GB37" s="91"/>
      <c r="GC37" s="95">
        <f t="shared" ref="GC37:GD37" si="781">GC38+GC39</f>
        <v>0</v>
      </c>
      <c r="GD37" s="95">
        <f t="shared" si="781"/>
        <v>0</v>
      </c>
      <c r="GE37" s="91"/>
      <c r="GF37" s="95">
        <f t="shared" ref="GF37:GG37" si="782">GF38+GF39</f>
        <v>0</v>
      </c>
      <c r="GG37" s="95">
        <f t="shared" si="782"/>
        <v>0</v>
      </c>
      <c r="GH37" s="91"/>
      <c r="GI37" s="95">
        <f t="shared" ref="GI37:GJ37" si="783">GI38+GI39</f>
        <v>0</v>
      </c>
      <c r="GJ37" s="95">
        <f t="shared" si="783"/>
        <v>0</v>
      </c>
      <c r="GK37" s="91"/>
      <c r="GL37" s="95">
        <f t="shared" ref="GL37:GM37" si="784">GL38+GL39</f>
        <v>0</v>
      </c>
      <c r="GM37" s="95">
        <f t="shared" si="784"/>
        <v>0</v>
      </c>
      <c r="GN37" s="91"/>
      <c r="GO37" s="91">
        <f t="shared" si="117"/>
        <v>0</v>
      </c>
      <c r="GP37" s="95">
        <f t="shared" ref="GP37" si="785">GP38+GP39</f>
        <v>0</v>
      </c>
      <c r="GQ37" s="91"/>
      <c r="GR37" s="95">
        <f t="shared" ref="GR37:GS37" si="786">GR38+GR39</f>
        <v>0</v>
      </c>
      <c r="GS37" s="95">
        <f t="shared" si="786"/>
        <v>10864</v>
      </c>
      <c r="GT37" s="91"/>
      <c r="GU37" s="95">
        <f t="shared" ref="GU37:GV37" si="787">GU38+GU39</f>
        <v>0</v>
      </c>
      <c r="GV37" s="95">
        <f t="shared" si="787"/>
        <v>0</v>
      </c>
      <c r="GW37" s="91"/>
      <c r="GX37" s="95">
        <f t="shared" ref="GX37:GY37" si="788">GX38+GX39</f>
        <v>0</v>
      </c>
      <c r="GY37" s="95">
        <f t="shared" si="788"/>
        <v>0</v>
      </c>
      <c r="GZ37" s="91"/>
      <c r="HA37" s="91">
        <f t="shared" si="197"/>
        <v>0</v>
      </c>
      <c r="HB37" s="91">
        <f t="shared" si="197"/>
        <v>10864</v>
      </c>
      <c r="HC37" s="91"/>
      <c r="HD37" s="91">
        <f t="shared" si="127"/>
        <v>155000</v>
      </c>
      <c r="HE37" s="91">
        <f t="shared" si="127"/>
        <v>245864</v>
      </c>
      <c r="HF37" s="92">
        <f t="shared" si="128"/>
        <v>158.62193548387097</v>
      </c>
      <c r="HH37" s="78"/>
      <c r="HI37" s="78"/>
    </row>
    <row r="38" spans="1:217" ht="15" customHeight="1" x14ac:dyDescent="0.2">
      <c r="A38" s="109" t="s">
        <v>445</v>
      </c>
      <c r="B38" s="88"/>
      <c r="C38" s="88">
        <f>SUM('[1]címrend kötelező'!B38+'[1]címrend önként'!B38+'[1]címrend államig'!B38)</f>
        <v>0</v>
      </c>
      <c r="D38" s="93"/>
      <c r="E38" s="88"/>
      <c r="F38" s="88">
        <f>SUM('[1]címrend kötelező'!C38+'[1]címrend önként'!C38+'[1]címrend államig'!C38)</f>
        <v>0</v>
      </c>
      <c r="G38" s="93"/>
      <c r="H38" s="88"/>
      <c r="I38" s="88">
        <f>SUM('[1]címrend kötelező'!D38+'[1]címrend önként'!D38+'[1]címrend államig'!D38)</f>
        <v>0</v>
      </c>
      <c r="J38" s="93"/>
      <c r="K38" s="88"/>
      <c r="L38" s="88">
        <f>SUM('[1]címrend kötelező'!E38+'[1]címrend önként'!E38+'[1]címrend államig'!E38)</f>
        <v>0</v>
      </c>
      <c r="M38" s="93"/>
      <c r="N38" s="88"/>
      <c r="O38" s="88">
        <f>SUM('[1]címrend kötelező'!F38+'[1]címrend önként'!F38+'[1]címrend államig'!F38)</f>
        <v>0</v>
      </c>
      <c r="P38" s="93"/>
      <c r="Q38" s="88"/>
      <c r="R38" s="88">
        <f>SUM('[1]címrend kötelező'!G38+'[1]címrend önként'!G38+'[1]címrend államig'!G38)</f>
        <v>0</v>
      </c>
      <c r="S38" s="93"/>
      <c r="T38" s="88"/>
      <c r="U38" s="88">
        <f>SUM('[1]címrend kötelező'!H38+'[1]címrend önként'!H38+'[1]címrend államig'!H38)</f>
        <v>0</v>
      </c>
      <c r="V38" s="93"/>
      <c r="W38" s="88"/>
      <c r="X38" s="88">
        <f>SUM('[1]címrend kötelező'!I38+'[1]címrend önként'!I38+'[1]címrend államig'!I38)</f>
        <v>0</v>
      </c>
      <c r="Y38" s="93"/>
      <c r="Z38" s="88"/>
      <c r="AA38" s="88">
        <f>SUM('[1]címrend kötelező'!J38+'[1]címrend önként'!J38+'[1]címrend államig'!J38)</f>
        <v>0</v>
      </c>
      <c r="AB38" s="93"/>
      <c r="AC38" s="88"/>
      <c r="AD38" s="88">
        <f>SUM('[1]címrend kötelező'!K38+'[1]címrend önként'!K38+'[1]címrend államig'!K38)</f>
        <v>0</v>
      </c>
      <c r="AE38" s="93"/>
      <c r="AF38" s="88"/>
      <c r="AG38" s="88">
        <f>SUM('[1]címrend kötelező'!L38+'[1]címrend önként'!L38+'[1]címrend államig'!L38)</f>
        <v>0</v>
      </c>
      <c r="AH38" s="93"/>
      <c r="AI38" s="88"/>
      <c r="AJ38" s="88">
        <f>SUM('[1]címrend kötelező'!M38+'[1]címrend önként'!M38+'[1]címrend államig'!M38)</f>
        <v>0</v>
      </c>
      <c r="AK38" s="93"/>
      <c r="AL38" s="88"/>
      <c r="AM38" s="88">
        <f>SUM('[1]címrend kötelező'!N38+'[1]címrend önként'!N38+'[1]címrend államig'!N38)</f>
        <v>0</v>
      </c>
      <c r="AN38" s="93"/>
      <c r="AO38" s="88"/>
      <c r="AP38" s="88">
        <f>SUM('[1]címrend kötelező'!O38+'[1]címrend önként'!O38+'[1]címrend államig'!O38)</f>
        <v>0</v>
      </c>
      <c r="AQ38" s="93"/>
      <c r="AR38" s="88"/>
      <c r="AS38" s="88">
        <f>SUM('[1]címrend kötelező'!P38+'[1]címrend önként'!P38+'[1]címrend államig'!P38)</f>
        <v>0</v>
      </c>
      <c r="AT38" s="93"/>
      <c r="AU38" s="88"/>
      <c r="AV38" s="88">
        <f>SUM('[1]címrend kötelező'!Q38+'[1]címrend önként'!Q38+'[1]címrend államig'!Q38)</f>
        <v>0</v>
      </c>
      <c r="AW38" s="93"/>
      <c r="AX38" s="88"/>
      <c r="AY38" s="88">
        <f>SUM('[1]címrend kötelező'!R38+'[1]címrend önként'!R38+'[1]címrend államig'!R38)</f>
        <v>0</v>
      </c>
      <c r="AZ38" s="93"/>
      <c r="BA38" s="88"/>
      <c r="BB38" s="88">
        <f>SUM('[1]címrend kötelező'!S38+'[1]címrend önként'!S38+'[1]címrend államig'!S38)</f>
        <v>0</v>
      </c>
      <c r="BC38" s="93"/>
      <c r="BD38" s="88"/>
      <c r="BE38" s="88">
        <f>SUM('[1]címrend kötelező'!T38+'[1]címrend önként'!T38+'[1]címrend államig'!T38)</f>
        <v>0</v>
      </c>
      <c r="BF38" s="93"/>
      <c r="BG38" s="88"/>
      <c r="BH38" s="88">
        <f>SUM('[1]címrend kötelező'!U38+'[1]címrend önként'!U38+'[1]címrend államig'!U38)</f>
        <v>0</v>
      </c>
      <c r="BI38" s="93"/>
      <c r="BJ38" s="88"/>
      <c r="BK38" s="88">
        <f>SUM('[1]címrend kötelező'!V38+'[1]címrend önként'!V38+'[1]címrend államig'!V38)</f>
        <v>0</v>
      </c>
      <c r="BL38" s="93"/>
      <c r="BM38" s="88"/>
      <c r="BN38" s="88">
        <f>SUM('[1]címrend kötelező'!W38+'[1]címrend önként'!W38+'[1]címrend államig'!W38)</f>
        <v>0</v>
      </c>
      <c r="BO38" s="93"/>
      <c r="BP38" s="88"/>
      <c r="BQ38" s="88">
        <f>SUM('[1]címrend kötelező'!X38+'[1]címrend önként'!X38+'[1]címrend államig'!X38)</f>
        <v>0</v>
      </c>
      <c r="BR38" s="93"/>
      <c r="BS38" s="88"/>
      <c r="BT38" s="88">
        <f>SUM('[1]címrend kötelező'!Y38+'[1]címrend önként'!Y38+'[1]címrend államig'!Y38)</f>
        <v>0</v>
      </c>
      <c r="BU38" s="93"/>
      <c r="BV38" s="88"/>
      <c r="BW38" s="88">
        <f>SUM('[1]címrend kötelező'!Z38+'[1]címrend önként'!Z38+'[1]címrend államig'!Z38)</f>
        <v>0</v>
      </c>
      <c r="BX38" s="93"/>
      <c r="BY38" s="88"/>
      <c r="BZ38" s="88">
        <f>SUM('[1]címrend kötelező'!AA38+'[1]címrend önként'!AA38+'[1]címrend államig'!AA38)</f>
        <v>0</v>
      </c>
      <c r="CA38" s="93"/>
      <c r="CB38" s="88"/>
      <c r="CC38" s="88">
        <f>SUM('[1]címrend kötelező'!AB38+'[1]címrend önként'!AB38+'[1]címrend államig'!AB38)</f>
        <v>0</v>
      </c>
      <c r="CD38" s="93"/>
      <c r="CE38" s="88"/>
      <c r="CF38" s="88">
        <f>SUM('[1]címrend kötelező'!AC38+'[1]címrend önként'!AC38+'[1]címrend államig'!AC38)</f>
        <v>0</v>
      </c>
      <c r="CG38" s="93"/>
      <c r="CH38" s="88"/>
      <c r="CI38" s="88">
        <f>SUM('[1]címrend kötelező'!AD38+'[1]címrend önként'!AD38+'[1]címrend államig'!AD38)</f>
        <v>0</v>
      </c>
      <c r="CJ38" s="93"/>
      <c r="CK38" s="88"/>
      <c r="CL38" s="88">
        <f>SUM('[1]címrend kötelező'!AE38+'[1]címrend önként'!AE38+'[1]címrend államig'!AE38)</f>
        <v>0</v>
      </c>
      <c r="CM38" s="93"/>
      <c r="CN38" s="88"/>
      <c r="CO38" s="88">
        <f>SUM('[1]címrend kötelező'!AF38+'[1]címrend önként'!AF38+'[1]címrend államig'!AF38)</f>
        <v>0</v>
      </c>
      <c r="CP38" s="93"/>
      <c r="CQ38" s="88"/>
      <c r="CR38" s="88">
        <f>SUM('[1]címrend kötelező'!AG38+'[1]címrend önként'!AG38+'[1]címrend államig'!AG38)</f>
        <v>0</v>
      </c>
      <c r="CS38" s="93"/>
      <c r="CT38" s="88"/>
      <c r="CU38" s="88">
        <f>SUM('[1]címrend kötelező'!AH38+'[1]címrend önként'!AH38+'[1]címrend államig'!AH38)</f>
        <v>0</v>
      </c>
      <c r="CV38" s="93"/>
      <c r="CW38" s="88"/>
      <c r="CX38" s="88">
        <f>SUM('[1]címrend kötelező'!AI38+'[1]címrend önként'!AI38+'[1]címrend államig'!AI38)</f>
        <v>0</v>
      </c>
      <c r="CY38" s="93"/>
      <c r="CZ38" s="88"/>
      <c r="DA38" s="88">
        <f>SUM('[1]címrend kötelező'!AJ38+'[1]címrend önként'!AJ38+'[1]címrend államig'!AJ38)</f>
        <v>0</v>
      </c>
      <c r="DB38" s="93"/>
      <c r="DC38" s="88"/>
      <c r="DD38" s="88">
        <f>SUM('[1]címrend kötelező'!AK38+'[1]címrend önként'!AK38+'[1]címrend államig'!AK38)</f>
        <v>0</v>
      </c>
      <c r="DE38" s="93"/>
      <c r="DF38" s="88"/>
      <c r="DG38" s="88">
        <f>SUM('[1]címrend kötelező'!AL38+'[1]címrend önként'!AL38+'[1]címrend államig'!AL38)</f>
        <v>0</v>
      </c>
      <c r="DH38" s="93"/>
      <c r="DI38" s="88"/>
      <c r="DJ38" s="88">
        <f>SUM('[1]címrend kötelező'!AM38+'[1]címrend önként'!AM38+'[1]címrend államig'!AM38)</f>
        <v>0</v>
      </c>
      <c r="DK38" s="93"/>
      <c r="DL38" s="88"/>
      <c r="DM38" s="88">
        <f>SUM('[1]címrend kötelező'!AN38+'[1]címrend önként'!AN38+'[1]címrend államig'!AN38)</f>
        <v>0</v>
      </c>
      <c r="DN38" s="93"/>
      <c r="DO38" s="88"/>
      <c r="DP38" s="88">
        <f>SUM('[1]címrend kötelező'!AO38+'[1]címrend önként'!AO38+'[1]címrend államig'!AO38)</f>
        <v>0</v>
      </c>
      <c r="DQ38" s="93"/>
      <c r="DR38" s="90">
        <f t="shared" si="168"/>
        <v>0</v>
      </c>
      <c r="DS38" s="90">
        <f t="shared" si="168"/>
        <v>0</v>
      </c>
      <c r="DT38" s="89"/>
      <c r="DU38" s="88"/>
      <c r="DV38" s="88">
        <f>SUM('[1]címrend kötelező'!AQ38+'[1]címrend önként'!AQ38+'[1]címrend államig'!AQ38)</f>
        <v>0</v>
      </c>
      <c r="DW38" s="91"/>
      <c r="DX38" s="88"/>
      <c r="DY38" s="88">
        <f>SUM('[1]címrend kötelező'!AR38+'[1]címrend önként'!AR38+'[1]címrend államig'!AR38)</f>
        <v>0</v>
      </c>
      <c r="DZ38" s="91"/>
      <c r="EA38" s="88"/>
      <c r="EB38" s="88">
        <f>SUM('[1]címrend kötelező'!AS38+'[1]címrend önként'!AS38+'[1]címrend államig'!AS38)</f>
        <v>0</v>
      </c>
      <c r="EC38" s="91"/>
      <c r="ED38" s="88"/>
      <c r="EE38" s="88">
        <f>SUM('[1]címrend kötelező'!AT38+'[1]címrend önként'!AT38+'[1]címrend államig'!AT38)</f>
        <v>0</v>
      </c>
      <c r="EF38" s="91"/>
      <c r="EG38" s="88"/>
      <c r="EH38" s="88">
        <f>SUM('[1]címrend kötelező'!AU38+'[1]címrend önként'!AU38+'[1]címrend államig'!AU38)</f>
        <v>0</v>
      </c>
      <c r="EI38" s="91"/>
      <c r="EJ38" s="88"/>
      <c r="EK38" s="88">
        <f>SUM('[1]címrend kötelező'!AV38+'[1]címrend önként'!AV38+'[1]címrend államig'!AV38)</f>
        <v>0</v>
      </c>
      <c r="EL38" s="91"/>
      <c r="EM38" s="88"/>
      <c r="EN38" s="88">
        <f>SUM('[1]címrend kötelező'!AW38+'[1]címrend önként'!AW38+'[1]címrend államig'!AW38)</f>
        <v>0</v>
      </c>
      <c r="EO38" s="91"/>
      <c r="EP38" s="88"/>
      <c r="EQ38" s="88">
        <f>SUM('[1]címrend kötelező'!AX38+'[1]címrend önként'!AX38+'[1]címrend államig'!AX38)</f>
        <v>0</v>
      </c>
      <c r="ER38" s="91"/>
      <c r="ES38" s="88"/>
      <c r="ET38" s="88">
        <f>SUM('[1]címrend kötelező'!AY38+'[1]címrend önként'!AY38+'[1]címrend államig'!AY38)</f>
        <v>0</v>
      </c>
      <c r="EU38" s="91"/>
      <c r="EV38" s="90">
        <f t="shared" si="178"/>
        <v>0</v>
      </c>
      <c r="EW38" s="90">
        <f t="shared" si="178"/>
        <v>0</v>
      </c>
      <c r="EX38" s="83"/>
      <c r="EY38" s="88"/>
      <c r="EZ38" s="88">
        <f>'[1]címrend kötelező'!BA38+'[1]címrend önként'!BA38+'[1]címrend államig'!BA38</f>
        <v>0</v>
      </c>
      <c r="FA38" s="91"/>
      <c r="FB38" s="88"/>
      <c r="FC38" s="88">
        <f>'[1]címrend kötelező'!BB38+'[1]címrend önként'!BB38+'[1]címrend államig'!BB38</f>
        <v>0</v>
      </c>
      <c r="FD38" s="91"/>
      <c r="FE38" s="88"/>
      <c r="FF38" s="88">
        <f>'[1]címrend kötelező'!BC38+'[1]címrend önként'!BC38+'[1]címrend államig'!BC38</f>
        <v>0</v>
      </c>
      <c r="FG38" s="91"/>
      <c r="FH38" s="88"/>
      <c r="FI38" s="88">
        <f>'[1]címrend kötelező'!BD38+'[1]címrend önként'!BD38+'[1]címrend államig'!BD38</f>
        <v>0</v>
      </c>
      <c r="FJ38" s="91"/>
      <c r="FK38" s="91"/>
      <c r="FL38" s="88">
        <f>'[1]címrend kötelező'!BE38+'[1]címrend önként'!BE38+'[1]címrend államig'!BE38</f>
        <v>0</v>
      </c>
      <c r="FM38" s="91"/>
      <c r="FN38" s="88"/>
      <c r="FO38" s="88">
        <f>SUM('[1]címrend kötelező'!BF38+'[1]címrend önként'!BF38+'[1]címrend államig'!BF38)</f>
        <v>0</v>
      </c>
      <c r="FP38" s="91"/>
      <c r="FQ38" s="88"/>
      <c r="FR38" s="88">
        <f>SUM('[1]címrend kötelező'!BG38+'[1]címrend önként'!BG38+'[1]címrend államig'!BG38)</f>
        <v>0</v>
      </c>
      <c r="FS38" s="91"/>
      <c r="FT38" s="88"/>
      <c r="FU38" s="88">
        <f>SUM('[1]címrend kötelező'!BH38+'[1]címrend önként'!BH38+'[1]címrend államig'!BH38)</f>
        <v>0</v>
      </c>
      <c r="FV38" s="91"/>
      <c r="FW38" s="88"/>
      <c r="FX38" s="88">
        <f>SUM('[1]címrend kötelező'!BI38+'[1]címrend önként'!BI38+'[1]címrend államig'!BI38)</f>
        <v>0</v>
      </c>
      <c r="FY38" s="91"/>
      <c r="FZ38" s="88"/>
      <c r="GA38" s="88">
        <f>SUM('[1]címrend kötelező'!BJ38+'[1]címrend önként'!BJ38+'[1]címrend államig'!BJ38)</f>
        <v>0</v>
      </c>
      <c r="GB38" s="91"/>
      <c r="GC38" s="88"/>
      <c r="GD38" s="88">
        <f>SUM('[1]címrend kötelező'!BK38+'[1]címrend önként'!BK38+'[1]címrend államig'!BK38)</f>
        <v>0</v>
      </c>
      <c r="GE38" s="91"/>
      <c r="GF38" s="88"/>
      <c r="GG38" s="88">
        <f>SUM('[1]címrend kötelező'!BL38+'[1]címrend önként'!BL38+'[1]címrend államig'!BL38)</f>
        <v>0</v>
      </c>
      <c r="GH38" s="91"/>
      <c r="GI38" s="88"/>
      <c r="GJ38" s="88">
        <f>SUM('[1]címrend kötelező'!BM38+'[1]címrend önként'!BM38+'[1]címrend államig'!BM38)</f>
        <v>0</v>
      </c>
      <c r="GK38" s="91"/>
      <c r="GL38" s="88"/>
      <c r="GM38" s="88">
        <f>SUM('[1]címrend kötelező'!BN38+'[1]címrend önként'!BN38+'[1]címrend államig'!BN38)</f>
        <v>0</v>
      </c>
      <c r="GN38" s="91"/>
      <c r="GO38" s="90">
        <f t="shared" si="117"/>
        <v>0</v>
      </c>
      <c r="GP38" s="90">
        <f t="shared" ref="GP38:GP39" si="789">EZ38+FC38+FF38+FI38+FL38+FO38+FR38+FU38+FX38+GA38+GD38+GG38+GJ38+GM38</f>
        <v>0</v>
      </c>
      <c r="GQ38" s="91"/>
      <c r="GR38" s="88"/>
      <c r="GS38" s="88">
        <f>SUM('[1]címrend kötelező'!BP38+'[1]címrend önként'!BP38+'[1]címrend államig'!BP38)</f>
        <v>0</v>
      </c>
      <c r="GT38" s="91"/>
      <c r="GU38" s="88"/>
      <c r="GV38" s="88">
        <f>SUM('[1]címrend kötelező'!BQ38+'[1]címrend önként'!BQ38+'[1]címrend államig'!BQ38)</f>
        <v>0</v>
      </c>
      <c r="GW38" s="91"/>
      <c r="GX38" s="88"/>
      <c r="GY38" s="88">
        <f>SUM('[1]címrend kötelező'!BR38+'[1]címrend önként'!BR38+'[1]címrend államig'!BR38)</f>
        <v>0</v>
      </c>
      <c r="GZ38" s="91"/>
      <c r="HA38" s="90">
        <f t="shared" si="197"/>
        <v>0</v>
      </c>
      <c r="HB38" s="90">
        <f t="shared" si="197"/>
        <v>0</v>
      </c>
      <c r="HC38" s="90"/>
      <c r="HD38" s="91">
        <f t="shared" ref="HD38:HE66" si="790">DR38+EV38+HA38</f>
        <v>0</v>
      </c>
      <c r="HE38" s="91">
        <f t="shared" si="790"/>
        <v>0</v>
      </c>
      <c r="HF38" s="92"/>
      <c r="HH38" s="78"/>
      <c r="HI38" s="78"/>
    </row>
    <row r="39" spans="1:217" ht="15" customHeight="1" x14ac:dyDescent="0.2">
      <c r="A39" s="109" t="s">
        <v>446</v>
      </c>
      <c r="B39" s="88"/>
      <c r="C39" s="88">
        <f>SUM('[1]címrend kötelező'!B39+'[1]címrend önként'!B39+'[1]címrend államig'!B39)</f>
        <v>0</v>
      </c>
      <c r="D39" s="93"/>
      <c r="E39" s="88"/>
      <c r="F39" s="88">
        <f>SUM('[1]címrend kötelező'!C39+'[1]címrend önként'!C39+'[1]címrend államig'!C39)</f>
        <v>0</v>
      </c>
      <c r="G39" s="93"/>
      <c r="H39" s="88"/>
      <c r="I39" s="88">
        <f>SUM('[1]címrend kötelező'!D39+'[1]címrend önként'!D39+'[1]címrend államig'!D39)</f>
        <v>0</v>
      </c>
      <c r="J39" s="93"/>
      <c r="K39" s="88"/>
      <c r="L39" s="88">
        <f>SUM('[1]címrend kötelező'!E39+'[1]címrend önként'!E39+'[1]címrend államig'!E39)</f>
        <v>0</v>
      </c>
      <c r="M39" s="93"/>
      <c r="N39" s="88"/>
      <c r="O39" s="88">
        <f>SUM('[1]címrend kötelező'!F39+'[1]címrend önként'!F39+'[1]címrend államig'!F39)</f>
        <v>0</v>
      </c>
      <c r="P39" s="93"/>
      <c r="Q39" s="88"/>
      <c r="R39" s="88">
        <f>SUM('[1]címrend kötelező'!G39+'[1]címrend önként'!G39+'[1]címrend államig'!G39)</f>
        <v>0</v>
      </c>
      <c r="S39" s="93"/>
      <c r="T39" s="88"/>
      <c r="U39" s="88">
        <f>SUM('[1]címrend kötelező'!H39+'[1]címrend önként'!H39+'[1]címrend államig'!H39)</f>
        <v>0</v>
      </c>
      <c r="V39" s="93"/>
      <c r="W39" s="88"/>
      <c r="X39" s="88">
        <f>SUM('[1]címrend kötelező'!I39+'[1]címrend önként'!I39+'[1]címrend államig'!I39)</f>
        <v>0</v>
      </c>
      <c r="Y39" s="93"/>
      <c r="Z39" s="88"/>
      <c r="AA39" s="88">
        <f>SUM('[1]címrend kötelező'!J39+'[1]címrend önként'!J39+'[1]címrend államig'!J39)</f>
        <v>0</v>
      </c>
      <c r="AB39" s="93"/>
      <c r="AC39" s="88"/>
      <c r="AD39" s="88">
        <f>SUM('[1]címrend kötelező'!K39+'[1]címrend önként'!K39+'[1]címrend államig'!K39)</f>
        <v>0</v>
      </c>
      <c r="AE39" s="93"/>
      <c r="AF39" s="88"/>
      <c r="AG39" s="88">
        <f>SUM('[1]címrend kötelező'!L39+'[1]címrend önként'!L39+'[1]címrend államig'!L39)</f>
        <v>0</v>
      </c>
      <c r="AH39" s="93"/>
      <c r="AI39" s="88"/>
      <c r="AJ39" s="88">
        <f>SUM('[1]címrend kötelező'!M39+'[1]címrend önként'!M39+'[1]címrend államig'!M39)</f>
        <v>0</v>
      </c>
      <c r="AK39" s="93"/>
      <c r="AL39" s="88"/>
      <c r="AM39" s="88">
        <f>SUM('[1]címrend kötelező'!N39+'[1]címrend önként'!N39+'[1]címrend államig'!N39)</f>
        <v>0</v>
      </c>
      <c r="AN39" s="93"/>
      <c r="AO39" s="88"/>
      <c r="AP39" s="88">
        <f>SUM('[1]címrend kötelező'!O39+'[1]címrend önként'!O39+'[1]címrend államig'!O39)</f>
        <v>0</v>
      </c>
      <c r="AQ39" s="93"/>
      <c r="AR39" s="88"/>
      <c r="AS39" s="88">
        <f>SUM('[1]címrend kötelező'!P39+'[1]címrend önként'!P39+'[1]címrend államig'!P39)</f>
        <v>0</v>
      </c>
      <c r="AT39" s="93"/>
      <c r="AU39" s="88"/>
      <c r="AV39" s="88">
        <f>SUM('[1]címrend kötelező'!Q39+'[1]címrend önként'!Q39+'[1]címrend államig'!Q39)</f>
        <v>0</v>
      </c>
      <c r="AW39" s="93"/>
      <c r="AX39" s="88"/>
      <c r="AY39" s="88">
        <f>SUM('[1]címrend kötelező'!R39+'[1]címrend önként'!R39+'[1]címrend államig'!R39)</f>
        <v>0</v>
      </c>
      <c r="AZ39" s="93"/>
      <c r="BA39" s="88"/>
      <c r="BB39" s="88">
        <f>SUM('[1]címrend kötelező'!S39+'[1]címrend önként'!S39+'[1]címrend államig'!S39)</f>
        <v>0</v>
      </c>
      <c r="BC39" s="93"/>
      <c r="BD39" s="88"/>
      <c r="BE39" s="88">
        <f>SUM('[1]címrend kötelező'!T39+'[1]címrend önként'!T39+'[1]címrend államig'!T39)</f>
        <v>0</v>
      </c>
      <c r="BF39" s="93"/>
      <c r="BG39" s="88"/>
      <c r="BH39" s="88">
        <f>SUM('[1]címrend kötelező'!U39+'[1]címrend önként'!U39+'[1]címrend államig'!U39)</f>
        <v>0</v>
      </c>
      <c r="BI39" s="93"/>
      <c r="BJ39" s="88"/>
      <c r="BK39" s="88">
        <f>SUM('[1]címrend kötelező'!V39+'[1]címrend önként'!V39+'[1]címrend államig'!V39)</f>
        <v>0</v>
      </c>
      <c r="BL39" s="93"/>
      <c r="BM39" s="88"/>
      <c r="BN39" s="88">
        <f>SUM('[1]címrend kötelező'!W39+'[1]címrend önként'!W39+'[1]címrend államig'!W39)</f>
        <v>0</v>
      </c>
      <c r="BO39" s="93"/>
      <c r="BP39" s="88"/>
      <c r="BQ39" s="88">
        <f>SUM('[1]címrend kötelező'!X39+'[1]címrend önként'!X39+'[1]címrend államig'!X39)</f>
        <v>0</v>
      </c>
      <c r="BR39" s="93"/>
      <c r="BS39" s="88">
        <v>20000</v>
      </c>
      <c r="BT39" s="88">
        <f>SUM('[1]címrend kötelező'!Y39+'[1]címrend önként'!Y39+'[1]címrend államig'!Y39)</f>
        <v>25000</v>
      </c>
      <c r="BU39" s="93"/>
      <c r="BV39" s="88"/>
      <c r="BW39" s="88">
        <f>SUM('[1]címrend kötelező'!Z39+'[1]címrend önként'!Z39+'[1]címrend államig'!Z39)</f>
        <v>0</v>
      </c>
      <c r="BX39" s="93"/>
      <c r="BY39" s="88">
        <v>100000</v>
      </c>
      <c r="BZ39" s="88">
        <f>SUM('[1]címrend kötelező'!AA39+'[1]címrend önként'!AA39+'[1]címrend államig'!AA39)</f>
        <v>110000</v>
      </c>
      <c r="CA39" s="93"/>
      <c r="CB39" s="88"/>
      <c r="CC39" s="88">
        <f>SUM('[1]címrend kötelező'!AB39+'[1]címrend önként'!AB39+'[1]címrend államig'!AB39)</f>
        <v>0</v>
      </c>
      <c r="CD39" s="93"/>
      <c r="CE39" s="88"/>
      <c r="CF39" s="88">
        <f>SUM('[1]címrend kötelező'!AC39+'[1]címrend önként'!AC39+'[1]címrend államig'!AC39)</f>
        <v>0</v>
      </c>
      <c r="CG39" s="93"/>
      <c r="CH39" s="88"/>
      <c r="CI39" s="88">
        <f>SUM('[1]címrend kötelező'!AD39+'[1]címrend önként'!AD39+'[1]címrend államig'!AD39)</f>
        <v>0</v>
      </c>
      <c r="CJ39" s="93"/>
      <c r="CK39" s="88"/>
      <c r="CL39" s="88">
        <f>SUM('[1]címrend kötelező'!AE39+'[1]címrend önként'!AE39+'[1]címrend államig'!AE39)</f>
        <v>0</v>
      </c>
      <c r="CM39" s="93"/>
      <c r="CN39" s="88"/>
      <c r="CO39" s="88">
        <f>SUM('[1]címrend kötelező'!AF39+'[1]címrend önként'!AF39+'[1]címrend államig'!AF39)</f>
        <v>0</v>
      </c>
      <c r="CP39" s="93"/>
      <c r="CQ39" s="88"/>
      <c r="CR39" s="88">
        <f>SUM('[1]címrend kötelező'!AG39+'[1]címrend önként'!AG39+'[1]címrend államig'!AG39)</f>
        <v>0</v>
      </c>
      <c r="CS39" s="93"/>
      <c r="CT39" s="88"/>
      <c r="CU39" s="88">
        <f>SUM('[1]címrend kötelező'!AH39+'[1]címrend önként'!AH39+'[1]címrend államig'!AH39)</f>
        <v>0</v>
      </c>
      <c r="CV39" s="93"/>
      <c r="CW39" s="88"/>
      <c r="CX39" s="88">
        <f>SUM('[1]címrend kötelező'!AI39+'[1]címrend önként'!AI39+'[1]címrend államig'!AI39)</f>
        <v>0</v>
      </c>
      <c r="CY39" s="93"/>
      <c r="CZ39" s="88"/>
      <c r="DA39" s="88">
        <f>SUM('[1]címrend kötelező'!AJ39+'[1]címrend önként'!AJ39+'[1]címrend államig'!AJ39)</f>
        <v>0</v>
      </c>
      <c r="DB39" s="93"/>
      <c r="DC39" s="88"/>
      <c r="DD39" s="88">
        <f>SUM('[1]címrend kötelező'!AK39+'[1]címrend önként'!AK39+'[1]címrend államig'!AK39)</f>
        <v>0</v>
      </c>
      <c r="DE39" s="93"/>
      <c r="DF39" s="88"/>
      <c r="DG39" s="88">
        <f>SUM('[1]címrend kötelező'!AL39+'[1]címrend önként'!AL39+'[1]címrend államig'!AL39)</f>
        <v>0</v>
      </c>
      <c r="DH39" s="93"/>
      <c r="DI39" s="88"/>
      <c r="DJ39" s="88">
        <f>SUM('[1]címrend kötelező'!AM39+'[1]címrend önként'!AM39+'[1]címrend államig'!AM39)</f>
        <v>0</v>
      </c>
      <c r="DK39" s="93"/>
      <c r="DL39" s="88"/>
      <c r="DM39" s="88">
        <f>SUM('[1]címrend kötelező'!AN39+'[1]címrend önként'!AN39+'[1]címrend államig'!AN39)</f>
        <v>0</v>
      </c>
      <c r="DN39" s="93"/>
      <c r="DO39" s="88">
        <v>35000</v>
      </c>
      <c r="DP39" s="88">
        <f>SUM('[1]címrend kötelező'!AO39+'[1]címrend önként'!AO39+'[1]címrend államig'!AO39)</f>
        <v>100000</v>
      </c>
      <c r="DQ39" s="93"/>
      <c r="DR39" s="90">
        <f t="shared" si="168"/>
        <v>155000</v>
      </c>
      <c r="DS39" s="90">
        <f t="shared" si="168"/>
        <v>235000</v>
      </c>
      <c r="DT39" s="89">
        <f t="shared" si="169"/>
        <v>151.61290322580646</v>
      </c>
      <c r="DU39" s="88"/>
      <c r="DV39" s="88">
        <f>SUM('[1]címrend kötelező'!AQ39+'[1]címrend önként'!AQ39+'[1]címrend államig'!AQ39)</f>
        <v>0</v>
      </c>
      <c r="DW39" s="91"/>
      <c r="DX39" s="88"/>
      <c r="DY39" s="88">
        <f>SUM('[1]címrend kötelező'!AR39+'[1]címrend önként'!AR39+'[1]címrend államig'!AR39)</f>
        <v>0</v>
      </c>
      <c r="DZ39" s="91"/>
      <c r="EA39" s="88"/>
      <c r="EB39" s="88">
        <f>SUM('[1]címrend kötelező'!AS39+'[1]címrend önként'!AS39+'[1]címrend államig'!AS39)</f>
        <v>0</v>
      </c>
      <c r="EC39" s="91"/>
      <c r="ED39" s="88"/>
      <c r="EE39" s="88">
        <f>SUM('[1]címrend kötelező'!AT39+'[1]címrend önként'!AT39+'[1]címrend államig'!AT39)</f>
        <v>0</v>
      </c>
      <c r="EF39" s="91"/>
      <c r="EG39" s="88"/>
      <c r="EH39" s="88">
        <f>SUM('[1]címrend kötelező'!AU39+'[1]címrend önként'!AU39+'[1]címrend államig'!AU39)</f>
        <v>0</v>
      </c>
      <c r="EI39" s="91"/>
      <c r="EJ39" s="88"/>
      <c r="EK39" s="88">
        <f>SUM('[1]címrend kötelező'!AV39+'[1]címrend önként'!AV39+'[1]címrend államig'!AV39)</f>
        <v>0</v>
      </c>
      <c r="EL39" s="91"/>
      <c r="EM39" s="88"/>
      <c r="EN39" s="88">
        <f>SUM('[1]címrend kötelező'!AW39+'[1]címrend önként'!AW39+'[1]címrend államig'!AW39)</f>
        <v>0</v>
      </c>
      <c r="EO39" s="91"/>
      <c r="EP39" s="88"/>
      <c r="EQ39" s="88">
        <f>SUM('[1]címrend kötelező'!AX39+'[1]címrend önként'!AX39+'[1]címrend államig'!AX39)</f>
        <v>0</v>
      </c>
      <c r="ER39" s="91"/>
      <c r="ES39" s="88"/>
      <c r="ET39" s="88">
        <f>SUM('[1]címrend kötelező'!AY39+'[1]címrend önként'!AY39+'[1]címrend államig'!AY39)</f>
        <v>0</v>
      </c>
      <c r="EU39" s="91"/>
      <c r="EV39" s="90">
        <f t="shared" si="178"/>
        <v>0</v>
      </c>
      <c r="EW39" s="90">
        <f t="shared" si="178"/>
        <v>0</v>
      </c>
      <c r="EX39" s="83"/>
      <c r="EY39" s="88"/>
      <c r="EZ39" s="88">
        <f>'[1]címrend kötelező'!BA39+'[1]címrend önként'!BA39+'[1]címrend államig'!BA39</f>
        <v>0</v>
      </c>
      <c r="FA39" s="91"/>
      <c r="FB39" s="88"/>
      <c r="FC39" s="88">
        <f>'[1]címrend kötelező'!BB39+'[1]címrend önként'!BB39+'[1]címrend államig'!BB39</f>
        <v>0</v>
      </c>
      <c r="FD39" s="91"/>
      <c r="FE39" s="88"/>
      <c r="FF39" s="88">
        <f>'[1]címrend kötelező'!BC39+'[1]címrend önként'!BC39+'[1]címrend államig'!BC39</f>
        <v>0</v>
      </c>
      <c r="FG39" s="91"/>
      <c r="FH39" s="88"/>
      <c r="FI39" s="88">
        <f>'[1]címrend kötelező'!BD39+'[1]címrend önként'!BD39+'[1]címrend államig'!BD39</f>
        <v>0</v>
      </c>
      <c r="FJ39" s="91"/>
      <c r="FK39" s="91"/>
      <c r="FL39" s="88">
        <f>'[1]címrend kötelező'!BE39+'[1]címrend önként'!BE39+'[1]címrend államig'!BE39</f>
        <v>0</v>
      </c>
      <c r="FM39" s="91"/>
      <c r="FN39" s="88"/>
      <c r="FO39" s="88">
        <f>SUM('[1]címrend kötelező'!BF39+'[1]címrend önként'!BF39+'[1]címrend államig'!BF39)</f>
        <v>0</v>
      </c>
      <c r="FP39" s="91"/>
      <c r="FQ39" s="88"/>
      <c r="FR39" s="88">
        <f>SUM('[1]címrend kötelező'!BG39+'[1]címrend önként'!BG39+'[1]címrend államig'!BG39)</f>
        <v>0</v>
      </c>
      <c r="FS39" s="91"/>
      <c r="FT39" s="88"/>
      <c r="FU39" s="88">
        <f>SUM('[1]címrend kötelező'!BH39+'[1]címrend önként'!BH39+'[1]címrend államig'!BH39)</f>
        <v>0</v>
      </c>
      <c r="FV39" s="91"/>
      <c r="FW39" s="88"/>
      <c r="FX39" s="88">
        <f>SUM('[1]címrend kötelező'!BI39+'[1]címrend önként'!BI39+'[1]címrend államig'!BI39)</f>
        <v>0</v>
      </c>
      <c r="FY39" s="91"/>
      <c r="FZ39" s="88"/>
      <c r="GA39" s="88">
        <f>SUM('[1]címrend kötelező'!BJ39+'[1]címrend önként'!BJ39+'[1]címrend államig'!BJ39)</f>
        <v>0</v>
      </c>
      <c r="GB39" s="91"/>
      <c r="GC39" s="88"/>
      <c r="GD39" s="88">
        <f>SUM('[1]címrend kötelező'!BK39+'[1]címrend önként'!BK39+'[1]címrend államig'!BK39)</f>
        <v>0</v>
      </c>
      <c r="GE39" s="91"/>
      <c r="GF39" s="88"/>
      <c r="GG39" s="88">
        <f>SUM('[1]címrend kötelező'!BL39+'[1]címrend önként'!BL39+'[1]címrend államig'!BL39)</f>
        <v>0</v>
      </c>
      <c r="GH39" s="91"/>
      <c r="GI39" s="88"/>
      <c r="GJ39" s="88">
        <f>SUM('[1]címrend kötelező'!BM39+'[1]címrend önként'!BM39+'[1]címrend államig'!BM39)</f>
        <v>0</v>
      </c>
      <c r="GK39" s="91"/>
      <c r="GL39" s="88"/>
      <c r="GM39" s="88">
        <f>SUM('[1]címrend kötelező'!BN39+'[1]címrend önként'!BN39+'[1]címrend államig'!BN39)</f>
        <v>0</v>
      </c>
      <c r="GN39" s="91"/>
      <c r="GO39" s="90">
        <f t="shared" si="117"/>
        <v>0</v>
      </c>
      <c r="GP39" s="90">
        <f t="shared" si="789"/>
        <v>0</v>
      </c>
      <c r="GQ39" s="91"/>
      <c r="GR39" s="88"/>
      <c r="GS39" s="88">
        <f>SUM('[1]címrend kötelező'!BP39+'[1]címrend önként'!BP39+'[1]címrend államig'!BP39)</f>
        <v>10864</v>
      </c>
      <c r="GT39" s="91"/>
      <c r="GU39" s="88"/>
      <c r="GV39" s="88">
        <f>SUM('[1]címrend kötelező'!BQ39+'[1]címrend önként'!BQ39+'[1]címrend államig'!BQ39)</f>
        <v>0</v>
      </c>
      <c r="GW39" s="91"/>
      <c r="GX39" s="88"/>
      <c r="GY39" s="88">
        <f>SUM('[1]címrend kötelező'!BR39+'[1]címrend önként'!BR39+'[1]címrend államig'!BR39)</f>
        <v>0</v>
      </c>
      <c r="GZ39" s="91"/>
      <c r="HA39" s="90">
        <f t="shared" si="197"/>
        <v>0</v>
      </c>
      <c r="HB39" s="90">
        <f t="shared" si="197"/>
        <v>10864</v>
      </c>
      <c r="HC39" s="90"/>
      <c r="HD39" s="91">
        <f t="shared" si="790"/>
        <v>155000</v>
      </c>
      <c r="HE39" s="91">
        <f t="shared" si="790"/>
        <v>245864</v>
      </c>
      <c r="HF39" s="92">
        <f t="shared" si="128"/>
        <v>158.62193548387097</v>
      </c>
      <c r="HH39" s="78"/>
      <c r="HI39" s="78"/>
    </row>
    <row r="40" spans="1:217" s="96" customFormat="1" ht="15" customHeight="1" x14ac:dyDescent="0.2">
      <c r="A40" s="108" t="s">
        <v>447</v>
      </c>
      <c r="B40" s="95">
        <f>B41+B46+B47+B48+B49</f>
        <v>0</v>
      </c>
      <c r="C40" s="95">
        <f>C41+C46+C47+C48+C49</f>
        <v>0</v>
      </c>
      <c r="D40" s="93"/>
      <c r="E40" s="95">
        <f t="shared" ref="E40:F40" si="791">E41+E46+E47+E48+E49</f>
        <v>0</v>
      </c>
      <c r="F40" s="95">
        <f t="shared" si="791"/>
        <v>0</v>
      </c>
      <c r="G40" s="93"/>
      <c r="H40" s="95">
        <f t="shared" ref="H40:I40" si="792">H41+H46+H47+H48+H49</f>
        <v>0</v>
      </c>
      <c r="I40" s="95">
        <f t="shared" si="792"/>
        <v>0</v>
      </c>
      <c r="J40" s="93"/>
      <c r="K40" s="95">
        <f t="shared" ref="K40:L40" si="793">K41+K46+K47+K48+K49</f>
        <v>500</v>
      </c>
      <c r="L40" s="95">
        <f t="shared" si="793"/>
        <v>300</v>
      </c>
      <c r="M40" s="93"/>
      <c r="N40" s="95">
        <f t="shared" ref="N40:O40" si="794">N41+N46+N47+N48+N49</f>
        <v>0</v>
      </c>
      <c r="O40" s="95">
        <f t="shared" si="794"/>
        <v>0</v>
      </c>
      <c r="P40" s="93"/>
      <c r="Q40" s="95">
        <f t="shared" ref="Q40:R40" si="795">Q41+Q46+Q47+Q48+Q49</f>
        <v>0</v>
      </c>
      <c r="R40" s="95">
        <f t="shared" si="795"/>
        <v>0</v>
      </c>
      <c r="S40" s="93"/>
      <c r="T40" s="95">
        <f t="shared" ref="T40:U40" si="796">T41+T46+T47+T48+T49</f>
        <v>0</v>
      </c>
      <c r="U40" s="95">
        <f t="shared" si="796"/>
        <v>0</v>
      </c>
      <c r="V40" s="93"/>
      <c r="W40" s="95">
        <f t="shared" ref="W40:X40" si="797">W41+W46+W47+W48+W49</f>
        <v>0</v>
      </c>
      <c r="X40" s="95">
        <f t="shared" si="797"/>
        <v>0</v>
      </c>
      <c r="Y40" s="93"/>
      <c r="Z40" s="95">
        <f t="shared" ref="Z40:AA40" si="798">Z41+Z46+Z47+Z48+Z49</f>
        <v>0</v>
      </c>
      <c r="AA40" s="95">
        <f t="shared" si="798"/>
        <v>0</v>
      </c>
      <c r="AB40" s="93"/>
      <c r="AC40" s="95">
        <f t="shared" ref="AC40:AD40" si="799">AC41+AC46+AC47+AC48+AC49</f>
        <v>0</v>
      </c>
      <c r="AD40" s="95">
        <f t="shared" si="799"/>
        <v>0</v>
      </c>
      <c r="AE40" s="93"/>
      <c r="AF40" s="95">
        <f t="shared" ref="AF40:AG40" si="800">AF41+AF46+AF47+AF48+AF49</f>
        <v>0</v>
      </c>
      <c r="AG40" s="95">
        <f t="shared" si="800"/>
        <v>0</v>
      </c>
      <c r="AH40" s="93"/>
      <c r="AI40" s="95">
        <f t="shared" ref="AI40:AJ40" si="801">AI41+AI46+AI47+AI48+AI49</f>
        <v>0</v>
      </c>
      <c r="AJ40" s="95">
        <f t="shared" si="801"/>
        <v>0</v>
      </c>
      <c r="AK40" s="93"/>
      <c r="AL40" s="95">
        <f t="shared" ref="AL40:AM40" si="802">AL41+AL46+AL47+AL48+AL49</f>
        <v>0</v>
      </c>
      <c r="AM40" s="95">
        <f t="shared" si="802"/>
        <v>0</v>
      </c>
      <c r="AN40" s="93"/>
      <c r="AO40" s="95">
        <f t="shared" ref="AO40:AP40" si="803">AO41+AO46+AO47+AO48+AO49</f>
        <v>0</v>
      </c>
      <c r="AP40" s="95">
        <f t="shared" si="803"/>
        <v>0</v>
      </c>
      <c r="AQ40" s="93"/>
      <c r="AR40" s="95">
        <f t="shared" ref="AR40:AS40" si="804">AR41+AR46+AR47+AR48+AR49</f>
        <v>0</v>
      </c>
      <c r="AS40" s="95">
        <f t="shared" si="804"/>
        <v>0</v>
      </c>
      <c r="AT40" s="93"/>
      <c r="AU40" s="95">
        <f t="shared" ref="AU40:AV40" si="805">AU41+AU46+AU47+AU48+AU49</f>
        <v>0</v>
      </c>
      <c r="AV40" s="95">
        <f t="shared" si="805"/>
        <v>0</v>
      </c>
      <c r="AW40" s="93"/>
      <c r="AX40" s="95">
        <f t="shared" ref="AX40:AY40" si="806">AX41+AX46+AX47+AX48+AX49</f>
        <v>0</v>
      </c>
      <c r="AY40" s="95">
        <f t="shared" si="806"/>
        <v>0</v>
      </c>
      <c r="AZ40" s="93"/>
      <c r="BA40" s="95">
        <f t="shared" ref="BA40:BB40" si="807">BA41+BA46+BA47+BA48+BA49</f>
        <v>0</v>
      </c>
      <c r="BB40" s="95">
        <f t="shared" si="807"/>
        <v>0</v>
      </c>
      <c r="BC40" s="93"/>
      <c r="BD40" s="95">
        <f t="shared" ref="BD40:BE40" si="808">BD41+BD46+BD47+BD48+BD49</f>
        <v>0</v>
      </c>
      <c r="BE40" s="95">
        <f t="shared" si="808"/>
        <v>0</v>
      </c>
      <c r="BF40" s="93"/>
      <c r="BG40" s="95">
        <f t="shared" ref="BG40:BH40" si="809">BG41+BG46+BG47+BG48+BG49</f>
        <v>0</v>
      </c>
      <c r="BH40" s="95">
        <f t="shared" si="809"/>
        <v>0</v>
      </c>
      <c r="BI40" s="93"/>
      <c r="BJ40" s="95">
        <f t="shared" ref="BJ40:BK40" si="810">BJ41+BJ46+BJ47+BJ48+BJ49</f>
        <v>0</v>
      </c>
      <c r="BK40" s="95">
        <f t="shared" si="810"/>
        <v>0</v>
      </c>
      <c r="BL40" s="93"/>
      <c r="BM40" s="95">
        <f t="shared" ref="BM40:BN40" si="811">BM41+BM46+BM47+BM48+BM49</f>
        <v>0</v>
      </c>
      <c r="BN40" s="95">
        <f t="shared" si="811"/>
        <v>0</v>
      </c>
      <c r="BO40" s="93"/>
      <c r="BP40" s="95">
        <f t="shared" ref="BP40:BQ40" si="812">BP41+BP46+BP47+BP48+BP49</f>
        <v>0</v>
      </c>
      <c r="BQ40" s="95">
        <f t="shared" si="812"/>
        <v>0</v>
      </c>
      <c r="BR40" s="93"/>
      <c r="BS40" s="95">
        <f t="shared" ref="BS40:BT40" si="813">BS41+BS46+BS47+BS48+BS49</f>
        <v>0</v>
      </c>
      <c r="BT40" s="95">
        <f t="shared" si="813"/>
        <v>0</v>
      </c>
      <c r="BU40" s="93"/>
      <c r="BV40" s="95">
        <f t="shared" ref="BV40:BW40" si="814">BV41+BV46+BV47+BV48+BV49</f>
        <v>0</v>
      </c>
      <c r="BW40" s="95">
        <f t="shared" si="814"/>
        <v>0</v>
      </c>
      <c r="BX40" s="93"/>
      <c r="BY40" s="95">
        <f t="shared" ref="BY40:BZ40" si="815">BY41+BY46+BY47+BY48+BY49</f>
        <v>0</v>
      </c>
      <c r="BZ40" s="95">
        <f t="shared" si="815"/>
        <v>0</v>
      </c>
      <c r="CA40" s="93"/>
      <c r="CB40" s="95">
        <f t="shared" ref="CB40:CC40" si="816">CB41+CB46+CB47+CB48+CB49</f>
        <v>0</v>
      </c>
      <c r="CC40" s="95">
        <f t="shared" si="816"/>
        <v>0</v>
      </c>
      <c r="CD40" s="93"/>
      <c r="CE40" s="95">
        <f t="shared" ref="CE40:CF40" si="817">CE41+CE46+CE47+CE48+CE49</f>
        <v>2407529</v>
      </c>
      <c r="CF40" s="95">
        <f t="shared" si="817"/>
        <v>791850</v>
      </c>
      <c r="CG40" s="93"/>
      <c r="CH40" s="95">
        <f t="shared" ref="CH40:CI40" si="818">CH41+CH46+CH47+CH48+CH49</f>
        <v>0</v>
      </c>
      <c r="CI40" s="95">
        <f t="shared" si="818"/>
        <v>0</v>
      </c>
      <c r="CJ40" s="93"/>
      <c r="CK40" s="95">
        <f t="shared" ref="CK40:CL40" si="819">CK41+CK46+CK47+CK48+CK49</f>
        <v>0</v>
      </c>
      <c r="CL40" s="95">
        <f t="shared" si="819"/>
        <v>0</v>
      </c>
      <c r="CM40" s="93"/>
      <c r="CN40" s="95">
        <f t="shared" ref="CN40:CO40" si="820">CN41+CN46+CN47+CN48+CN49</f>
        <v>299451</v>
      </c>
      <c r="CO40" s="95">
        <f t="shared" si="820"/>
        <v>0</v>
      </c>
      <c r="CP40" s="93"/>
      <c r="CQ40" s="95">
        <f t="shared" ref="CQ40:CR40" si="821">CQ41+CQ46+CQ47+CQ48+CQ49</f>
        <v>0</v>
      </c>
      <c r="CR40" s="95">
        <f t="shared" si="821"/>
        <v>0</v>
      </c>
      <c r="CS40" s="93"/>
      <c r="CT40" s="95">
        <f t="shared" ref="CT40:CU40" si="822">CT41+CT46+CT47+CT48+CT49</f>
        <v>0</v>
      </c>
      <c r="CU40" s="95">
        <f t="shared" si="822"/>
        <v>0</v>
      </c>
      <c r="CV40" s="93"/>
      <c r="CW40" s="95">
        <f t="shared" ref="CW40:CX40" si="823">CW41+CW46+CW47+CW48+CW49</f>
        <v>0</v>
      </c>
      <c r="CX40" s="95">
        <f t="shared" si="823"/>
        <v>0</v>
      </c>
      <c r="CY40" s="93"/>
      <c r="CZ40" s="95">
        <f t="shared" ref="CZ40:DA40" si="824">CZ41+CZ46+CZ47+CZ48+CZ49</f>
        <v>0</v>
      </c>
      <c r="DA40" s="95">
        <f t="shared" si="824"/>
        <v>0</v>
      </c>
      <c r="DB40" s="93"/>
      <c r="DC40" s="95">
        <f t="shared" ref="DC40:DD40" si="825">DC41+DC46+DC47+DC48+DC49</f>
        <v>240000</v>
      </c>
      <c r="DD40" s="95">
        <f t="shared" si="825"/>
        <v>350000</v>
      </c>
      <c r="DE40" s="93"/>
      <c r="DF40" s="95">
        <f t="shared" ref="DF40:DG40" si="826">DF41+DF46+DF47+DF48+DF49</f>
        <v>0</v>
      </c>
      <c r="DG40" s="95">
        <f t="shared" si="826"/>
        <v>0</v>
      </c>
      <c r="DH40" s="93"/>
      <c r="DI40" s="95">
        <f t="shared" ref="DI40:DJ40" si="827">DI41+DI46+DI47+DI48+DI49</f>
        <v>0</v>
      </c>
      <c r="DJ40" s="95">
        <f t="shared" si="827"/>
        <v>0</v>
      </c>
      <c r="DK40" s="93"/>
      <c r="DL40" s="95">
        <f t="shared" ref="DL40:DM40" si="828">DL41+DL46+DL47+DL48+DL49</f>
        <v>0</v>
      </c>
      <c r="DM40" s="95">
        <f t="shared" si="828"/>
        <v>0</v>
      </c>
      <c r="DN40" s="93"/>
      <c r="DO40" s="95">
        <f t="shared" ref="DO40:DP40" si="829">DO41+DO46+DO47+DO48+DO49</f>
        <v>0</v>
      </c>
      <c r="DP40" s="95">
        <f t="shared" si="829"/>
        <v>0</v>
      </c>
      <c r="DQ40" s="93"/>
      <c r="DR40" s="91">
        <f t="shared" si="168"/>
        <v>2947480</v>
      </c>
      <c r="DS40" s="91">
        <f t="shared" si="168"/>
        <v>1142150</v>
      </c>
      <c r="DT40" s="93">
        <f t="shared" si="169"/>
        <v>38.750050890930559</v>
      </c>
      <c r="DU40" s="95">
        <f>DU41+DU46+DU47+DU48+DU49</f>
        <v>0</v>
      </c>
      <c r="DV40" s="95">
        <f>DV41+DV46+DV47+DV48+DV49</f>
        <v>0</v>
      </c>
      <c r="DW40" s="91"/>
      <c r="DX40" s="95">
        <f t="shared" ref="DX40:DY40" si="830">DX41+DX46+DX47+DX48+DX49</f>
        <v>0</v>
      </c>
      <c r="DY40" s="95">
        <f t="shared" si="830"/>
        <v>0</v>
      </c>
      <c r="DZ40" s="91"/>
      <c r="EA40" s="95">
        <f t="shared" ref="EA40:EB40" si="831">EA41+EA46+EA47+EA48+EA49</f>
        <v>0</v>
      </c>
      <c r="EB40" s="95">
        <f t="shared" si="831"/>
        <v>0</v>
      </c>
      <c r="EC40" s="91"/>
      <c r="ED40" s="95">
        <f t="shared" ref="ED40:EE40" si="832">ED41+ED46+ED47+ED48+ED49</f>
        <v>0</v>
      </c>
      <c r="EE40" s="95">
        <f t="shared" si="832"/>
        <v>0</v>
      </c>
      <c r="EF40" s="91"/>
      <c r="EG40" s="95">
        <f t="shared" ref="EG40:EH40" si="833">EG41+EG46+EG47+EG48+EG49</f>
        <v>0</v>
      </c>
      <c r="EH40" s="95">
        <f t="shared" si="833"/>
        <v>0</v>
      </c>
      <c r="EI40" s="91"/>
      <c r="EJ40" s="95">
        <f t="shared" ref="EJ40:EK40" si="834">EJ41+EJ46+EJ47+EJ48+EJ49</f>
        <v>0</v>
      </c>
      <c r="EK40" s="95">
        <f t="shared" si="834"/>
        <v>0</v>
      </c>
      <c r="EL40" s="91"/>
      <c r="EM40" s="95">
        <f t="shared" ref="EM40:EN40" si="835">EM41+EM46+EM47+EM48+EM49</f>
        <v>0</v>
      </c>
      <c r="EN40" s="95">
        <f t="shared" si="835"/>
        <v>0</v>
      </c>
      <c r="EO40" s="91"/>
      <c r="EP40" s="95">
        <f t="shared" ref="EP40:EQ40" si="836">EP41+EP46+EP47+EP48+EP49</f>
        <v>0</v>
      </c>
      <c r="EQ40" s="95">
        <f t="shared" si="836"/>
        <v>0</v>
      </c>
      <c r="ER40" s="91"/>
      <c r="ES40" s="95">
        <f t="shared" ref="ES40:ET40" si="837">ES41+ES46+ES47+ES48+ES49</f>
        <v>0</v>
      </c>
      <c r="ET40" s="95">
        <f t="shared" si="837"/>
        <v>0</v>
      </c>
      <c r="EU40" s="91"/>
      <c r="EV40" s="91">
        <f t="shared" si="178"/>
        <v>0</v>
      </c>
      <c r="EW40" s="91">
        <f t="shared" si="178"/>
        <v>0</v>
      </c>
      <c r="EX40" s="83"/>
      <c r="EY40" s="95">
        <f t="shared" ref="EY40:EZ40" si="838">EY41+EY46+EY47+EY48+EY49</f>
        <v>0</v>
      </c>
      <c r="EZ40" s="95">
        <f t="shared" si="838"/>
        <v>0</v>
      </c>
      <c r="FA40" s="91"/>
      <c r="FB40" s="95">
        <f t="shared" ref="FB40:FC40" si="839">FB41+FB46+FB47+FB48+FB49</f>
        <v>0</v>
      </c>
      <c r="FC40" s="95">
        <f t="shared" si="839"/>
        <v>0</v>
      </c>
      <c r="FD40" s="91"/>
      <c r="FE40" s="95">
        <f t="shared" ref="FE40:FF40" si="840">FE41+FE46+FE47+FE48+FE49</f>
        <v>0</v>
      </c>
      <c r="FF40" s="95">
        <f t="shared" si="840"/>
        <v>0</v>
      </c>
      <c r="FG40" s="91"/>
      <c r="FH40" s="95">
        <f t="shared" ref="FH40:FI40" si="841">FH41+FH46+FH47+FH48+FH49</f>
        <v>0</v>
      </c>
      <c r="FI40" s="95">
        <f t="shared" si="841"/>
        <v>0</v>
      </c>
      <c r="FJ40" s="91"/>
      <c r="FK40" s="91"/>
      <c r="FL40" s="95">
        <f t="shared" ref="FL40" si="842">FL41+FL46+FL47+FL48+FL49</f>
        <v>0</v>
      </c>
      <c r="FM40" s="91"/>
      <c r="FN40" s="95">
        <f t="shared" ref="FN40:FO40" si="843">FN41+FN46+FN47+FN48+FN49</f>
        <v>0</v>
      </c>
      <c r="FO40" s="95">
        <f t="shared" si="843"/>
        <v>0</v>
      </c>
      <c r="FP40" s="91"/>
      <c r="FQ40" s="95">
        <f t="shared" ref="FQ40:FR40" si="844">FQ41+FQ46+FQ47+FQ48+FQ49</f>
        <v>0</v>
      </c>
      <c r="FR40" s="95">
        <f t="shared" si="844"/>
        <v>0</v>
      </c>
      <c r="FS40" s="91"/>
      <c r="FT40" s="95">
        <f t="shared" ref="FT40:FU40" si="845">FT41+FT46+FT47+FT48+FT49</f>
        <v>0</v>
      </c>
      <c r="FU40" s="95">
        <f t="shared" si="845"/>
        <v>0</v>
      </c>
      <c r="FV40" s="91"/>
      <c r="FW40" s="95">
        <f t="shared" ref="FW40:FX40" si="846">FW41+FW46+FW47+FW48+FW49</f>
        <v>0</v>
      </c>
      <c r="FX40" s="95">
        <f t="shared" si="846"/>
        <v>0</v>
      </c>
      <c r="FY40" s="91"/>
      <c r="FZ40" s="95">
        <f t="shared" ref="FZ40:GA40" si="847">FZ41+FZ46+FZ47+FZ48+FZ49</f>
        <v>0</v>
      </c>
      <c r="GA40" s="95">
        <f t="shared" si="847"/>
        <v>0</v>
      </c>
      <c r="GB40" s="91"/>
      <c r="GC40" s="95">
        <f t="shared" ref="GC40:GD40" si="848">GC41+GC46+GC47+GC48+GC49</f>
        <v>0</v>
      </c>
      <c r="GD40" s="95">
        <f t="shared" si="848"/>
        <v>0</v>
      </c>
      <c r="GE40" s="91"/>
      <c r="GF40" s="95">
        <f t="shared" ref="GF40:GG40" si="849">GF41+GF46+GF47+GF48+GF49</f>
        <v>0</v>
      </c>
      <c r="GG40" s="95">
        <f t="shared" si="849"/>
        <v>0</v>
      </c>
      <c r="GH40" s="91"/>
      <c r="GI40" s="95">
        <f t="shared" ref="GI40:GJ40" si="850">GI41+GI46+GI47+GI48+GI49</f>
        <v>0</v>
      </c>
      <c r="GJ40" s="95">
        <f t="shared" si="850"/>
        <v>0</v>
      </c>
      <c r="GK40" s="91"/>
      <c r="GL40" s="95">
        <f t="shared" ref="GL40:GM40" si="851">GL41+GL46+GL47+GL48+GL49</f>
        <v>0</v>
      </c>
      <c r="GM40" s="95">
        <f t="shared" si="851"/>
        <v>0</v>
      </c>
      <c r="GN40" s="91"/>
      <c r="GO40" s="91">
        <f t="shared" si="117"/>
        <v>0</v>
      </c>
      <c r="GP40" s="95">
        <f t="shared" ref="GP40" si="852">GP41+GP46+GP47+GP48+GP49</f>
        <v>0</v>
      </c>
      <c r="GQ40" s="91"/>
      <c r="GR40" s="95">
        <f t="shared" ref="GR40:GS40" si="853">GR41+GR46+GR47+GR48+GR49</f>
        <v>0</v>
      </c>
      <c r="GS40" s="95">
        <f t="shared" si="853"/>
        <v>0</v>
      </c>
      <c r="GT40" s="91"/>
      <c r="GU40" s="95">
        <f t="shared" ref="GU40:GV40" si="854">GU41+GU46+GU47+GU48+GU49</f>
        <v>0</v>
      </c>
      <c r="GV40" s="95">
        <f t="shared" si="854"/>
        <v>0</v>
      </c>
      <c r="GW40" s="91"/>
      <c r="GX40" s="95">
        <f t="shared" ref="GX40:GY40" si="855">GX41+GX46+GX47+GX48+GX49</f>
        <v>0</v>
      </c>
      <c r="GY40" s="95">
        <f t="shared" si="855"/>
        <v>0</v>
      </c>
      <c r="GZ40" s="91"/>
      <c r="HA40" s="91">
        <f t="shared" si="197"/>
        <v>0</v>
      </c>
      <c r="HB40" s="91">
        <f t="shared" si="197"/>
        <v>0</v>
      </c>
      <c r="HC40" s="91"/>
      <c r="HD40" s="91">
        <f t="shared" si="790"/>
        <v>2947480</v>
      </c>
      <c r="HE40" s="91">
        <f t="shared" si="790"/>
        <v>1142150</v>
      </c>
      <c r="HF40" s="92">
        <f t="shared" si="128"/>
        <v>38.750050890930559</v>
      </c>
      <c r="HH40" s="78"/>
      <c r="HI40" s="78"/>
    </row>
    <row r="41" spans="1:217" s="96" customFormat="1" ht="30" customHeight="1" x14ac:dyDescent="0.2">
      <c r="A41" s="108" t="s">
        <v>448</v>
      </c>
      <c r="B41" s="95">
        <f>B42+B43+B44+B45</f>
        <v>0</v>
      </c>
      <c r="C41" s="95">
        <f>C42+C43+C44+C45</f>
        <v>0</v>
      </c>
      <c r="D41" s="93"/>
      <c r="E41" s="95">
        <f t="shared" ref="E41:F41" si="856">E42+E43+E44+E45</f>
        <v>0</v>
      </c>
      <c r="F41" s="95">
        <f t="shared" si="856"/>
        <v>0</v>
      </c>
      <c r="G41" s="93"/>
      <c r="H41" s="95">
        <f t="shared" ref="H41:I41" si="857">H42+H43+H44+H45</f>
        <v>0</v>
      </c>
      <c r="I41" s="95">
        <f t="shared" si="857"/>
        <v>0</v>
      </c>
      <c r="J41" s="93"/>
      <c r="K41" s="95">
        <f t="shared" ref="K41:L41" si="858">K42+K43+K44+K45</f>
        <v>0</v>
      </c>
      <c r="L41" s="95">
        <f t="shared" si="858"/>
        <v>0</v>
      </c>
      <c r="M41" s="93"/>
      <c r="N41" s="95">
        <f t="shared" ref="N41:O41" si="859">N42+N43+N44+N45</f>
        <v>0</v>
      </c>
      <c r="O41" s="95">
        <f t="shared" si="859"/>
        <v>0</v>
      </c>
      <c r="P41" s="93"/>
      <c r="Q41" s="95">
        <f t="shared" ref="Q41:R41" si="860">Q42+Q43+Q44+Q45</f>
        <v>0</v>
      </c>
      <c r="R41" s="95">
        <f t="shared" si="860"/>
        <v>0</v>
      </c>
      <c r="S41" s="93"/>
      <c r="T41" s="95">
        <f t="shared" ref="T41:U41" si="861">T42+T43+T44+T45</f>
        <v>0</v>
      </c>
      <c r="U41" s="95">
        <f t="shared" si="861"/>
        <v>0</v>
      </c>
      <c r="V41" s="93"/>
      <c r="W41" s="95">
        <f t="shared" ref="W41:X41" si="862">W42+W43+W44+W45</f>
        <v>0</v>
      </c>
      <c r="X41" s="95">
        <f t="shared" si="862"/>
        <v>0</v>
      </c>
      <c r="Y41" s="93"/>
      <c r="Z41" s="95">
        <f t="shared" ref="Z41:AA41" si="863">Z42+Z43+Z44+Z45</f>
        <v>0</v>
      </c>
      <c r="AA41" s="95">
        <f t="shared" si="863"/>
        <v>0</v>
      </c>
      <c r="AB41" s="93"/>
      <c r="AC41" s="95">
        <f t="shared" ref="AC41:AD41" si="864">AC42+AC43+AC44+AC45</f>
        <v>0</v>
      </c>
      <c r="AD41" s="95">
        <f t="shared" si="864"/>
        <v>0</v>
      </c>
      <c r="AE41" s="93"/>
      <c r="AF41" s="95">
        <f t="shared" ref="AF41:AG41" si="865">AF42+AF43+AF44+AF45</f>
        <v>0</v>
      </c>
      <c r="AG41" s="95">
        <f t="shared" si="865"/>
        <v>0</v>
      </c>
      <c r="AH41" s="93"/>
      <c r="AI41" s="95">
        <f t="shared" ref="AI41:AJ41" si="866">AI42+AI43+AI44+AI45</f>
        <v>0</v>
      </c>
      <c r="AJ41" s="95">
        <f t="shared" si="866"/>
        <v>0</v>
      </c>
      <c r="AK41" s="93"/>
      <c r="AL41" s="95">
        <f t="shared" ref="AL41:AM41" si="867">AL42+AL43+AL44+AL45</f>
        <v>0</v>
      </c>
      <c r="AM41" s="95">
        <f t="shared" si="867"/>
        <v>0</v>
      </c>
      <c r="AN41" s="93"/>
      <c r="AO41" s="95">
        <f t="shared" ref="AO41:AP41" si="868">AO42+AO43+AO44+AO45</f>
        <v>0</v>
      </c>
      <c r="AP41" s="95">
        <f t="shared" si="868"/>
        <v>0</v>
      </c>
      <c r="AQ41" s="93"/>
      <c r="AR41" s="95">
        <f t="shared" ref="AR41:AS41" si="869">AR42+AR43+AR44+AR45</f>
        <v>0</v>
      </c>
      <c r="AS41" s="95">
        <f t="shared" si="869"/>
        <v>0</v>
      </c>
      <c r="AT41" s="93"/>
      <c r="AU41" s="95">
        <f t="shared" ref="AU41:AV41" si="870">AU42+AU43+AU44+AU45</f>
        <v>0</v>
      </c>
      <c r="AV41" s="95">
        <f t="shared" si="870"/>
        <v>0</v>
      </c>
      <c r="AW41" s="93"/>
      <c r="AX41" s="95">
        <f t="shared" ref="AX41:AY41" si="871">AX42+AX43+AX44+AX45</f>
        <v>0</v>
      </c>
      <c r="AY41" s="95">
        <f t="shared" si="871"/>
        <v>0</v>
      </c>
      <c r="AZ41" s="93"/>
      <c r="BA41" s="95">
        <f t="shared" ref="BA41:BB41" si="872">BA42+BA43+BA44+BA45</f>
        <v>0</v>
      </c>
      <c r="BB41" s="95">
        <f t="shared" si="872"/>
        <v>0</v>
      </c>
      <c r="BC41" s="93"/>
      <c r="BD41" s="95">
        <f t="shared" ref="BD41:BE41" si="873">BD42+BD43+BD44+BD45</f>
        <v>0</v>
      </c>
      <c r="BE41" s="95">
        <f t="shared" si="873"/>
        <v>0</v>
      </c>
      <c r="BF41" s="93"/>
      <c r="BG41" s="95">
        <f t="shared" ref="BG41:BH41" si="874">BG42+BG43+BG44+BG45</f>
        <v>0</v>
      </c>
      <c r="BH41" s="95">
        <f t="shared" si="874"/>
        <v>0</v>
      </c>
      <c r="BI41" s="93"/>
      <c r="BJ41" s="95">
        <f t="shared" ref="BJ41:BK41" si="875">BJ42+BJ43+BJ44+BJ45</f>
        <v>0</v>
      </c>
      <c r="BK41" s="95">
        <f t="shared" si="875"/>
        <v>0</v>
      </c>
      <c r="BL41" s="93"/>
      <c r="BM41" s="95">
        <f t="shared" ref="BM41:BN41" si="876">BM42+BM43+BM44+BM45</f>
        <v>0</v>
      </c>
      <c r="BN41" s="95">
        <f t="shared" si="876"/>
        <v>0</v>
      </c>
      <c r="BO41" s="93"/>
      <c r="BP41" s="95">
        <f t="shared" ref="BP41:BQ41" si="877">BP42+BP43+BP44+BP45</f>
        <v>0</v>
      </c>
      <c r="BQ41" s="95">
        <f t="shared" si="877"/>
        <v>0</v>
      </c>
      <c r="BR41" s="93"/>
      <c r="BS41" s="95">
        <f t="shared" ref="BS41:BT41" si="878">BS42+BS43+BS44+BS45</f>
        <v>0</v>
      </c>
      <c r="BT41" s="95">
        <f t="shared" si="878"/>
        <v>0</v>
      </c>
      <c r="BU41" s="93"/>
      <c r="BV41" s="95">
        <f t="shared" ref="BV41:BW41" si="879">BV42+BV43+BV44+BV45</f>
        <v>0</v>
      </c>
      <c r="BW41" s="95">
        <f t="shared" si="879"/>
        <v>0</v>
      </c>
      <c r="BX41" s="93"/>
      <c r="BY41" s="95">
        <f t="shared" ref="BY41:BZ41" si="880">BY42+BY43+BY44+BY45</f>
        <v>0</v>
      </c>
      <c r="BZ41" s="95">
        <f t="shared" si="880"/>
        <v>0</v>
      </c>
      <c r="CA41" s="93"/>
      <c r="CB41" s="95">
        <f t="shared" ref="CB41:CC41" si="881">CB42+CB43+CB44+CB45</f>
        <v>0</v>
      </c>
      <c r="CC41" s="95">
        <f t="shared" si="881"/>
        <v>0</v>
      </c>
      <c r="CD41" s="93"/>
      <c r="CE41" s="95">
        <f t="shared" ref="CE41:CF41" si="882">CE42+CE43+CE44+CE45</f>
        <v>0</v>
      </c>
      <c r="CF41" s="95">
        <f t="shared" si="882"/>
        <v>0</v>
      </c>
      <c r="CG41" s="93"/>
      <c r="CH41" s="95">
        <f t="shared" ref="CH41:CI41" si="883">CH42+CH43+CH44+CH45</f>
        <v>0</v>
      </c>
      <c r="CI41" s="95">
        <f t="shared" si="883"/>
        <v>0</v>
      </c>
      <c r="CJ41" s="93"/>
      <c r="CK41" s="95">
        <f t="shared" ref="CK41:CL41" si="884">CK42+CK43+CK44+CK45</f>
        <v>0</v>
      </c>
      <c r="CL41" s="95">
        <f t="shared" si="884"/>
        <v>0</v>
      </c>
      <c r="CM41" s="93"/>
      <c r="CN41" s="95">
        <f t="shared" ref="CN41:CO41" si="885">CN42+CN43+CN44+CN45</f>
        <v>299451</v>
      </c>
      <c r="CO41" s="95">
        <f t="shared" si="885"/>
        <v>0</v>
      </c>
      <c r="CP41" s="93"/>
      <c r="CQ41" s="95">
        <f t="shared" ref="CQ41:CR41" si="886">CQ42+CQ43+CQ44+CQ45</f>
        <v>0</v>
      </c>
      <c r="CR41" s="95">
        <f t="shared" si="886"/>
        <v>0</v>
      </c>
      <c r="CS41" s="93"/>
      <c r="CT41" s="95">
        <f t="shared" ref="CT41:CU41" si="887">CT42+CT43+CT44+CT45</f>
        <v>0</v>
      </c>
      <c r="CU41" s="95">
        <f t="shared" si="887"/>
        <v>0</v>
      </c>
      <c r="CV41" s="93"/>
      <c r="CW41" s="95">
        <f t="shared" ref="CW41:CX41" si="888">CW42+CW43+CW44+CW45</f>
        <v>0</v>
      </c>
      <c r="CX41" s="95">
        <f t="shared" si="888"/>
        <v>0</v>
      </c>
      <c r="CY41" s="93"/>
      <c r="CZ41" s="95">
        <f t="shared" ref="CZ41:DA41" si="889">CZ42+CZ43+CZ44+CZ45</f>
        <v>0</v>
      </c>
      <c r="DA41" s="95">
        <f t="shared" si="889"/>
        <v>0</v>
      </c>
      <c r="DB41" s="93"/>
      <c r="DC41" s="95">
        <f t="shared" ref="DC41:DD41" si="890">DC42+DC43+DC44+DC45</f>
        <v>0</v>
      </c>
      <c r="DD41" s="95">
        <f t="shared" si="890"/>
        <v>0</v>
      </c>
      <c r="DE41" s="93"/>
      <c r="DF41" s="95">
        <f t="shared" ref="DF41:DG41" si="891">DF42+DF43+DF44+DF45</f>
        <v>0</v>
      </c>
      <c r="DG41" s="95">
        <f t="shared" si="891"/>
        <v>0</v>
      </c>
      <c r="DH41" s="93"/>
      <c r="DI41" s="95">
        <f t="shared" ref="DI41:DJ41" si="892">DI42+DI43+DI44+DI45</f>
        <v>0</v>
      </c>
      <c r="DJ41" s="95">
        <f t="shared" si="892"/>
        <v>0</v>
      </c>
      <c r="DK41" s="93"/>
      <c r="DL41" s="95">
        <f t="shared" ref="DL41:DM41" si="893">DL42+DL43+DL44+DL45</f>
        <v>0</v>
      </c>
      <c r="DM41" s="95">
        <f t="shared" si="893"/>
        <v>0</v>
      </c>
      <c r="DN41" s="93"/>
      <c r="DO41" s="95">
        <f t="shared" ref="DO41:DP41" si="894">DO42+DO43+DO44+DO45</f>
        <v>0</v>
      </c>
      <c r="DP41" s="95">
        <f t="shared" si="894"/>
        <v>0</v>
      </c>
      <c r="DQ41" s="93"/>
      <c r="DR41" s="91">
        <f t="shared" si="168"/>
        <v>299451</v>
      </c>
      <c r="DS41" s="91">
        <f t="shared" si="168"/>
        <v>0</v>
      </c>
      <c r="DT41" s="93">
        <f t="shared" si="169"/>
        <v>0</v>
      </c>
      <c r="DU41" s="95">
        <f>DU42+DU43+DU44+DU45</f>
        <v>0</v>
      </c>
      <c r="DV41" s="95">
        <f>DV42+DV43+DV44+DV45</f>
        <v>0</v>
      </c>
      <c r="DW41" s="91"/>
      <c r="DX41" s="95">
        <f t="shared" ref="DX41:DY41" si="895">DX42+DX43+DX44+DX45</f>
        <v>0</v>
      </c>
      <c r="DY41" s="95">
        <f t="shared" si="895"/>
        <v>0</v>
      </c>
      <c r="DZ41" s="91"/>
      <c r="EA41" s="95">
        <f t="shared" ref="EA41:EB41" si="896">EA42+EA43+EA44+EA45</f>
        <v>0</v>
      </c>
      <c r="EB41" s="95">
        <f t="shared" si="896"/>
        <v>0</v>
      </c>
      <c r="EC41" s="91"/>
      <c r="ED41" s="95">
        <f t="shared" ref="ED41:EE41" si="897">ED42+ED43+ED44+ED45</f>
        <v>0</v>
      </c>
      <c r="EE41" s="95">
        <f t="shared" si="897"/>
        <v>0</v>
      </c>
      <c r="EF41" s="91"/>
      <c r="EG41" s="95">
        <f t="shared" ref="EG41:EH41" si="898">EG42+EG43+EG44+EG45</f>
        <v>0</v>
      </c>
      <c r="EH41" s="95">
        <f t="shared" si="898"/>
        <v>0</v>
      </c>
      <c r="EI41" s="91"/>
      <c r="EJ41" s="95">
        <f t="shared" ref="EJ41:EK41" si="899">EJ42+EJ43+EJ44+EJ45</f>
        <v>0</v>
      </c>
      <c r="EK41" s="95">
        <f t="shared" si="899"/>
        <v>0</v>
      </c>
      <c r="EL41" s="91"/>
      <c r="EM41" s="95">
        <f t="shared" ref="EM41:EN41" si="900">EM42+EM43+EM44+EM45</f>
        <v>0</v>
      </c>
      <c r="EN41" s="95">
        <f t="shared" si="900"/>
        <v>0</v>
      </c>
      <c r="EO41" s="91"/>
      <c r="EP41" s="95">
        <f t="shared" ref="EP41:EQ41" si="901">EP42+EP43+EP44+EP45</f>
        <v>0</v>
      </c>
      <c r="EQ41" s="95">
        <f t="shared" si="901"/>
        <v>0</v>
      </c>
      <c r="ER41" s="91"/>
      <c r="ES41" s="95">
        <f t="shared" ref="ES41:ET41" si="902">ES42+ES43+ES44+ES45</f>
        <v>0</v>
      </c>
      <c r="ET41" s="95">
        <f t="shared" si="902"/>
        <v>0</v>
      </c>
      <c r="EU41" s="91"/>
      <c r="EV41" s="91">
        <f t="shared" si="178"/>
        <v>0</v>
      </c>
      <c r="EW41" s="91">
        <f t="shared" si="178"/>
        <v>0</v>
      </c>
      <c r="EX41" s="83"/>
      <c r="EY41" s="95">
        <f t="shared" ref="EY41:EZ41" si="903">EY42+EY43+EY44+EY45</f>
        <v>0</v>
      </c>
      <c r="EZ41" s="95">
        <f t="shared" si="903"/>
        <v>0</v>
      </c>
      <c r="FA41" s="91"/>
      <c r="FB41" s="95">
        <f t="shared" ref="FB41:FC41" si="904">FB42+FB43+FB44+FB45</f>
        <v>0</v>
      </c>
      <c r="FC41" s="95">
        <f t="shared" si="904"/>
        <v>0</v>
      </c>
      <c r="FD41" s="91"/>
      <c r="FE41" s="95">
        <f t="shared" ref="FE41:FF41" si="905">FE42+FE43+FE44+FE45</f>
        <v>0</v>
      </c>
      <c r="FF41" s="95">
        <f t="shared" si="905"/>
        <v>0</v>
      </c>
      <c r="FG41" s="91"/>
      <c r="FH41" s="95">
        <f t="shared" ref="FH41:FI41" si="906">FH42+FH43+FH44+FH45</f>
        <v>0</v>
      </c>
      <c r="FI41" s="95">
        <f t="shared" si="906"/>
        <v>0</v>
      </c>
      <c r="FJ41" s="91"/>
      <c r="FK41" s="91"/>
      <c r="FL41" s="95">
        <f t="shared" ref="FL41" si="907">FL42+FL43+FL44+FL45</f>
        <v>0</v>
      </c>
      <c r="FM41" s="91"/>
      <c r="FN41" s="95">
        <f t="shared" ref="FN41:FO41" si="908">FN42+FN43+FN44+FN45</f>
        <v>0</v>
      </c>
      <c r="FO41" s="95">
        <f t="shared" si="908"/>
        <v>0</v>
      </c>
      <c r="FP41" s="91"/>
      <c r="FQ41" s="95">
        <f t="shared" ref="FQ41:FR41" si="909">FQ42+FQ43+FQ44+FQ45</f>
        <v>0</v>
      </c>
      <c r="FR41" s="95">
        <f t="shared" si="909"/>
        <v>0</v>
      </c>
      <c r="FS41" s="91"/>
      <c r="FT41" s="95">
        <f t="shared" ref="FT41:FU41" si="910">FT42+FT43+FT44+FT45</f>
        <v>0</v>
      </c>
      <c r="FU41" s="95">
        <f t="shared" si="910"/>
        <v>0</v>
      </c>
      <c r="FV41" s="91"/>
      <c r="FW41" s="95">
        <f t="shared" ref="FW41:FX41" si="911">FW42+FW43+FW44+FW45</f>
        <v>0</v>
      </c>
      <c r="FX41" s="95">
        <f t="shared" si="911"/>
        <v>0</v>
      </c>
      <c r="FY41" s="91"/>
      <c r="FZ41" s="95">
        <f t="shared" ref="FZ41:GA41" si="912">FZ42+FZ43+FZ44+FZ45</f>
        <v>0</v>
      </c>
      <c r="GA41" s="95">
        <f t="shared" si="912"/>
        <v>0</v>
      </c>
      <c r="GB41" s="91"/>
      <c r="GC41" s="95">
        <f t="shared" ref="GC41:GD41" si="913">GC42+GC43+GC44+GC45</f>
        <v>0</v>
      </c>
      <c r="GD41" s="95">
        <f t="shared" si="913"/>
        <v>0</v>
      </c>
      <c r="GE41" s="91"/>
      <c r="GF41" s="95">
        <f t="shared" ref="GF41:GG41" si="914">GF42+GF43+GF44+GF45</f>
        <v>0</v>
      </c>
      <c r="GG41" s="95">
        <f t="shared" si="914"/>
        <v>0</v>
      </c>
      <c r="GH41" s="91"/>
      <c r="GI41" s="95">
        <f t="shared" ref="GI41:GJ41" si="915">GI42+GI43+GI44+GI45</f>
        <v>0</v>
      </c>
      <c r="GJ41" s="95">
        <f t="shared" si="915"/>
        <v>0</v>
      </c>
      <c r="GK41" s="91"/>
      <c r="GL41" s="95">
        <f t="shared" ref="GL41:GM41" si="916">GL42+GL43+GL44+GL45</f>
        <v>0</v>
      </c>
      <c r="GM41" s="95">
        <f t="shared" si="916"/>
        <v>0</v>
      </c>
      <c r="GN41" s="91"/>
      <c r="GO41" s="91">
        <f t="shared" si="117"/>
        <v>0</v>
      </c>
      <c r="GP41" s="95">
        <f t="shared" ref="GP41" si="917">GP42+GP43+GP44+GP45</f>
        <v>0</v>
      </c>
      <c r="GQ41" s="91"/>
      <c r="GR41" s="95">
        <f t="shared" ref="GR41:GS41" si="918">GR42+GR43+GR44+GR45</f>
        <v>0</v>
      </c>
      <c r="GS41" s="95">
        <f t="shared" si="918"/>
        <v>0</v>
      </c>
      <c r="GT41" s="91"/>
      <c r="GU41" s="95">
        <f t="shared" ref="GU41:GV41" si="919">GU42+GU43+GU44+GU45</f>
        <v>0</v>
      </c>
      <c r="GV41" s="95">
        <f t="shared" si="919"/>
        <v>0</v>
      </c>
      <c r="GW41" s="91"/>
      <c r="GX41" s="95">
        <f t="shared" ref="GX41:GY41" si="920">GX42+GX43+GX44+GX45</f>
        <v>0</v>
      </c>
      <c r="GY41" s="95">
        <f t="shared" si="920"/>
        <v>0</v>
      </c>
      <c r="GZ41" s="91"/>
      <c r="HA41" s="91">
        <f t="shared" si="197"/>
        <v>0</v>
      </c>
      <c r="HB41" s="91">
        <f t="shared" si="197"/>
        <v>0</v>
      </c>
      <c r="HC41" s="91"/>
      <c r="HD41" s="91">
        <f t="shared" si="790"/>
        <v>299451</v>
      </c>
      <c r="HE41" s="91">
        <f t="shared" si="790"/>
        <v>0</v>
      </c>
      <c r="HF41" s="92"/>
      <c r="HH41" s="78"/>
      <c r="HI41" s="78"/>
    </row>
    <row r="42" spans="1:217" ht="15" customHeight="1" x14ac:dyDescent="0.2">
      <c r="A42" s="109" t="s">
        <v>449</v>
      </c>
      <c r="B42" s="88"/>
      <c r="C42" s="88">
        <f>SUM('[1]címrend kötelező'!B42+'[1]címrend önként'!B42+'[1]címrend államig'!B42)</f>
        <v>0</v>
      </c>
      <c r="D42" s="93"/>
      <c r="E42" s="88"/>
      <c r="F42" s="88">
        <f>SUM('[1]címrend kötelező'!C42+'[1]címrend önként'!C42+'[1]címrend államig'!C42)</f>
        <v>0</v>
      </c>
      <c r="G42" s="93"/>
      <c r="H42" s="88"/>
      <c r="I42" s="88">
        <f>SUM('[1]címrend kötelező'!D42+'[1]címrend önként'!D42+'[1]címrend államig'!D42)</f>
        <v>0</v>
      </c>
      <c r="J42" s="93"/>
      <c r="K42" s="88"/>
      <c r="L42" s="88">
        <f>SUM('[1]címrend kötelező'!E42+'[1]címrend önként'!E42+'[1]címrend államig'!E42)</f>
        <v>0</v>
      </c>
      <c r="M42" s="93"/>
      <c r="N42" s="88"/>
      <c r="O42" s="88">
        <f>SUM('[1]címrend kötelező'!F42+'[1]címrend önként'!F42+'[1]címrend államig'!F42)</f>
        <v>0</v>
      </c>
      <c r="P42" s="93"/>
      <c r="Q42" s="88"/>
      <c r="R42" s="88">
        <f>SUM('[1]címrend kötelező'!G42+'[1]címrend önként'!G42+'[1]címrend államig'!G42)</f>
        <v>0</v>
      </c>
      <c r="S42" s="93"/>
      <c r="T42" s="88"/>
      <c r="U42" s="88">
        <f>SUM('[1]címrend kötelező'!H42+'[1]címrend önként'!H42+'[1]címrend államig'!H42)</f>
        <v>0</v>
      </c>
      <c r="V42" s="93"/>
      <c r="W42" s="88"/>
      <c r="X42" s="88">
        <f>SUM('[1]címrend kötelező'!I42+'[1]címrend önként'!I42+'[1]címrend államig'!I42)</f>
        <v>0</v>
      </c>
      <c r="Y42" s="93"/>
      <c r="Z42" s="88"/>
      <c r="AA42" s="88">
        <f>SUM('[1]címrend kötelező'!J42+'[1]címrend önként'!J42+'[1]címrend államig'!J42)</f>
        <v>0</v>
      </c>
      <c r="AB42" s="93"/>
      <c r="AC42" s="88"/>
      <c r="AD42" s="88">
        <f>SUM('[1]címrend kötelező'!K42+'[1]címrend önként'!K42+'[1]címrend államig'!K42)</f>
        <v>0</v>
      </c>
      <c r="AE42" s="93"/>
      <c r="AF42" s="88"/>
      <c r="AG42" s="88">
        <f>SUM('[1]címrend kötelező'!L42+'[1]címrend önként'!L42+'[1]címrend államig'!L42)</f>
        <v>0</v>
      </c>
      <c r="AH42" s="93"/>
      <c r="AI42" s="88"/>
      <c r="AJ42" s="88">
        <f>SUM('[1]címrend kötelező'!M42+'[1]címrend önként'!M42+'[1]címrend államig'!M42)</f>
        <v>0</v>
      </c>
      <c r="AK42" s="93"/>
      <c r="AL42" s="88"/>
      <c r="AM42" s="88">
        <f>SUM('[1]címrend kötelező'!N42+'[1]címrend önként'!N42+'[1]címrend államig'!N42)</f>
        <v>0</v>
      </c>
      <c r="AN42" s="93"/>
      <c r="AO42" s="88"/>
      <c r="AP42" s="88">
        <f>SUM('[1]címrend kötelező'!O42+'[1]címrend önként'!O42+'[1]címrend államig'!O42)</f>
        <v>0</v>
      </c>
      <c r="AQ42" s="93"/>
      <c r="AR42" s="88"/>
      <c r="AS42" s="88">
        <f>SUM('[1]címrend kötelező'!P42+'[1]címrend önként'!P42+'[1]címrend államig'!P42)</f>
        <v>0</v>
      </c>
      <c r="AT42" s="93"/>
      <c r="AU42" s="88"/>
      <c r="AV42" s="88">
        <f>SUM('[1]címrend kötelező'!Q42+'[1]címrend önként'!Q42+'[1]címrend államig'!Q42)</f>
        <v>0</v>
      </c>
      <c r="AW42" s="93"/>
      <c r="AX42" s="88"/>
      <c r="AY42" s="88">
        <f>SUM('[1]címrend kötelező'!R42+'[1]címrend önként'!R42+'[1]címrend államig'!R42)</f>
        <v>0</v>
      </c>
      <c r="AZ42" s="93"/>
      <c r="BA42" s="88"/>
      <c r="BB42" s="88">
        <f>SUM('[1]címrend kötelező'!S42+'[1]címrend önként'!S42+'[1]címrend államig'!S42)</f>
        <v>0</v>
      </c>
      <c r="BC42" s="93"/>
      <c r="BD42" s="88"/>
      <c r="BE42" s="88">
        <f>SUM('[1]címrend kötelező'!T42+'[1]címrend önként'!T42+'[1]címrend államig'!T42)</f>
        <v>0</v>
      </c>
      <c r="BF42" s="93"/>
      <c r="BG42" s="88"/>
      <c r="BH42" s="88">
        <f>SUM('[1]címrend kötelező'!U42+'[1]címrend önként'!U42+'[1]címrend államig'!U42)</f>
        <v>0</v>
      </c>
      <c r="BI42" s="93"/>
      <c r="BJ42" s="88"/>
      <c r="BK42" s="88">
        <f>SUM('[1]címrend kötelező'!V42+'[1]címrend önként'!V42+'[1]címrend államig'!V42)</f>
        <v>0</v>
      </c>
      <c r="BL42" s="93"/>
      <c r="BM42" s="88"/>
      <c r="BN42" s="88">
        <f>SUM('[1]címrend kötelező'!W42+'[1]címrend önként'!W42+'[1]címrend államig'!W42)</f>
        <v>0</v>
      </c>
      <c r="BO42" s="93"/>
      <c r="BP42" s="88"/>
      <c r="BQ42" s="88">
        <f>SUM('[1]címrend kötelező'!X42+'[1]címrend önként'!X42+'[1]címrend államig'!X42)</f>
        <v>0</v>
      </c>
      <c r="BR42" s="93"/>
      <c r="BS42" s="88"/>
      <c r="BT42" s="88">
        <f>SUM('[1]címrend kötelező'!Y42+'[1]címrend önként'!Y42+'[1]címrend államig'!Y42)</f>
        <v>0</v>
      </c>
      <c r="BU42" s="93"/>
      <c r="BV42" s="88"/>
      <c r="BW42" s="88">
        <f>SUM('[1]címrend kötelező'!Z42+'[1]címrend önként'!Z42+'[1]címrend államig'!Z42)</f>
        <v>0</v>
      </c>
      <c r="BX42" s="93"/>
      <c r="BY42" s="88"/>
      <c r="BZ42" s="88">
        <f>SUM('[1]címrend kötelező'!AA42+'[1]címrend önként'!AA42+'[1]címrend államig'!AA42)</f>
        <v>0</v>
      </c>
      <c r="CA42" s="93"/>
      <c r="CB42" s="88"/>
      <c r="CC42" s="88">
        <f>SUM('[1]címrend kötelező'!AB42+'[1]címrend önként'!AB42+'[1]címrend államig'!AB42)</f>
        <v>0</v>
      </c>
      <c r="CD42" s="93"/>
      <c r="CE42" s="88"/>
      <c r="CF42" s="88">
        <f>SUM('[1]címrend kötelező'!AC42+'[1]címrend önként'!AC42+'[1]címrend államig'!AC42)</f>
        <v>0</v>
      </c>
      <c r="CG42" s="93"/>
      <c r="CH42" s="88"/>
      <c r="CI42" s="88">
        <f>SUM('[1]címrend kötelező'!AD42+'[1]címrend önként'!AD42+'[1]címrend államig'!AD42)</f>
        <v>0</v>
      </c>
      <c r="CJ42" s="93"/>
      <c r="CK42" s="88"/>
      <c r="CL42" s="88">
        <f>SUM('[1]címrend kötelező'!AE42+'[1]címrend önként'!AE42+'[1]címrend államig'!AE42)</f>
        <v>0</v>
      </c>
      <c r="CM42" s="93"/>
      <c r="CN42" s="88"/>
      <c r="CO42" s="88">
        <f>SUM('[1]címrend kötelező'!AF42+'[1]címrend önként'!AF42+'[1]címrend államig'!AF42)</f>
        <v>0</v>
      </c>
      <c r="CP42" s="93"/>
      <c r="CQ42" s="88"/>
      <c r="CR42" s="88">
        <f>SUM('[1]címrend kötelező'!AG42+'[1]címrend önként'!AG42+'[1]címrend államig'!AG42)</f>
        <v>0</v>
      </c>
      <c r="CS42" s="93"/>
      <c r="CT42" s="88"/>
      <c r="CU42" s="88">
        <f>SUM('[1]címrend kötelező'!AH42+'[1]címrend önként'!AH42+'[1]címrend államig'!AH42)</f>
        <v>0</v>
      </c>
      <c r="CV42" s="93"/>
      <c r="CW42" s="88"/>
      <c r="CX42" s="88">
        <f>SUM('[1]címrend kötelező'!AI42+'[1]címrend önként'!AI42+'[1]címrend államig'!AI42)</f>
        <v>0</v>
      </c>
      <c r="CY42" s="93"/>
      <c r="CZ42" s="88"/>
      <c r="DA42" s="88">
        <f>SUM('[1]címrend kötelező'!AJ42+'[1]címrend önként'!AJ42+'[1]címrend államig'!AJ42)</f>
        <v>0</v>
      </c>
      <c r="DB42" s="93"/>
      <c r="DC42" s="88"/>
      <c r="DD42" s="88">
        <f>SUM('[1]címrend kötelező'!AK42+'[1]címrend önként'!AK42+'[1]címrend államig'!AK42)</f>
        <v>0</v>
      </c>
      <c r="DE42" s="93"/>
      <c r="DF42" s="88"/>
      <c r="DG42" s="88">
        <f>SUM('[1]címrend kötelező'!AL42+'[1]címrend önként'!AL42+'[1]címrend államig'!AL42)</f>
        <v>0</v>
      </c>
      <c r="DH42" s="93"/>
      <c r="DI42" s="88"/>
      <c r="DJ42" s="88">
        <f>SUM('[1]címrend kötelező'!AM42+'[1]címrend önként'!AM42+'[1]címrend államig'!AM42)</f>
        <v>0</v>
      </c>
      <c r="DK42" s="93"/>
      <c r="DL42" s="88"/>
      <c r="DM42" s="88">
        <f>SUM('[1]címrend kötelező'!AN42+'[1]címrend önként'!AN42+'[1]címrend államig'!AN42)</f>
        <v>0</v>
      </c>
      <c r="DN42" s="93"/>
      <c r="DO42" s="88"/>
      <c r="DP42" s="88">
        <f>SUM('[1]címrend kötelező'!AO42+'[1]címrend önként'!AO42+'[1]címrend államig'!AO42)</f>
        <v>0</v>
      </c>
      <c r="DQ42" s="93"/>
      <c r="DR42" s="90">
        <f t="shared" si="168"/>
        <v>0</v>
      </c>
      <c r="DS42" s="90">
        <f t="shared" si="168"/>
        <v>0</v>
      </c>
      <c r="DT42" s="90"/>
      <c r="DU42" s="88"/>
      <c r="DV42" s="88">
        <f>SUM('[1]címrend kötelező'!AQ42+'[1]címrend önként'!AQ42+'[1]címrend államig'!AQ42)</f>
        <v>0</v>
      </c>
      <c r="DW42" s="91"/>
      <c r="DX42" s="88"/>
      <c r="DY42" s="88">
        <f>SUM('[1]címrend kötelező'!AR42+'[1]címrend önként'!AR42+'[1]címrend államig'!AR42)</f>
        <v>0</v>
      </c>
      <c r="DZ42" s="91"/>
      <c r="EA42" s="88"/>
      <c r="EB42" s="88">
        <f>SUM('[1]címrend kötelező'!AS42+'[1]címrend önként'!AS42+'[1]címrend államig'!AS42)</f>
        <v>0</v>
      </c>
      <c r="EC42" s="91"/>
      <c r="ED42" s="88"/>
      <c r="EE42" s="88">
        <f>SUM('[1]címrend kötelező'!AT42+'[1]címrend önként'!AT42+'[1]címrend államig'!AT42)</f>
        <v>0</v>
      </c>
      <c r="EF42" s="91"/>
      <c r="EG42" s="88"/>
      <c r="EH42" s="88">
        <f>SUM('[1]címrend kötelező'!AU42+'[1]címrend önként'!AU42+'[1]címrend államig'!AU42)</f>
        <v>0</v>
      </c>
      <c r="EI42" s="91"/>
      <c r="EJ42" s="88"/>
      <c r="EK42" s="88">
        <f>SUM('[1]címrend kötelező'!AV42+'[1]címrend önként'!AV42+'[1]címrend államig'!AV42)</f>
        <v>0</v>
      </c>
      <c r="EL42" s="91"/>
      <c r="EM42" s="88"/>
      <c r="EN42" s="88">
        <f>SUM('[1]címrend kötelező'!AW42+'[1]címrend önként'!AW42+'[1]címrend államig'!AW42)</f>
        <v>0</v>
      </c>
      <c r="EO42" s="91"/>
      <c r="EP42" s="88"/>
      <c r="EQ42" s="88">
        <f>SUM('[1]címrend kötelező'!AX42+'[1]címrend önként'!AX42+'[1]címrend államig'!AX42)</f>
        <v>0</v>
      </c>
      <c r="ER42" s="91"/>
      <c r="ES42" s="88"/>
      <c r="ET42" s="88">
        <f>SUM('[1]címrend kötelező'!AY42+'[1]címrend önként'!AY42+'[1]címrend államig'!AY42)</f>
        <v>0</v>
      </c>
      <c r="EU42" s="91"/>
      <c r="EV42" s="90">
        <f t="shared" si="178"/>
        <v>0</v>
      </c>
      <c r="EW42" s="90">
        <f t="shared" si="178"/>
        <v>0</v>
      </c>
      <c r="EX42" s="83"/>
      <c r="EY42" s="88"/>
      <c r="EZ42" s="88">
        <f>'[1]címrend kötelező'!BA42+'[1]címrend önként'!BA42+'[1]címrend államig'!BA42</f>
        <v>0</v>
      </c>
      <c r="FA42" s="91"/>
      <c r="FB42" s="88"/>
      <c r="FC42" s="88">
        <f>'[1]címrend kötelező'!BB42+'[1]címrend önként'!BB42+'[1]címrend államig'!BB42</f>
        <v>0</v>
      </c>
      <c r="FD42" s="91"/>
      <c r="FE42" s="88"/>
      <c r="FF42" s="88">
        <f>'[1]címrend kötelező'!BC42+'[1]címrend önként'!BC42+'[1]címrend államig'!BC42</f>
        <v>0</v>
      </c>
      <c r="FG42" s="91"/>
      <c r="FH42" s="88"/>
      <c r="FI42" s="88">
        <f>'[1]címrend kötelező'!BD42+'[1]címrend önként'!BD42+'[1]címrend államig'!BD42</f>
        <v>0</v>
      </c>
      <c r="FJ42" s="91"/>
      <c r="FK42" s="91"/>
      <c r="FL42" s="88">
        <f>'[1]címrend kötelező'!BE42+'[1]címrend önként'!BE42+'[1]címrend államig'!BE42</f>
        <v>0</v>
      </c>
      <c r="FM42" s="91"/>
      <c r="FN42" s="88"/>
      <c r="FO42" s="88">
        <f>SUM('[1]címrend kötelező'!BF42+'[1]címrend önként'!BF42+'[1]címrend államig'!BF42)</f>
        <v>0</v>
      </c>
      <c r="FP42" s="91"/>
      <c r="FQ42" s="88"/>
      <c r="FR42" s="88">
        <f>SUM('[1]címrend kötelező'!BG42+'[1]címrend önként'!BG42+'[1]címrend államig'!BG42)</f>
        <v>0</v>
      </c>
      <c r="FS42" s="91"/>
      <c r="FT42" s="88"/>
      <c r="FU42" s="88">
        <f>SUM('[1]címrend kötelező'!BH42+'[1]címrend önként'!BH42+'[1]címrend államig'!BH42)</f>
        <v>0</v>
      </c>
      <c r="FV42" s="91"/>
      <c r="FW42" s="88"/>
      <c r="FX42" s="88">
        <f>SUM('[1]címrend kötelező'!BI42+'[1]címrend önként'!BI42+'[1]címrend államig'!BI42)</f>
        <v>0</v>
      </c>
      <c r="FY42" s="91"/>
      <c r="FZ42" s="88"/>
      <c r="GA42" s="88">
        <f>SUM('[1]címrend kötelező'!BJ42+'[1]címrend önként'!BJ42+'[1]címrend államig'!BJ42)</f>
        <v>0</v>
      </c>
      <c r="GB42" s="91"/>
      <c r="GC42" s="88"/>
      <c r="GD42" s="88">
        <f>SUM('[1]címrend kötelező'!BK42+'[1]címrend önként'!BK42+'[1]címrend államig'!BK42)</f>
        <v>0</v>
      </c>
      <c r="GE42" s="91"/>
      <c r="GF42" s="88"/>
      <c r="GG42" s="88">
        <f>SUM('[1]címrend kötelező'!BL42+'[1]címrend önként'!BL42+'[1]címrend államig'!BL42)</f>
        <v>0</v>
      </c>
      <c r="GH42" s="91"/>
      <c r="GI42" s="88"/>
      <c r="GJ42" s="88">
        <f>SUM('[1]címrend kötelező'!BM42+'[1]címrend önként'!BM42+'[1]címrend államig'!BM42)</f>
        <v>0</v>
      </c>
      <c r="GK42" s="91"/>
      <c r="GL42" s="88"/>
      <c r="GM42" s="88">
        <f>SUM('[1]címrend kötelező'!BN42+'[1]címrend önként'!BN42+'[1]címrend államig'!BN42)</f>
        <v>0</v>
      </c>
      <c r="GN42" s="91"/>
      <c r="GO42" s="90">
        <f t="shared" si="117"/>
        <v>0</v>
      </c>
      <c r="GP42" s="90">
        <f t="shared" ref="GP42:GP48" si="921">EZ42+FC42+FF42+FI42+FL42+FO42+FR42+FU42+FX42+GA42+GD42+GG42+GJ42+GM42</f>
        <v>0</v>
      </c>
      <c r="GQ42" s="91"/>
      <c r="GR42" s="88"/>
      <c r="GS42" s="88">
        <f>SUM('[1]címrend kötelező'!BP42+'[1]címrend önként'!BP42+'[1]címrend államig'!BP42)</f>
        <v>0</v>
      </c>
      <c r="GT42" s="91"/>
      <c r="GU42" s="88"/>
      <c r="GV42" s="88">
        <f>SUM('[1]címrend kötelező'!BQ42+'[1]címrend önként'!BQ42+'[1]címrend államig'!BQ42)</f>
        <v>0</v>
      </c>
      <c r="GW42" s="91"/>
      <c r="GX42" s="88"/>
      <c r="GY42" s="88">
        <f>SUM('[1]címrend kötelező'!BR42+'[1]címrend önként'!BR42+'[1]címrend államig'!BR42)</f>
        <v>0</v>
      </c>
      <c r="GZ42" s="91"/>
      <c r="HA42" s="90">
        <f t="shared" si="197"/>
        <v>0</v>
      </c>
      <c r="HB42" s="90">
        <f t="shared" si="197"/>
        <v>0</v>
      </c>
      <c r="HC42" s="90"/>
      <c r="HD42" s="91">
        <f t="shared" si="790"/>
        <v>0</v>
      </c>
      <c r="HE42" s="91">
        <f t="shared" si="790"/>
        <v>0</v>
      </c>
      <c r="HF42" s="92"/>
      <c r="HH42" s="78"/>
      <c r="HI42" s="78"/>
    </row>
    <row r="43" spans="1:217" ht="24.95" customHeight="1" x14ac:dyDescent="0.2">
      <c r="A43" s="109" t="s">
        <v>450</v>
      </c>
      <c r="B43" s="88"/>
      <c r="C43" s="88">
        <f>SUM('[1]címrend kötelező'!B43+'[1]címrend önként'!B43+'[1]címrend államig'!B43)</f>
        <v>0</v>
      </c>
      <c r="D43" s="93"/>
      <c r="E43" s="88"/>
      <c r="F43" s="88">
        <f>SUM('[1]címrend kötelező'!C43+'[1]címrend önként'!C43+'[1]címrend államig'!C43)</f>
        <v>0</v>
      </c>
      <c r="G43" s="93"/>
      <c r="H43" s="88"/>
      <c r="I43" s="88">
        <f>SUM('[1]címrend kötelező'!D43+'[1]címrend önként'!D43+'[1]címrend államig'!D43)</f>
        <v>0</v>
      </c>
      <c r="J43" s="93"/>
      <c r="K43" s="88"/>
      <c r="L43" s="88">
        <f>SUM('[1]címrend kötelező'!E43+'[1]címrend önként'!E43+'[1]címrend államig'!E43)</f>
        <v>0</v>
      </c>
      <c r="M43" s="93"/>
      <c r="N43" s="88"/>
      <c r="O43" s="88">
        <f>SUM('[1]címrend kötelező'!F43+'[1]címrend önként'!F43+'[1]címrend államig'!F43)</f>
        <v>0</v>
      </c>
      <c r="P43" s="93"/>
      <c r="Q43" s="88"/>
      <c r="R43" s="88">
        <f>SUM('[1]címrend kötelező'!G43+'[1]címrend önként'!G43+'[1]címrend államig'!G43)</f>
        <v>0</v>
      </c>
      <c r="S43" s="93"/>
      <c r="T43" s="88"/>
      <c r="U43" s="88">
        <f>SUM('[1]címrend kötelező'!H43+'[1]címrend önként'!H43+'[1]címrend államig'!H43)</f>
        <v>0</v>
      </c>
      <c r="V43" s="93"/>
      <c r="W43" s="88"/>
      <c r="X43" s="88">
        <f>SUM('[1]címrend kötelező'!I43+'[1]címrend önként'!I43+'[1]címrend államig'!I43)</f>
        <v>0</v>
      </c>
      <c r="Y43" s="93"/>
      <c r="Z43" s="88"/>
      <c r="AA43" s="88">
        <f>SUM('[1]címrend kötelező'!J43+'[1]címrend önként'!J43+'[1]címrend államig'!J43)</f>
        <v>0</v>
      </c>
      <c r="AB43" s="93"/>
      <c r="AC43" s="88"/>
      <c r="AD43" s="88">
        <f>SUM('[1]címrend kötelező'!K43+'[1]címrend önként'!K43+'[1]címrend államig'!K43)</f>
        <v>0</v>
      </c>
      <c r="AE43" s="93"/>
      <c r="AF43" s="88"/>
      <c r="AG43" s="88">
        <f>SUM('[1]címrend kötelező'!L43+'[1]címrend önként'!L43+'[1]címrend államig'!L43)</f>
        <v>0</v>
      </c>
      <c r="AH43" s="93"/>
      <c r="AI43" s="88"/>
      <c r="AJ43" s="88">
        <f>SUM('[1]címrend kötelező'!M43+'[1]címrend önként'!M43+'[1]címrend államig'!M43)</f>
        <v>0</v>
      </c>
      <c r="AK43" s="93"/>
      <c r="AL43" s="88"/>
      <c r="AM43" s="88">
        <f>SUM('[1]címrend kötelező'!N43+'[1]címrend önként'!N43+'[1]címrend államig'!N43)</f>
        <v>0</v>
      </c>
      <c r="AN43" s="93"/>
      <c r="AO43" s="88"/>
      <c r="AP43" s="88">
        <f>SUM('[1]címrend kötelező'!O43+'[1]címrend önként'!O43+'[1]címrend államig'!O43)</f>
        <v>0</v>
      </c>
      <c r="AQ43" s="93"/>
      <c r="AR43" s="88"/>
      <c r="AS43" s="88">
        <f>SUM('[1]címrend kötelező'!P43+'[1]címrend önként'!P43+'[1]címrend államig'!P43)</f>
        <v>0</v>
      </c>
      <c r="AT43" s="93"/>
      <c r="AU43" s="88"/>
      <c r="AV43" s="88">
        <f>SUM('[1]címrend kötelező'!Q43+'[1]címrend önként'!Q43+'[1]címrend államig'!Q43)</f>
        <v>0</v>
      </c>
      <c r="AW43" s="93"/>
      <c r="AX43" s="88"/>
      <c r="AY43" s="88">
        <f>SUM('[1]címrend kötelező'!R43+'[1]címrend önként'!R43+'[1]címrend államig'!R43)</f>
        <v>0</v>
      </c>
      <c r="AZ43" s="93"/>
      <c r="BA43" s="88"/>
      <c r="BB43" s="88">
        <f>SUM('[1]címrend kötelező'!S43+'[1]címrend önként'!S43+'[1]címrend államig'!S43)</f>
        <v>0</v>
      </c>
      <c r="BC43" s="93"/>
      <c r="BD43" s="88"/>
      <c r="BE43" s="88">
        <f>SUM('[1]címrend kötelező'!T43+'[1]címrend önként'!T43+'[1]címrend államig'!T43)</f>
        <v>0</v>
      </c>
      <c r="BF43" s="93"/>
      <c r="BG43" s="88"/>
      <c r="BH43" s="88">
        <f>SUM('[1]címrend kötelező'!U43+'[1]címrend önként'!U43+'[1]címrend államig'!U43)</f>
        <v>0</v>
      </c>
      <c r="BI43" s="93"/>
      <c r="BJ43" s="88"/>
      <c r="BK43" s="88">
        <f>SUM('[1]címrend kötelező'!V43+'[1]címrend önként'!V43+'[1]címrend államig'!V43)</f>
        <v>0</v>
      </c>
      <c r="BL43" s="93"/>
      <c r="BM43" s="88"/>
      <c r="BN43" s="88">
        <f>SUM('[1]címrend kötelező'!W43+'[1]címrend önként'!W43+'[1]címrend államig'!W43)</f>
        <v>0</v>
      </c>
      <c r="BO43" s="93"/>
      <c r="BP43" s="88"/>
      <c r="BQ43" s="88">
        <f>SUM('[1]címrend kötelező'!X43+'[1]címrend önként'!X43+'[1]címrend államig'!X43)</f>
        <v>0</v>
      </c>
      <c r="BR43" s="93"/>
      <c r="BS43" s="88"/>
      <c r="BT43" s="88">
        <f>SUM('[1]címrend kötelező'!Y43+'[1]címrend önként'!Y43+'[1]címrend államig'!Y43)</f>
        <v>0</v>
      </c>
      <c r="BU43" s="93"/>
      <c r="BV43" s="88"/>
      <c r="BW43" s="88">
        <f>SUM('[1]címrend kötelező'!Z43+'[1]címrend önként'!Z43+'[1]címrend államig'!Z43)</f>
        <v>0</v>
      </c>
      <c r="BX43" s="93"/>
      <c r="BY43" s="88"/>
      <c r="BZ43" s="88">
        <f>SUM('[1]címrend kötelező'!AA43+'[1]címrend önként'!AA43+'[1]címrend államig'!AA43)</f>
        <v>0</v>
      </c>
      <c r="CA43" s="93"/>
      <c r="CB43" s="88"/>
      <c r="CC43" s="88">
        <f>SUM('[1]címrend kötelező'!AB43+'[1]címrend önként'!AB43+'[1]címrend államig'!AB43)</f>
        <v>0</v>
      </c>
      <c r="CD43" s="93"/>
      <c r="CE43" s="88"/>
      <c r="CF43" s="88">
        <f>SUM('[1]címrend kötelező'!AC43+'[1]címrend önként'!AC43+'[1]címrend államig'!AC43)</f>
        <v>0</v>
      </c>
      <c r="CG43" s="93"/>
      <c r="CH43" s="88"/>
      <c r="CI43" s="88">
        <f>SUM('[1]címrend kötelező'!AD43+'[1]címrend önként'!AD43+'[1]címrend államig'!AD43)</f>
        <v>0</v>
      </c>
      <c r="CJ43" s="93"/>
      <c r="CK43" s="88"/>
      <c r="CL43" s="88">
        <f>SUM('[1]címrend kötelező'!AE43+'[1]címrend önként'!AE43+'[1]címrend államig'!AE43)</f>
        <v>0</v>
      </c>
      <c r="CM43" s="93"/>
      <c r="CN43" s="88"/>
      <c r="CO43" s="88">
        <f>SUM('[1]címrend kötelező'!AF43+'[1]címrend önként'!AF43+'[1]címrend államig'!AF43)</f>
        <v>0</v>
      </c>
      <c r="CP43" s="93"/>
      <c r="CQ43" s="88"/>
      <c r="CR43" s="88">
        <f>SUM('[1]címrend kötelező'!AG43+'[1]címrend önként'!AG43+'[1]címrend államig'!AG43)</f>
        <v>0</v>
      </c>
      <c r="CS43" s="93"/>
      <c r="CT43" s="88"/>
      <c r="CU43" s="88">
        <f>SUM('[1]címrend kötelező'!AH43+'[1]címrend önként'!AH43+'[1]címrend államig'!AH43)</f>
        <v>0</v>
      </c>
      <c r="CV43" s="93"/>
      <c r="CW43" s="88"/>
      <c r="CX43" s="88">
        <f>SUM('[1]címrend kötelező'!AI43+'[1]címrend önként'!AI43+'[1]címrend államig'!AI43)</f>
        <v>0</v>
      </c>
      <c r="CY43" s="93"/>
      <c r="CZ43" s="88"/>
      <c r="DA43" s="88">
        <f>SUM('[1]címrend kötelező'!AJ43+'[1]címrend önként'!AJ43+'[1]címrend államig'!AJ43)</f>
        <v>0</v>
      </c>
      <c r="DB43" s="93"/>
      <c r="DC43" s="88"/>
      <c r="DD43" s="88">
        <f>SUM('[1]címrend kötelező'!AK43+'[1]címrend önként'!AK43+'[1]címrend államig'!AK43)</f>
        <v>0</v>
      </c>
      <c r="DE43" s="93"/>
      <c r="DF43" s="88"/>
      <c r="DG43" s="88">
        <f>SUM('[1]címrend kötelező'!AL43+'[1]címrend önként'!AL43+'[1]címrend államig'!AL43)</f>
        <v>0</v>
      </c>
      <c r="DH43" s="93"/>
      <c r="DI43" s="88"/>
      <c r="DJ43" s="88">
        <f>SUM('[1]címrend kötelező'!AM43+'[1]címrend önként'!AM43+'[1]címrend államig'!AM43)</f>
        <v>0</v>
      </c>
      <c r="DK43" s="93"/>
      <c r="DL43" s="88"/>
      <c r="DM43" s="88">
        <f>SUM('[1]címrend kötelező'!AN43+'[1]címrend önként'!AN43+'[1]címrend államig'!AN43)</f>
        <v>0</v>
      </c>
      <c r="DN43" s="93"/>
      <c r="DO43" s="88"/>
      <c r="DP43" s="88">
        <f>SUM('[1]címrend kötelező'!AO43+'[1]címrend önként'!AO43+'[1]címrend államig'!AO43)</f>
        <v>0</v>
      </c>
      <c r="DQ43" s="93"/>
      <c r="DR43" s="90">
        <f t="shared" si="168"/>
        <v>0</v>
      </c>
      <c r="DS43" s="90">
        <f t="shared" si="168"/>
        <v>0</v>
      </c>
      <c r="DT43" s="90"/>
      <c r="DU43" s="88"/>
      <c r="DV43" s="88">
        <f>SUM('[1]címrend kötelező'!AQ43+'[1]címrend önként'!AQ43+'[1]címrend államig'!AQ43)</f>
        <v>0</v>
      </c>
      <c r="DW43" s="91"/>
      <c r="DX43" s="88"/>
      <c r="DY43" s="88">
        <f>SUM('[1]címrend kötelező'!AR43+'[1]címrend önként'!AR43+'[1]címrend államig'!AR43)</f>
        <v>0</v>
      </c>
      <c r="DZ43" s="91"/>
      <c r="EA43" s="88"/>
      <c r="EB43" s="88">
        <f>SUM('[1]címrend kötelező'!AS43+'[1]címrend önként'!AS43+'[1]címrend államig'!AS43)</f>
        <v>0</v>
      </c>
      <c r="EC43" s="91"/>
      <c r="ED43" s="88"/>
      <c r="EE43" s="88">
        <f>SUM('[1]címrend kötelező'!AT43+'[1]címrend önként'!AT43+'[1]címrend államig'!AT43)</f>
        <v>0</v>
      </c>
      <c r="EF43" s="91"/>
      <c r="EG43" s="88"/>
      <c r="EH43" s="88">
        <f>SUM('[1]címrend kötelező'!AU43+'[1]címrend önként'!AU43+'[1]címrend államig'!AU43)</f>
        <v>0</v>
      </c>
      <c r="EI43" s="91"/>
      <c r="EJ43" s="88"/>
      <c r="EK43" s="88">
        <f>SUM('[1]címrend kötelező'!AV43+'[1]címrend önként'!AV43+'[1]címrend államig'!AV43)</f>
        <v>0</v>
      </c>
      <c r="EL43" s="91"/>
      <c r="EM43" s="88"/>
      <c r="EN43" s="88">
        <f>SUM('[1]címrend kötelező'!AW43+'[1]címrend önként'!AW43+'[1]címrend államig'!AW43)</f>
        <v>0</v>
      </c>
      <c r="EO43" s="91"/>
      <c r="EP43" s="88"/>
      <c r="EQ43" s="88">
        <f>SUM('[1]címrend kötelező'!AX43+'[1]címrend önként'!AX43+'[1]címrend államig'!AX43)</f>
        <v>0</v>
      </c>
      <c r="ER43" s="91"/>
      <c r="ES43" s="88"/>
      <c r="ET43" s="88">
        <f>SUM('[1]címrend kötelező'!AY43+'[1]címrend önként'!AY43+'[1]címrend államig'!AY43)</f>
        <v>0</v>
      </c>
      <c r="EU43" s="91"/>
      <c r="EV43" s="90">
        <f t="shared" si="178"/>
        <v>0</v>
      </c>
      <c r="EW43" s="90">
        <f t="shared" si="178"/>
        <v>0</v>
      </c>
      <c r="EX43" s="83"/>
      <c r="EY43" s="88"/>
      <c r="EZ43" s="88">
        <f>'[1]címrend kötelező'!BA43+'[1]címrend önként'!BA43+'[1]címrend államig'!BA43</f>
        <v>0</v>
      </c>
      <c r="FA43" s="91"/>
      <c r="FB43" s="88"/>
      <c r="FC43" s="88">
        <f>'[1]címrend kötelező'!BB43+'[1]címrend önként'!BB43+'[1]címrend államig'!BB43</f>
        <v>0</v>
      </c>
      <c r="FD43" s="91"/>
      <c r="FE43" s="88"/>
      <c r="FF43" s="88">
        <f>'[1]címrend kötelező'!BC43+'[1]címrend önként'!BC43+'[1]címrend államig'!BC43</f>
        <v>0</v>
      </c>
      <c r="FG43" s="91"/>
      <c r="FH43" s="88"/>
      <c r="FI43" s="88">
        <f>'[1]címrend kötelező'!BD43+'[1]címrend önként'!BD43+'[1]címrend államig'!BD43</f>
        <v>0</v>
      </c>
      <c r="FJ43" s="91"/>
      <c r="FK43" s="91"/>
      <c r="FL43" s="88">
        <f>'[1]címrend kötelező'!BE43+'[1]címrend önként'!BE43+'[1]címrend államig'!BE43</f>
        <v>0</v>
      </c>
      <c r="FM43" s="91"/>
      <c r="FN43" s="88"/>
      <c r="FO43" s="88">
        <f>SUM('[1]címrend kötelező'!BF43+'[1]címrend önként'!BF43+'[1]címrend államig'!BF43)</f>
        <v>0</v>
      </c>
      <c r="FP43" s="91"/>
      <c r="FQ43" s="88"/>
      <c r="FR43" s="88">
        <f>SUM('[1]címrend kötelező'!BG43+'[1]címrend önként'!BG43+'[1]címrend államig'!BG43)</f>
        <v>0</v>
      </c>
      <c r="FS43" s="91"/>
      <c r="FT43" s="88"/>
      <c r="FU43" s="88">
        <f>SUM('[1]címrend kötelező'!BH43+'[1]címrend önként'!BH43+'[1]címrend államig'!BH43)</f>
        <v>0</v>
      </c>
      <c r="FV43" s="91"/>
      <c r="FW43" s="88"/>
      <c r="FX43" s="88">
        <f>SUM('[1]címrend kötelező'!BI43+'[1]címrend önként'!BI43+'[1]címrend államig'!BI43)</f>
        <v>0</v>
      </c>
      <c r="FY43" s="91"/>
      <c r="FZ43" s="88"/>
      <c r="GA43" s="88">
        <f>SUM('[1]címrend kötelező'!BJ43+'[1]címrend önként'!BJ43+'[1]címrend államig'!BJ43)</f>
        <v>0</v>
      </c>
      <c r="GB43" s="91"/>
      <c r="GC43" s="88"/>
      <c r="GD43" s="88">
        <f>SUM('[1]címrend kötelező'!BK43+'[1]címrend önként'!BK43+'[1]címrend államig'!BK43)</f>
        <v>0</v>
      </c>
      <c r="GE43" s="91"/>
      <c r="GF43" s="88"/>
      <c r="GG43" s="88">
        <f>SUM('[1]címrend kötelező'!BL43+'[1]címrend önként'!BL43+'[1]címrend államig'!BL43)</f>
        <v>0</v>
      </c>
      <c r="GH43" s="91"/>
      <c r="GI43" s="88"/>
      <c r="GJ43" s="88">
        <f>SUM('[1]címrend kötelező'!BM43+'[1]címrend önként'!BM43+'[1]címrend államig'!BM43)</f>
        <v>0</v>
      </c>
      <c r="GK43" s="91"/>
      <c r="GL43" s="88"/>
      <c r="GM43" s="88">
        <f>SUM('[1]címrend kötelező'!BN43+'[1]címrend önként'!BN43+'[1]címrend államig'!BN43)</f>
        <v>0</v>
      </c>
      <c r="GN43" s="91"/>
      <c r="GO43" s="90">
        <f t="shared" si="117"/>
        <v>0</v>
      </c>
      <c r="GP43" s="90">
        <f t="shared" si="921"/>
        <v>0</v>
      </c>
      <c r="GQ43" s="91"/>
      <c r="GR43" s="88"/>
      <c r="GS43" s="88">
        <f>SUM('[1]címrend kötelező'!BP43+'[1]címrend önként'!BP43+'[1]címrend államig'!BP43)</f>
        <v>0</v>
      </c>
      <c r="GT43" s="91"/>
      <c r="GU43" s="88"/>
      <c r="GV43" s="88">
        <f>SUM('[1]címrend kötelező'!BQ43+'[1]címrend önként'!BQ43+'[1]címrend államig'!BQ43)</f>
        <v>0</v>
      </c>
      <c r="GW43" s="91"/>
      <c r="GX43" s="88"/>
      <c r="GY43" s="88">
        <f>SUM('[1]címrend kötelező'!BR43+'[1]címrend önként'!BR43+'[1]címrend államig'!BR43)</f>
        <v>0</v>
      </c>
      <c r="GZ43" s="91"/>
      <c r="HA43" s="90">
        <f t="shared" si="197"/>
        <v>0</v>
      </c>
      <c r="HB43" s="90">
        <f t="shared" si="197"/>
        <v>0</v>
      </c>
      <c r="HC43" s="90"/>
      <c r="HD43" s="91">
        <f t="shared" si="790"/>
        <v>0</v>
      </c>
      <c r="HE43" s="91">
        <f t="shared" si="790"/>
        <v>0</v>
      </c>
      <c r="HF43" s="92"/>
      <c r="HH43" s="78"/>
      <c r="HI43" s="78"/>
    </row>
    <row r="44" spans="1:217" ht="30" customHeight="1" x14ac:dyDescent="0.2">
      <c r="A44" s="109" t="s">
        <v>451</v>
      </c>
      <c r="B44" s="88"/>
      <c r="C44" s="88">
        <f>SUM('[1]címrend kötelező'!B44+'[1]címrend önként'!B44+'[1]címrend államig'!B44)</f>
        <v>0</v>
      </c>
      <c r="D44" s="93"/>
      <c r="E44" s="88"/>
      <c r="F44" s="88">
        <f>SUM('[1]címrend kötelező'!C44+'[1]címrend önként'!C44+'[1]címrend államig'!C44)</f>
        <v>0</v>
      </c>
      <c r="G44" s="93"/>
      <c r="H44" s="88"/>
      <c r="I44" s="88">
        <f>SUM('[1]címrend kötelező'!D44+'[1]címrend önként'!D44+'[1]címrend államig'!D44)</f>
        <v>0</v>
      </c>
      <c r="J44" s="93"/>
      <c r="K44" s="88"/>
      <c r="L44" s="88">
        <f>SUM('[1]címrend kötelező'!E44+'[1]címrend önként'!E44+'[1]címrend államig'!E44)</f>
        <v>0</v>
      </c>
      <c r="M44" s="93"/>
      <c r="N44" s="88"/>
      <c r="O44" s="88">
        <f>SUM('[1]címrend kötelező'!F44+'[1]címrend önként'!F44+'[1]címrend államig'!F44)</f>
        <v>0</v>
      </c>
      <c r="P44" s="93"/>
      <c r="Q44" s="88"/>
      <c r="R44" s="88">
        <f>SUM('[1]címrend kötelező'!G44+'[1]címrend önként'!G44+'[1]címrend államig'!G44)</f>
        <v>0</v>
      </c>
      <c r="S44" s="93"/>
      <c r="T44" s="88"/>
      <c r="U44" s="88">
        <f>SUM('[1]címrend kötelező'!H44+'[1]címrend önként'!H44+'[1]címrend államig'!H44)</f>
        <v>0</v>
      </c>
      <c r="V44" s="93"/>
      <c r="W44" s="88"/>
      <c r="X44" s="88">
        <f>SUM('[1]címrend kötelező'!I44+'[1]címrend önként'!I44+'[1]címrend államig'!I44)</f>
        <v>0</v>
      </c>
      <c r="Y44" s="93"/>
      <c r="Z44" s="88"/>
      <c r="AA44" s="88">
        <f>SUM('[1]címrend kötelező'!J44+'[1]címrend önként'!J44+'[1]címrend államig'!J44)</f>
        <v>0</v>
      </c>
      <c r="AB44" s="93"/>
      <c r="AC44" s="88"/>
      <c r="AD44" s="88">
        <f>SUM('[1]címrend kötelező'!K44+'[1]címrend önként'!K44+'[1]címrend államig'!K44)</f>
        <v>0</v>
      </c>
      <c r="AE44" s="93"/>
      <c r="AF44" s="88"/>
      <c r="AG44" s="88">
        <f>SUM('[1]címrend kötelező'!L44+'[1]címrend önként'!L44+'[1]címrend államig'!L44)</f>
        <v>0</v>
      </c>
      <c r="AH44" s="93"/>
      <c r="AI44" s="88"/>
      <c r="AJ44" s="88">
        <f>SUM('[1]címrend kötelező'!M44+'[1]címrend önként'!M44+'[1]címrend államig'!M44)</f>
        <v>0</v>
      </c>
      <c r="AK44" s="93"/>
      <c r="AL44" s="88"/>
      <c r="AM44" s="88">
        <f>SUM('[1]címrend kötelező'!N44+'[1]címrend önként'!N44+'[1]címrend államig'!N44)</f>
        <v>0</v>
      </c>
      <c r="AN44" s="93"/>
      <c r="AO44" s="88"/>
      <c r="AP44" s="88">
        <f>SUM('[1]címrend kötelező'!O44+'[1]címrend önként'!O44+'[1]címrend államig'!O44)</f>
        <v>0</v>
      </c>
      <c r="AQ44" s="93"/>
      <c r="AR44" s="88"/>
      <c r="AS44" s="88">
        <f>SUM('[1]címrend kötelező'!P44+'[1]címrend önként'!P44+'[1]címrend államig'!P44)</f>
        <v>0</v>
      </c>
      <c r="AT44" s="93"/>
      <c r="AU44" s="88"/>
      <c r="AV44" s="88">
        <f>SUM('[1]címrend kötelező'!Q44+'[1]címrend önként'!Q44+'[1]címrend államig'!Q44)</f>
        <v>0</v>
      </c>
      <c r="AW44" s="93"/>
      <c r="AX44" s="88"/>
      <c r="AY44" s="88">
        <f>SUM('[1]címrend kötelező'!R44+'[1]címrend önként'!R44+'[1]címrend államig'!R44)</f>
        <v>0</v>
      </c>
      <c r="AZ44" s="93"/>
      <c r="BA44" s="88"/>
      <c r="BB44" s="88">
        <f>SUM('[1]címrend kötelező'!S44+'[1]címrend önként'!S44+'[1]címrend államig'!S44)</f>
        <v>0</v>
      </c>
      <c r="BC44" s="93"/>
      <c r="BD44" s="88"/>
      <c r="BE44" s="88">
        <f>SUM('[1]címrend kötelező'!T44+'[1]címrend önként'!T44+'[1]címrend államig'!T44)</f>
        <v>0</v>
      </c>
      <c r="BF44" s="93"/>
      <c r="BG44" s="88"/>
      <c r="BH44" s="88">
        <f>SUM('[1]címrend kötelező'!U44+'[1]címrend önként'!U44+'[1]címrend államig'!U44)</f>
        <v>0</v>
      </c>
      <c r="BI44" s="93"/>
      <c r="BJ44" s="88"/>
      <c r="BK44" s="88">
        <f>SUM('[1]címrend kötelező'!V44+'[1]címrend önként'!V44+'[1]címrend államig'!V44)</f>
        <v>0</v>
      </c>
      <c r="BL44" s="93"/>
      <c r="BM44" s="88"/>
      <c r="BN44" s="88">
        <f>SUM('[1]címrend kötelező'!W44+'[1]címrend önként'!W44+'[1]címrend államig'!W44)</f>
        <v>0</v>
      </c>
      <c r="BO44" s="93"/>
      <c r="BP44" s="88"/>
      <c r="BQ44" s="88">
        <f>SUM('[1]címrend kötelező'!X44+'[1]címrend önként'!X44+'[1]címrend államig'!X44)</f>
        <v>0</v>
      </c>
      <c r="BR44" s="93"/>
      <c r="BS44" s="88"/>
      <c r="BT44" s="88">
        <f>SUM('[1]címrend kötelező'!Y44+'[1]címrend önként'!Y44+'[1]címrend államig'!Y44)</f>
        <v>0</v>
      </c>
      <c r="BU44" s="93"/>
      <c r="BV44" s="88"/>
      <c r="BW44" s="88">
        <f>SUM('[1]címrend kötelező'!Z44+'[1]címrend önként'!Z44+'[1]címrend államig'!Z44)</f>
        <v>0</v>
      </c>
      <c r="BX44" s="93"/>
      <c r="BY44" s="88"/>
      <c r="BZ44" s="88">
        <f>SUM('[1]címrend kötelező'!AA44+'[1]címrend önként'!AA44+'[1]címrend államig'!AA44)</f>
        <v>0</v>
      </c>
      <c r="CA44" s="93"/>
      <c r="CB44" s="88"/>
      <c r="CC44" s="88">
        <f>SUM('[1]címrend kötelező'!AB44+'[1]címrend önként'!AB44+'[1]címrend államig'!AB44)</f>
        <v>0</v>
      </c>
      <c r="CD44" s="93"/>
      <c r="CE44" s="88"/>
      <c r="CF44" s="88">
        <f>SUM('[1]címrend kötelező'!AC44+'[1]címrend önként'!AC44+'[1]címrend államig'!AC44)</f>
        <v>0</v>
      </c>
      <c r="CG44" s="93"/>
      <c r="CH44" s="88"/>
      <c r="CI44" s="88">
        <f>SUM('[1]címrend kötelező'!AD44+'[1]címrend önként'!AD44+'[1]címrend államig'!AD44)</f>
        <v>0</v>
      </c>
      <c r="CJ44" s="93"/>
      <c r="CK44" s="88"/>
      <c r="CL44" s="88">
        <f>SUM('[1]címrend kötelező'!AE44+'[1]címrend önként'!AE44+'[1]címrend államig'!AE44)</f>
        <v>0</v>
      </c>
      <c r="CM44" s="93"/>
      <c r="CN44" s="88"/>
      <c r="CO44" s="88">
        <f>SUM('[1]címrend kötelező'!AF44+'[1]címrend önként'!AF44+'[1]címrend államig'!AF44)</f>
        <v>0</v>
      </c>
      <c r="CP44" s="93"/>
      <c r="CQ44" s="88"/>
      <c r="CR44" s="88">
        <f>SUM('[1]címrend kötelező'!AG44+'[1]címrend önként'!AG44+'[1]címrend államig'!AG44)</f>
        <v>0</v>
      </c>
      <c r="CS44" s="93"/>
      <c r="CT44" s="88"/>
      <c r="CU44" s="88">
        <f>SUM('[1]címrend kötelező'!AH44+'[1]címrend önként'!AH44+'[1]címrend államig'!AH44)</f>
        <v>0</v>
      </c>
      <c r="CV44" s="93"/>
      <c r="CW44" s="88"/>
      <c r="CX44" s="88">
        <f>SUM('[1]címrend kötelező'!AI44+'[1]címrend önként'!AI44+'[1]címrend államig'!AI44)</f>
        <v>0</v>
      </c>
      <c r="CY44" s="93"/>
      <c r="CZ44" s="88"/>
      <c r="DA44" s="88">
        <f>SUM('[1]címrend kötelező'!AJ44+'[1]címrend önként'!AJ44+'[1]címrend államig'!AJ44)</f>
        <v>0</v>
      </c>
      <c r="DB44" s="93"/>
      <c r="DC44" s="88"/>
      <c r="DD44" s="88">
        <f>SUM('[1]címrend kötelező'!AK44+'[1]címrend önként'!AK44+'[1]címrend államig'!AK44)</f>
        <v>0</v>
      </c>
      <c r="DE44" s="93"/>
      <c r="DF44" s="88"/>
      <c r="DG44" s="88">
        <f>SUM('[1]címrend kötelező'!AL44+'[1]címrend önként'!AL44+'[1]címrend államig'!AL44)</f>
        <v>0</v>
      </c>
      <c r="DH44" s="93"/>
      <c r="DI44" s="88"/>
      <c r="DJ44" s="88">
        <f>SUM('[1]címrend kötelező'!AM44+'[1]címrend önként'!AM44+'[1]címrend államig'!AM44)</f>
        <v>0</v>
      </c>
      <c r="DK44" s="93"/>
      <c r="DL44" s="88"/>
      <c r="DM44" s="88">
        <f>SUM('[1]címrend kötelező'!AN44+'[1]címrend önként'!AN44+'[1]címrend államig'!AN44)</f>
        <v>0</v>
      </c>
      <c r="DN44" s="93"/>
      <c r="DO44" s="88"/>
      <c r="DP44" s="88">
        <f>SUM('[1]címrend kötelező'!AO44+'[1]címrend önként'!AO44+'[1]címrend államig'!AO44)</f>
        <v>0</v>
      </c>
      <c r="DQ44" s="93"/>
      <c r="DR44" s="90">
        <f t="shared" si="168"/>
        <v>0</v>
      </c>
      <c r="DS44" s="90">
        <f t="shared" si="168"/>
        <v>0</v>
      </c>
      <c r="DT44" s="90"/>
      <c r="DU44" s="88"/>
      <c r="DV44" s="88">
        <f>SUM('[1]címrend kötelező'!AQ44+'[1]címrend önként'!AQ44+'[1]címrend államig'!AQ44)</f>
        <v>0</v>
      </c>
      <c r="DW44" s="91"/>
      <c r="DX44" s="88"/>
      <c r="DY44" s="88">
        <f>SUM('[1]címrend kötelező'!AR44+'[1]címrend önként'!AR44+'[1]címrend államig'!AR44)</f>
        <v>0</v>
      </c>
      <c r="DZ44" s="91"/>
      <c r="EA44" s="88"/>
      <c r="EB44" s="88">
        <f>SUM('[1]címrend kötelező'!AS44+'[1]címrend önként'!AS44+'[1]címrend államig'!AS44)</f>
        <v>0</v>
      </c>
      <c r="EC44" s="91"/>
      <c r="ED44" s="88"/>
      <c r="EE44" s="88">
        <f>SUM('[1]címrend kötelező'!AT44+'[1]címrend önként'!AT44+'[1]címrend államig'!AT44)</f>
        <v>0</v>
      </c>
      <c r="EF44" s="91"/>
      <c r="EG44" s="88"/>
      <c r="EH44" s="88">
        <f>SUM('[1]címrend kötelező'!AU44+'[1]címrend önként'!AU44+'[1]címrend államig'!AU44)</f>
        <v>0</v>
      </c>
      <c r="EI44" s="91"/>
      <c r="EJ44" s="88"/>
      <c r="EK44" s="88">
        <f>SUM('[1]címrend kötelező'!AV44+'[1]címrend önként'!AV44+'[1]címrend államig'!AV44)</f>
        <v>0</v>
      </c>
      <c r="EL44" s="91"/>
      <c r="EM44" s="88"/>
      <c r="EN44" s="88">
        <f>SUM('[1]címrend kötelező'!AW44+'[1]címrend önként'!AW44+'[1]címrend államig'!AW44)</f>
        <v>0</v>
      </c>
      <c r="EO44" s="91"/>
      <c r="EP44" s="88"/>
      <c r="EQ44" s="88">
        <f>SUM('[1]címrend kötelező'!AX44+'[1]címrend önként'!AX44+'[1]címrend államig'!AX44)</f>
        <v>0</v>
      </c>
      <c r="ER44" s="91"/>
      <c r="ES44" s="88"/>
      <c r="ET44" s="88">
        <f>SUM('[1]címrend kötelező'!AY44+'[1]címrend önként'!AY44+'[1]címrend államig'!AY44)</f>
        <v>0</v>
      </c>
      <c r="EU44" s="91"/>
      <c r="EV44" s="90">
        <f t="shared" si="178"/>
        <v>0</v>
      </c>
      <c r="EW44" s="90">
        <f t="shared" si="178"/>
        <v>0</v>
      </c>
      <c r="EX44" s="83"/>
      <c r="EY44" s="88"/>
      <c r="EZ44" s="88">
        <f>'[1]címrend kötelező'!BA44+'[1]címrend önként'!BA44+'[1]címrend államig'!BA44</f>
        <v>0</v>
      </c>
      <c r="FA44" s="91"/>
      <c r="FB44" s="88"/>
      <c r="FC44" s="88">
        <f>'[1]címrend kötelező'!BB44+'[1]címrend önként'!BB44+'[1]címrend államig'!BB44</f>
        <v>0</v>
      </c>
      <c r="FD44" s="91"/>
      <c r="FE44" s="88"/>
      <c r="FF44" s="88">
        <f>'[1]címrend kötelező'!BC44+'[1]címrend önként'!BC44+'[1]címrend államig'!BC44</f>
        <v>0</v>
      </c>
      <c r="FG44" s="91"/>
      <c r="FH44" s="88"/>
      <c r="FI44" s="88">
        <f>'[1]címrend kötelező'!BD44+'[1]címrend önként'!BD44+'[1]címrend államig'!BD44</f>
        <v>0</v>
      </c>
      <c r="FJ44" s="91"/>
      <c r="FK44" s="91"/>
      <c r="FL44" s="88">
        <f>'[1]címrend kötelező'!BE44+'[1]címrend önként'!BE44+'[1]címrend államig'!BE44</f>
        <v>0</v>
      </c>
      <c r="FM44" s="91"/>
      <c r="FN44" s="88"/>
      <c r="FO44" s="88">
        <f>SUM('[1]címrend kötelező'!BF44+'[1]címrend önként'!BF44+'[1]címrend államig'!BF44)</f>
        <v>0</v>
      </c>
      <c r="FP44" s="91"/>
      <c r="FQ44" s="88"/>
      <c r="FR44" s="88">
        <f>SUM('[1]címrend kötelező'!BG44+'[1]címrend önként'!BG44+'[1]címrend államig'!BG44)</f>
        <v>0</v>
      </c>
      <c r="FS44" s="91"/>
      <c r="FT44" s="88"/>
      <c r="FU44" s="88">
        <f>SUM('[1]címrend kötelező'!BH44+'[1]címrend önként'!BH44+'[1]címrend államig'!BH44)</f>
        <v>0</v>
      </c>
      <c r="FV44" s="91"/>
      <c r="FW44" s="88"/>
      <c r="FX44" s="88">
        <f>SUM('[1]címrend kötelező'!BI44+'[1]címrend önként'!BI44+'[1]címrend államig'!BI44)</f>
        <v>0</v>
      </c>
      <c r="FY44" s="91"/>
      <c r="FZ44" s="88"/>
      <c r="GA44" s="88">
        <f>SUM('[1]címrend kötelező'!BJ44+'[1]címrend önként'!BJ44+'[1]címrend államig'!BJ44)</f>
        <v>0</v>
      </c>
      <c r="GB44" s="91"/>
      <c r="GC44" s="88"/>
      <c r="GD44" s="88">
        <f>SUM('[1]címrend kötelező'!BK44+'[1]címrend önként'!BK44+'[1]címrend államig'!BK44)</f>
        <v>0</v>
      </c>
      <c r="GE44" s="91"/>
      <c r="GF44" s="88"/>
      <c r="GG44" s="88">
        <f>SUM('[1]címrend kötelező'!BL44+'[1]címrend önként'!BL44+'[1]címrend államig'!BL44)</f>
        <v>0</v>
      </c>
      <c r="GH44" s="91"/>
      <c r="GI44" s="88"/>
      <c r="GJ44" s="88">
        <f>SUM('[1]címrend kötelező'!BM44+'[1]címrend önként'!BM44+'[1]címrend államig'!BM44)</f>
        <v>0</v>
      </c>
      <c r="GK44" s="91"/>
      <c r="GL44" s="88"/>
      <c r="GM44" s="88">
        <f>SUM('[1]címrend kötelező'!BN44+'[1]címrend önként'!BN44+'[1]címrend államig'!BN44)</f>
        <v>0</v>
      </c>
      <c r="GN44" s="91"/>
      <c r="GO44" s="90">
        <f t="shared" si="117"/>
        <v>0</v>
      </c>
      <c r="GP44" s="90">
        <f t="shared" si="921"/>
        <v>0</v>
      </c>
      <c r="GQ44" s="91"/>
      <c r="GR44" s="88"/>
      <c r="GS44" s="88">
        <f>SUM('[1]címrend kötelező'!BP44+'[1]címrend önként'!BP44+'[1]címrend államig'!BP44)</f>
        <v>0</v>
      </c>
      <c r="GT44" s="91"/>
      <c r="GU44" s="88"/>
      <c r="GV44" s="88">
        <f>SUM('[1]címrend kötelező'!BQ44+'[1]címrend önként'!BQ44+'[1]címrend államig'!BQ44)</f>
        <v>0</v>
      </c>
      <c r="GW44" s="91"/>
      <c r="GX44" s="88"/>
      <c r="GY44" s="88">
        <f>SUM('[1]címrend kötelező'!BR44+'[1]címrend önként'!BR44+'[1]címrend államig'!BR44)</f>
        <v>0</v>
      </c>
      <c r="GZ44" s="91"/>
      <c r="HA44" s="90">
        <f t="shared" si="197"/>
        <v>0</v>
      </c>
      <c r="HB44" s="90">
        <f t="shared" si="197"/>
        <v>0</v>
      </c>
      <c r="HC44" s="90"/>
      <c r="HD44" s="91">
        <f t="shared" si="790"/>
        <v>0</v>
      </c>
      <c r="HE44" s="91">
        <f t="shared" si="790"/>
        <v>0</v>
      </c>
      <c r="HF44" s="92"/>
      <c r="HH44" s="78"/>
      <c r="HI44" s="78"/>
    </row>
    <row r="45" spans="1:217" ht="15" customHeight="1" x14ac:dyDescent="0.2">
      <c r="A45" s="109" t="s">
        <v>452</v>
      </c>
      <c r="B45" s="88"/>
      <c r="C45" s="88">
        <f>SUM('[1]címrend kötelező'!B45+'[1]címrend önként'!B45+'[1]címrend államig'!B45)</f>
        <v>0</v>
      </c>
      <c r="D45" s="93"/>
      <c r="E45" s="88"/>
      <c r="F45" s="88">
        <f>SUM('[1]címrend kötelező'!C45+'[1]címrend önként'!C45+'[1]címrend államig'!C45)</f>
        <v>0</v>
      </c>
      <c r="G45" s="93"/>
      <c r="H45" s="88"/>
      <c r="I45" s="88">
        <f>SUM('[1]címrend kötelező'!D45+'[1]címrend önként'!D45+'[1]címrend államig'!D45)</f>
        <v>0</v>
      </c>
      <c r="J45" s="93"/>
      <c r="K45" s="88"/>
      <c r="L45" s="88">
        <f>SUM('[1]címrend kötelező'!E45+'[1]címrend önként'!E45+'[1]címrend államig'!E45)</f>
        <v>0</v>
      </c>
      <c r="M45" s="93"/>
      <c r="N45" s="88"/>
      <c r="O45" s="88">
        <f>SUM('[1]címrend kötelező'!F45+'[1]címrend önként'!F45+'[1]címrend államig'!F45)</f>
        <v>0</v>
      </c>
      <c r="P45" s="93"/>
      <c r="Q45" s="88"/>
      <c r="R45" s="88">
        <f>SUM('[1]címrend kötelező'!G45+'[1]címrend önként'!G45+'[1]címrend államig'!G45)</f>
        <v>0</v>
      </c>
      <c r="S45" s="93"/>
      <c r="T45" s="88"/>
      <c r="U45" s="88">
        <f>SUM('[1]címrend kötelező'!H45+'[1]címrend önként'!H45+'[1]címrend államig'!H45)</f>
        <v>0</v>
      </c>
      <c r="V45" s="93"/>
      <c r="W45" s="88"/>
      <c r="X45" s="88">
        <f>SUM('[1]címrend kötelező'!I45+'[1]címrend önként'!I45+'[1]címrend államig'!I45)</f>
        <v>0</v>
      </c>
      <c r="Y45" s="93"/>
      <c r="Z45" s="88"/>
      <c r="AA45" s="88">
        <f>SUM('[1]címrend kötelező'!J45+'[1]címrend önként'!J45+'[1]címrend államig'!J45)</f>
        <v>0</v>
      </c>
      <c r="AB45" s="93"/>
      <c r="AC45" s="88"/>
      <c r="AD45" s="88">
        <f>SUM('[1]címrend kötelező'!K45+'[1]címrend önként'!K45+'[1]címrend államig'!K45)</f>
        <v>0</v>
      </c>
      <c r="AE45" s="93"/>
      <c r="AF45" s="88"/>
      <c r="AG45" s="88">
        <f>SUM('[1]címrend kötelező'!L45+'[1]címrend önként'!L45+'[1]címrend államig'!L45)</f>
        <v>0</v>
      </c>
      <c r="AH45" s="93"/>
      <c r="AI45" s="88"/>
      <c r="AJ45" s="88">
        <f>SUM('[1]címrend kötelező'!M45+'[1]címrend önként'!M45+'[1]címrend államig'!M45)</f>
        <v>0</v>
      </c>
      <c r="AK45" s="93"/>
      <c r="AL45" s="88"/>
      <c r="AM45" s="88">
        <f>SUM('[1]címrend kötelező'!N45+'[1]címrend önként'!N45+'[1]címrend államig'!N45)</f>
        <v>0</v>
      </c>
      <c r="AN45" s="93"/>
      <c r="AO45" s="88"/>
      <c r="AP45" s="88">
        <f>SUM('[1]címrend kötelező'!O45+'[1]címrend önként'!O45+'[1]címrend államig'!O45)</f>
        <v>0</v>
      </c>
      <c r="AQ45" s="93"/>
      <c r="AR45" s="88"/>
      <c r="AS45" s="88">
        <f>SUM('[1]címrend kötelező'!P45+'[1]címrend önként'!P45+'[1]címrend államig'!P45)</f>
        <v>0</v>
      </c>
      <c r="AT45" s="93"/>
      <c r="AU45" s="88"/>
      <c r="AV45" s="88">
        <f>SUM('[1]címrend kötelező'!Q45+'[1]címrend önként'!Q45+'[1]címrend államig'!Q45)</f>
        <v>0</v>
      </c>
      <c r="AW45" s="93"/>
      <c r="AX45" s="88"/>
      <c r="AY45" s="88">
        <f>SUM('[1]címrend kötelező'!R45+'[1]címrend önként'!R45+'[1]címrend államig'!R45)</f>
        <v>0</v>
      </c>
      <c r="AZ45" s="93"/>
      <c r="BA45" s="88"/>
      <c r="BB45" s="88">
        <f>SUM('[1]címrend kötelező'!S45+'[1]címrend önként'!S45+'[1]címrend államig'!S45)</f>
        <v>0</v>
      </c>
      <c r="BC45" s="93"/>
      <c r="BD45" s="88"/>
      <c r="BE45" s="88">
        <f>SUM('[1]címrend kötelező'!T45+'[1]címrend önként'!T45+'[1]címrend államig'!T45)</f>
        <v>0</v>
      </c>
      <c r="BF45" s="93"/>
      <c r="BG45" s="88"/>
      <c r="BH45" s="88">
        <f>SUM('[1]címrend kötelező'!U45+'[1]címrend önként'!U45+'[1]címrend államig'!U45)</f>
        <v>0</v>
      </c>
      <c r="BI45" s="93"/>
      <c r="BJ45" s="88"/>
      <c r="BK45" s="88">
        <f>SUM('[1]címrend kötelező'!V45+'[1]címrend önként'!V45+'[1]címrend államig'!V45)</f>
        <v>0</v>
      </c>
      <c r="BL45" s="93"/>
      <c r="BM45" s="88"/>
      <c r="BN45" s="88">
        <f>SUM('[1]címrend kötelező'!W45+'[1]címrend önként'!W45+'[1]címrend államig'!W45)</f>
        <v>0</v>
      </c>
      <c r="BO45" s="93"/>
      <c r="BP45" s="88"/>
      <c r="BQ45" s="88">
        <f>SUM('[1]címrend kötelező'!X45+'[1]címrend önként'!X45+'[1]címrend államig'!X45)</f>
        <v>0</v>
      </c>
      <c r="BR45" s="93"/>
      <c r="BS45" s="88"/>
      <c r="BT45" s="88">
        <f>SUM('[1]címrend kötelező'!Y45+'[1]címrend önként'!Y45+'[1]címrend államig'!Y45)</f>
        <v>0</v>
      </c>
      <c r="BU45" s="93"/>
      <c r="BV45" s="88"/>
      <c r="BW45" s="88">
        <f>SUM('[1]címrend kötelező'!Z45+'[1]címrend önként'!Z45+'[1]címrend államig'!Z45)</f>
        <v>0</v>
      </c>
      <c r="BX45" s="93"/>
      <c r="BY45" s="88"/>
      <c r="BZ45" s="88">
        <f>SUM('[1]címrend kötelező'!AA45+'[1]címrend önként'!AA45+'[1]címrend államig'!AA45)</f>
        <v>0</v>
      </c>
      <c r="CA45" s="93"/>
      <c r="CB45" s="88"/>
      <c r="CC45" s="88">
        <f>SUM('[1]címrend kötelező'!AB45+'[1]címrend önként'!AB45+'[1]címrend államig'!AB45)</f>
        <v>0</v>
      </c>
      <c r="CD45" s="93"/>
      <c r="CE45" s="88"/>
      <c r="CF45" s="88">
        <f>SUM('[1]címrend kötelező'!AC45+'[1]címrend önként'!AC45+'[1]címrend államig'!AC45)</f>
        <v>0</v>
      </c>
      <c r="CG45" s="93"/>
      <c r="CH45" s="88"/>
      <c r="CI45" s="88">
        <f>SUM('[1]címrend kötelező'!AD45+'[1]címrend önként'!AD45+'[1]címrend államig'!AD45)</f>
        <v>0</v>
      </c>
      <c r="CJ45" s="93"/>
      <c r="CK45" s="88"/>
      <c r="CL45" s="88">
        <f>SUM('[1]címrend kötelező'!AE45+'[1]címrend önként'!AE45+'[1]címrend államig'!AE45)</f>
        <v>0</v>
      </c>
      <c r="CM45" s="93"/>
      <c r="CN45" s="88">
        <v>299451</v>
      </c>
      <c r="CO45" s="88">
        <f>SUM('[1]címrend kötelező'!AF45+'[1]címrend önként'!AF45+'[1]címrend államig'!AF45)</f>
        <v>0</v>
      </c>
      <c r="CP45" s="93"/>
      <c r="CQ45" s="88"/>
      <c r="CR45" s="88">
        <f>SUM('[1]címrend kötelező'!AG45+'[1]címrend önként'!AG45+'[1]címrend államig'!AG45)</f>
        <v>0</v>
      </c>
      <c r="CS45" s="93"/>
      <c r="CT45" s="88"/>
      <c r="CU45" s="88">
        <f>SUM('[1]címrend kötelező'!AH45+'[1]címrend önként'!AH45+'[1]címrend államig'!AH45)</f>
        <v>0</v>
      </c>
      <c r="CV45" s="93"/>
      <c r="CW45" s="88"/>
      <c r="CX45" s="88">
        <f>SUM('[1]címrend kötelező'!AI45+'[1]címrend önként'!AI45+'[1]címrend államig'!AI45)</f>
        <v>0</v>
      </c>
      <c r="CY45" s="93"/>
      <c r="CZ45" s="88"/>
      <c r="DA45" s="88">
        <f>SUM('[1]címrend kötelező'!AJ45+'[1]címrend önként'!AJ45+'[1]címrend államig'!AJ45)</f>
        <v>0</v>
      </c>
      <c r="DB45" s="93"/>
      <c r="DC45" s="88"/>
      <c r="DD45" s="88">
        <f>SUM('[1]címrend kötelező'!AK45+'[1]címrend önként'!AK45+'[1]címrend államig'!AK45)</f>
        <v>0</v>
      </c>
      <c r="DE45" s="93"/>
      <c r="DF45" s="88"/>
      <c r="DG45" s="88">
        <f>SUM('[1]címrend kötelező'!AL45+'[1]címrend önként'!AL45+'[1]címrend államig'!AL45)</f>
        <v>0</v>
      </c>
      <c r="DH45" s="93"/>
      <c r="DI45" s="88"/>
      <c r="DJ45" s="88">
        <f>SUM('[1]címrend kötelező'!AM45+'[1]címrend önként'!AM45+'[1]címrend államig'!AM45)</f>
        <v>0</v>
      </c>
      <c r="DK45" s="93"/>
      <c r="DL45" s="88"/>
      <c r="DM45" s="88">
        <f>SUM('[1]címrend kötelező'!AN45+'[1]címrend önként'!AN45+'[1]címrend államig'!AN45)</f>
        <v>0</v>
      </c>
      <c r="DN45" s="93"/>
      <c r="DO45" s="88"/>
      <c r="DP45" s="88">
        <f>SUM('[1]címrend kötelező'!AO45+'[1]címrend önként'!AO45+'[1]címrend államig'!AO45)</f>
        <v>0</v>
      </c>
      <c r="DQ45" s="93"/>
      <c r="DR45" s="90">
        <f t="shared" si="168"/>
        <v>299451</v>
      </c>
      <c r="DS45" s="90">
        <f t="shared" si="168"/>
        <v>0</v>
      </c>
      <c r="DT45" s="89">
        <f t="shared" si="169"/>
        <v>0</v>
      </c>
      <c r="DU45" s="88"/>
      <c r="DV45" s="88">
        <f>SUM('[1]címrend kötelező'!AQ45+'[1]címrend önként'!AQ45+'[1]címrend államig'!AQ45)</f>
        <v>0</v>
      </c>
      <c r="DW45" s="91"/>
      <c r="DX45" s="88"/>
      <c r="DY45" s="88">
        <f>SUM('[1]címrend kötelező'!AR45+'[1]címrend önként'!AR45+'[1]címrend államig'!AR45)</f>
        <v>0</v>
      </c>
      <c r="DZ45" s="91"/>
      <c r="EA45" s="88"/>
      <c r="EB45" s="88">
        <f>SUM('[1]címrend kötelező'!AS45+'[1]címrend önként'!AS45+'[1]címrend államig'!AS45)</f>
        <v>0</v>
      </c>
      <c r="EC45" s="91"/>
      <c r="ED45" s="88"/>
      <c r="EE45" s="88">
        <f>SUM('[1]címrend kötelező'!AT45+'[1]címrend önként'!AT45+'[1]címrend államig'!AT45)</f>
        <v>0</v>
      </c>
      <c r="EF45" s="91"/>
      <c r="EG45" s="88"/>
      <c r="EH45" s="88">
        <f>SUM('[1]címrend kötelező'!AU45+'[1]címrend önként'!AU45+'[1]címrend államig'!AU45)</f>
        <v>0</v>
      </c>
      <c r="EI45" s="91"/>
      <c r="EJ45" s="88"/>
      <c r="EK45" s="88">
        <f>SUM('[1]címrend kötelező'!AV45+'[1]címrend önként'!AV45+'[1]címrend államig'!AV45)</f>
        <v>0</v>
      </c>
      <c r="EL45" s="91"/>
      <c r="EM45" s="88"/>
      <c r="EN45" s="88">
        <f>SUM('[1]címrend kötelező'!AW45+'[1]címrend önként'!AW45+'[1]címrend államig'!AW45)</f>
        <v>0</v>
      </c>
      <c r="EO45" s="91"/>
      <c r="EP45" s="88"/>
      <c r="EQ45" s="88">
        <f>SUM('[1]címrend kötelező'!AX45+'[1]címrend önként'!AX45+'[1]címrend államig'!AX45)</f>
        <v>0</v>
      </c>
      <c r="ER45" s="91"/>
      <c r="ES45" s="88"/>
      <c r="ET45" s="88">
        <f>SUM('[1]címrend kötelező'!AY45+'[1]címrend önként'!AY45+'[1]címrend államig'!AY45)</f>
        <v>0</v>
      </c>
      <c r="EU45" s="91"/>
      <c r="EV45" s="90">
        <f t="shared" si="178"/>
        <v>0</v>
      </c>
      <c r="EW45" s="90">
        <f t="shared" si="178"/>
        <v>0</v>
      </c>
      <c r="EX45" s="83"/>
      <c r="EY45" s="88"/>
      <c r="EZ45" s="88">
        <f>'[1]címrend kötelező'!BA45+'[1]címrend önként'!BA45+'[1]címrend államig'!BA45</f>
        <v>0</v>
      </c>
      <c r="FA45" s="91"/>
      <c r="FB45" s="88"/>
      <c r="FC45" s="88">
        <f>'[1]címrend kötelező'!BB45+'[1]címrend önként'!BB45+'[1]címrend államig'!BB45</f>
        <v>0</v>
      </c>
      <c r="FD45" s="91"/>
      <c r="FE45" s="88"/>
      <c r="FF45" s="88">
        <f>'[1]címrend kötelező'!BC45+'[1]címrend önként'!BC45+'[1]címrend államig'!BC45</f>
        <v>0</v>
      </c>
      <c r="FG45" s="91"/>
      <c r="FH45" s="88"/>
      <c r="FI45" s="88">
        <f>'[1]címrend kötelező'!BD45+'[1]címrend önként'!BD45+'[1]címrend államig'!BD45</f>
        <v>0</v>
      </c>
      <c r="FJ45" s="91"/>
      <c r="FK45" s="91"/>
      <c r="FL45" s="88">
        <f>'[1]címrend kötelező'!BE45+'[1]címrend önként'!BE45+'[1]címrend államig'!BE45</f>
        <v>0</v>
      </c>
      <c r="FM45" s="91"/>
      <c r="FN45" s="88"/>
      <c r="FO45" s="88">
        <f>SUM('[1]címrend kötelező'!BF45+'[1]címrend önként'!BF45+'[1]címrend államig'!BF45)</f>
        <v>0</v>
      </c>
      <c r="FP45" s="91"/>
      <c r="FQ45" s="88"/>
      <c r="FR45" s="88">
        <f>SUM('[1]címrend kötelező'!BG45+'[1]címrend önként'!BG45+'[1]címrend államig'!BG45)</f>
        <v>0</v>
      </c>
      <c r="FS45" s="91"/>
      <c r="FT45" s="88"/>
      <c r="FU45" s="88">
        <f>SUM('[1]címrend kötelező'!BH45+'[1]címrend önként'!BH45+'[1]címrend államig'!BH45)</f>
        <v>0</v>
      </c>
      <c r="FV45" s="91"/>
      <c r="FW45" s="88"/>
      <c r="FX45" s="88">
        <f>SUM('[1]címrend kötelező'!BI45+'[1]címrend önként'!BI45+'[1]címrend államig'!BI45)</f>
        <v>0</v>
      </c>
      <c r="FY45" s="91"/>
      <c r="FZ45" s="88"/>
      <c r="GA45" s="88">
        <f>SUM('[1]címrend kötelező'!BJ45+'[1]címrend önként'!BJ45+'[1]címrend államig'!BJ45)</f>
        <v>0</v>
      </c>
      <c r="GB45" s="91"/>
      <c r="GC45" s="88"/>
      <c r="GD45" s="88">
        <f>SUM('[1]címrend kötelező'!BK45+'[1]címrend önként'!BK45+'[1]címrend államig'!BK45)</f>
        <v>0</v>
      </c>
      <c r="GE45" s="91"/>
      <c r="GF45" s="88"/>
      <c r="GG45" s="88">
        <f>SUM('[1]címrend kötelező'!BL45+'[1]címrend önként'!BL45+'[1]címrend államig'!BL45)</f>
        <v>0</v>
      </c>
      <c r="GH45" s="91"/>
      <c r="GI45" s="88"/>
      <c r="GJ45" s="88">
        <f>SUM('[1]címrend kötelező'!BM45+'[1]címrend önként'!BM45+'[1]címrend államig'!BM45)</f>
        <v>0</v>
      </c>
      <c r="GK45" s="91"/>
      <c r="GL45" s="88"/>
      <c r="GM45" s="88">
        <f>SUM('[1]címrend kötelező'!BN45+'[1]címrend önként'!BN45+'[1]címrend államig'!BN45)</f>
        <v>0</v>
      </c>
      <c r="GN45" s="91"/>
      <c r="GO45" s="90">
        <f t="shared" si="117"/>
        <v>0</v>
      </c>
      <c r="GP45" s="90">
        <f t="shared" si="921"/>
        <v>0</v>
      </c>
      <c r="GQ45" s="91"/>
      <c r="GR45" s="88"/>
      <c r="GS45" s="88">
        <f>SUM('[1]címrend kötelező'!BP45+'[1]címrend önként'!BP45+'[1]címrend államig'!BP45)</f>
        <v>0</v>
      </c>
      <c r="GT45" s="91"/>
      <c r="GU45" s="88"/>
      <c r="GV45" s="88">
        <f>SUM('[1]címrend kötelező'!BQ45+'[1]címrend önként'!BQ45+'[1]címrend államig'!BQ45)</f>
        <v>0</v>
      </c>
      <c r="GW45" s="91"/>
      <c r="GX45" s="88"/>
      <c r="GY45" s="88">
        <f>SUM('[1]címrend kötelező'!BR45+'[1]címrend önként'!BR45+'[1]címrend államig'!BR45)</f>
        <v>0</v>
      </c>
      <c r="GZ45" s="91"/>
      <c r="HA45" s="90">
        <f t="shared" si="197"/>
        <v>0</v>
      </c>
      <c r="HB45" s="90">
        <f t="shared" si="197"/>
        <v>0</v>
      </c>
      <c r="HC45" s="90"/>
      <c r="HD45" s="91">
        <f t="shared" si="790"/>
        <v>299451</v>
      </c>
      <c r="HE45" s="91">
        <f t="shared" si="790"/>
        <v>0</v>
      </c>
      <c r="HF45" s="92"/>
      <c r="HH45" s="78"/>
      <c r="HI45" s="78"/>
    </row>
    <row r="46" spans="1:217" ht="15" customHeight="1" x14ac:dyDescent="0.2">
      <c r="A46" s="109" t="s">
        <v>453</v>
      </c>
      <c r="B46" s="88"/>
      <c r="C46" s="88">
        <f>SUM('[1]címrend kötelező'!B46+'[1]címrend önként'!B46+'[1]címrend államig'!B46)</f>
        <v>0</v>
      </c>
      <c r="D46" s="93"/>
      <c r="E46" s="88"/>
      <c r="F46" s="88">
        <f>SUM('[1]címrend kötelező'!C46+'[1]címrend önként'!C46+'[1]címrend államig'!C46)</f>
        <v>0</v>
      </c>
      <c r="G46" s="93"/>
      <c r="H46" s="88"/>
      <c r="I46" s="88">
        <f>SUM('[1]címrend kötelező'!D46+'[1]címrend önként'!D46+'[1]címrend államig'!D46)</f>
        <v>0</v>
      </c>
      <c r="J46" s="93"/>
      <c r="K46" s="88"/>
      <c r="L46" s="88">
        <f>SUM('[1]címrend kötelező'!E46+'[1]címrend önként'!E46+'[1]címrend államig'!E46)</f>
        <v>0</v>
      </c>
      <c r="M46" s="93"/>
      <c r="N46" s="88"/>
      <c r="O46" s="88">
        <f>SUM('[1]címrend kötelező'!F46+'[1]címrend önként'!F46+'[1]címrend államig'!F46)</f>
        <v>0</v>
      </c>
      <c r="P46" s="93"/>
      <c r="Q46" s="88"/>
      <c r="R46" s="88">
        <f>SUM('[1]címrend kötelező'!G46+'[1]címrend önként'!G46+'[1]címrend államig'!G46)</f>
        <v>0</v>
      </c>
      <c r="S46" s="93"/>
      <c r="T46" s="88"/>
      <c r="U46" s="88">
        <f>SUM('[1]címrend kötelező'!H46+'[1]címrend önként'!H46+'[1]címrend államig'!H46)</f>
        <v>0</v>
      </c>
      <c r="V46" s="93"/>
      <c r="W46" s="88"/>
      <c r="X46" s="88">
        <f>SUM('[1]címrend kötelező'!I46+'[1]címrend önként'!I46+'[1]címrend államig'!I46)</f>
        <v>0</v>
      </c>
      <c r="Y46" s="93"/>
      <c r="Z46" s="88"/>
      <c r="AA46" s="88">
        <f>SUM('[1]címrend kötelező'!J46+'[1]címrend önként'!J46+'[1]címrend államig'!J46)</f>
        <v>0</v>
      </c>
      <c r="AB46" s="93"/>
      <c r="AC46" s="88"/>
      <c r="AD46" s="88">
        <f>SUM('[1]címrend kötelező'!K46+'[1]címrend önként'!K46+'[1]címrend államig'!K46)</f>
        <v>0</v>
      </c>
      <c r="AE46" s="93"/>
      <c r="AF46" s="88"/>
      <c r="AG46" s="88">
        <f>SUM('[1]címrend kötelező'!L46+'[1]címrend önként'!L46+'[1]címrend államig'!L46)</f>
        <v>0</v>
      </c>
      <c r="AH46" s="93"/>
      <c r="AI46" s="88"/>
      <c r="AJ46" s="88">
        <f>SUM('[1]címrend kötelező'!M46+'[1]címrend önként'!M46+'[1]címrend államig'!M46)</f>
        <v>0</v>
      </c>
      <c r="AK46" s="93"/>
      <c r="AL46" s="88"/>
      <c r="AM46" s="88">
        <f>SUM('[1]címrend kötelező'!N46+'[1]címrend önként'!N46+'[1]címrend államig'!N46)</f>
        <v>0</v>
      </c>
      <c r="AN46" s="93"/>
      <c r="AO46" s="88"/>
      <c r="AP46" s="88">
        <f>SUM('[1]címrend kötelező'!O46+'[1]címrend önként'!O46+'[1]címrend államig'!O46)</f>
        <v>0</v>
      </c>
      <c r="AQ46" s="93"/>
      <c r="AR46" s="88"/>
      <c r="AS46" s="88">
        <f>SUM('[1]címrend kötelező'!P46+'[1]címrend önként'!P46+'[1]címrend államig'!P46)</f>
        <v>0</v>
      </c>
      <c r="AT46" s="93"/>
      <c r="AU46" s="88"/>
      <c r="AV46" s="88">
        <f>SUM('[1]címrend kötelező'!Q46+'[1]címrend önként'!Q46+'[1]címrend államig'!Q46)</f>
        <v>0</v>
      </c>
      <c r="AW46" s="93"/>
      <c r="AX46" s="88"/>
      <c r="AY46" s="88">
        <f>SUM('[1]címrend kötelező'!R46+'[1]címrend önként'!R46+'[1]címrend államig'!R46)</f>
        <v>0</v>
      </c>
      <c r="AZ46" s="93"/>
      <c r="BA46" s="88"/>
      <c r="BB46" s="88">
        <f>SUM('[1]címrend kötelező'!S46+'[1]címrend önként'!S46+'[1]címrend államig'!S46)</f>
        <v>0</v>
      </c>
      <c r="BC46" s="93"/>
      <c r="BD46" s="88"/>
      <c r="BE46" s="88">
        <f>SUM('[1]címrend kötelező'!T46+'[1]címrend önként'!T46+'[1]címrend államig'!T46)</f>
        <v>0</v>
      </c>
      <c r="BF46" s="93"/>
      <c r="BG46" s="88"/>
      <c r="BH46" s="88">
        <f>SUM('[1]címrend kötelező'!U46+'[1]címrend önként'!U46+'[1]címrend államig'!U46)</f>
        <v>0</v>
      </c>
      <c r="BI46" s="93"/>
      <c r="BJ46" s="88"/>
      <c r="BK46" s="88">
        <f>SUM('[1]címrend kötelező'!V46+'[1]címrend önként'!V46+'[1]címrend államig'!V46)</f>
        <v>0</v>
      </c>
      <c r="BL46" s="93"/>
      <c r="BM46" s="88"/>
      <c r="BN46" s="88">
        <f>SUM('[1]címrend kötelező'!W46+'[1]címrend önként'!W46+'[1]címrend államig'!W46)</f>
        <v>0</v>
      </c>
      <c r="BO46" s="93"/>
      <c r="BP46" s="88"/>
      <c r="BQ46" s="88">
        <f>SUM('[1]címrend kötelező'!X46+'[1]címrend önként'!X46+'[1]címrend államig'!X46)</f>
        <v>0</v>
      </c>
      <c r="BR46" s="93"/>
      <c r="BS46" s="88"/>
      <c r="BT46" s="88">
        <f>SUM('[1]címrend kötelező'!Y46+'[1]címrend önként'!Y46+'[1]címrend államig'!Y46)</f>
        <v>0</v>
      </c>
      <c r="BU46" s="93"/>
      <c r="BV46" s="88"/>
      <c r="BW46" s="88">
        <f>SUM('[1]címrend kötelező'!Z46+'[1]címrend önként'!Z46+'[1]címrend államig'!Z46)</f>
        <v>0</v>
      </c>
      <c r="BX46" s="93"/>
      <c r="BY46" s="88"/>
      <c r="BZ46" s="88">
        <f>SUM('[1]címrend kötelező'!AA46+'[1]címrend önként'!AA46+'[1]címrend államig'!AA46)</f>
        <v>0</v>
      </c>
      <c r="CA46" s="93"/>
      <c r="CB46" s="88"/>
      <c r="CC46" s="88">
        <f>SUM('[1]címrend kötelező'!AB46+'[1]címrend önként'!AB46+'[1]címrend államig'!AB46)</f>
        <v>0</v>
      </c>
      <c r="CD46" s="93"/>
      <c r="CE46" s="88">
        <v>2407529</v>
      </c>
      <c r="CF46" s="88">
        <f>SUM('[1]címrend kötelező'!AC46+'[1]címrend önként'!AC46+'[1]címrend államig'!AC46)</f>
        <v>791850</v>
      </c>
      <c r="CG46" s="93"/>
      <c r="CH46" s="88"/>
      <c r="CI46" s="88">
        <f>SUM('[1]címrend kötelező'!AD46+'[1]címrend önként'!AD46+'[1]címrend államig'!AD46)</f>
        <v>0</v>
      </c>
      <c r="CJ46" s="93"/>
      <c r="CK46" s="88"/>
      <c r="CL46" s="88">
        <f>SUM('[1]címrend kötelező'!AE46+'[1]címrend önként'!AE46+'[1]címrend államig'!AE46)</f>
        <v>0</v>
      </c>
      <c r="CM46" s="93"/>
      <c r="CN46" s="88"/>
      <c r="CO46" s="88">
        <f>SUM('[1]címrend kötelező'!AF46+'[1]címrend önként'!AF46+'[1]címrend államig'!AF46)</f>
        <v>0</v>
      </c>
      <c r="CP46" s="93"/>
      <c r="CQ46" s="88"/>
      <c r="CR46" s="88">
        <f>SUM('[1]címrend kötelező'!AG46+'[1]címrend önként'!AG46+'[1]címrend államig'!AG46)</f>
        <v>0</v>
      </c>
      <c r="CS46" s="93"/>
      <c r="CT46" s="88"/>
      <c r="CU46" s="88">
        <f>SUM('[1]címrend kötelező'!AH46+'[1]címrend önként'!AH46+'[1]címrend államig'!AH46)</f>
        <v>0</v>
      </c>
      <c r="CV46" s="93"/>
      <c r="CW46" s="88"/>
      <c r="CX46" s="88">
        <f>SUM('[1]címrend kötelező'!AI46+'[1]címrend önként'!AI46+'[1]címrend államig'!AI46)</f>
        <v>0</v>
      </c>
      <c r="CY46" s="93"/>
      <c r="CZ46" s="88"/>
      <c r="DA46" s="88">
        <f>SUM('[1]címrend kötelező'!AJ46+'[1]címrend önként'!AJ46+'[1]címrend államig'!AJ46)</f>
        <v>0</v>
      </c>
      <c r="DB46" s="93"/>
      <c r="DC46" s="88"/>
      <c r="DD46" s="88">
        <f>SUM('[1]címrend kötelező'!AK46+'[1]címrend önként'!AK46+'[1]címrend államig'!AK46)</f>
        <v>0</v>
      </c>
      <c r="DE46" s="93"/>
      <c r="DF46" s="88"/>
      <c r="DG46" s="88">
        <f>SUM('[1]címrend kötelező'!AL46+'[1]címrend önként'!AL46+'[1]címrend államig'!AL46)</f>
        <v>0</v>
      </c>
      <c r="DH46" s="93"/>
      <c r="DI46" s="88"/>
      <c r="DJ46" s="88">
        <f>SUM('[1]címrend kötelező'!AM46+'[1]címrend önként'!AM46+'[1]címrend államig'!AM46)</f>
        <v>0</v>
      </c>
      <c r="DK46" s="93"/>
      <c r="DL46" s="88"/>
      <c r="DM46" s="88">
        <f>SUM('[1]címrend kötelező'!AN46+'[1]címrend önként'!AN46+'[1]címrend államig'!AN46)</f>
        <v>0</v>
      </c>
      <c r="DN46" s="93"/>
      <c r="DO46" s="88"/>
      <c r="DP46" s="88">
        <f>SUM('[1]címrend kötelező'!AO46+'[1]címrend önként'!AO46+'[1]címrend államig'!AO46)</f>
        <v>0</v>
      </c>
      <c r="DQ46" s="93"/>
      <c r="DR46" s="90">
        <f t="shared" si="168"/>
        <v>2407529</v>
      </c>
      <c r="DS46" s="90">
        <f t="shared" si="168"/>
        <v>791850</v>
      </c>
      <c r="DT46" s="89">
        <f t="shared" si="169"/>
        <v>32.89056954246449</v>
      </c>
      <c r="DU46" s="88"/>
      <c r="DV46" s="88">
        <f>SUM('[1]címrend kötelező'!AQ46+'[1]címrend önként'!AQ46+'[1]címrend államig'!AQ46)</f>
        <v>0</v>
      </c>
      <c r="DW46" s="91"/>
      <c r="DX46" s="88"/>
      <c r="DY46" s="88">
        <f>SUM('[1]címrend kötelező'!AR46+'[1]címrend önként'!AR46+'[1]címrend államig'!AR46)</f>
        <v>0</v>
      </c>
      <c r="DZ46" s="91"/>
      <c r="EA46" s="88"/>
      <c r="EB46" s="88">
        <f>SUM('[1]címrend kötelező'!AS46+'[1]címrend önként'!AS46+'[1]címrend államig'!AS46)</f>
        <v>0</v>
      </c>
      <c r="EC46" s="91"/>
      <c r="ED46" s="88"/>
      <c r="EE46" s="88">
        <f>SUM('[1]címrend kötelező'!AT46+'[1]címrend önként'!AT46+'[1]címrend államig'!AT46)</f>
        <v>0</v>
      </c>
      <c r="EF46" s="91"/>
      <c r="EG46" s="88"/>
      <c r="EH46" s="88">
        <f>SUM('[1]címrend kötelező'!AU46+'[1]címrend önként'!AU46+'[1]címrend államig'!AU46)</f>
        <v>0</v>
      </c>
      <c r="EI46" s="91"/>
      <c r="EJ46" s="88"/>
      <c r="EK46" s="88">
        <f>SUM('[1]címrend kötelező'!AV46+'[1]címrend önként'!AV46+'[1]címrend államig'!AV46)</f>
        <v>0</v>
      </c>
      <c r="EL46" s="91"/>
      <c r="EM46" s="88"/>
      <c r="EN46" s="88">
        <f>SUM('[1]címrend kötelező'!AW46+'[1]címrend önként'!AW46+'[1]címrend államig'!AW46)</f>
        <v>0</v>
      </c>
      <c r="EO46" s="91"/>
      <c r="EP46" s="88"/>
      <c r="EQ46" s="88">
        <f>SUM('[1]címrend kötelező'!AX46+'[1]címrend önként'!AX46+'[1]címrend államig'!AX46)</f>
        <v>0</v>
      </c>
      <c r="ER46" s="91"/>
      <c r="ES46" s="88"/>
      <c r="ET46" s="88">
        <f>SUM('[1]címrend kötelező'!AY46+'[1]címrend önként'!AY46+'[1]címrend államig'!AY46)</f>
        <v>0</v>
      </c>
      <c r="EU46" s="91"/>
      <c r="EV46" s="90">
        <f t="shared" si="178"/>
        <v>0</v>
      </c>
      <c r="EW46" s="90">
        <f t="shared" si="178"/>
        <v>0</v>
      </c>
      <c r="EX46" s="83"/>
      <c r="EY46" s="88"/>
      <c r="EZ46" s="88">
        <f>'[1]címrend kötelező'!BA46+'[1]címrend önként'!BA46+'[1]címrend államig'!BA46</f>
        <v>0</v>
      </c>
      <c r="FA46" s="91"/>
      <c r="FB46" s="88"/>
      <c r="FC46" s="88">
        <f>'[1]címrend kötelező'!BB46+'[1]címrend önként'!BB46+'[1]címrend államig'!BB46</f>
        <v>0</v>
      </c>
      <c r="FD46" s="91"/>
      <c r="FE46" s="88"/>
      <c r="FF46" s="88">
        <f>'[1]címrend kötelező'!BC46+'[1]címrend önként'!BC46+'[1]címrend államig'!BC46</f>
        <v>0</v>
      </c>
      <c r="FG46" s="91"/>
      <c r="FH46" s="88"/>
      <c r="FI46" s="88">
        <f>'[1]címrend kötelező'!BD46+'[1]címrend önként'!BD46+'[1]címrend államig'!BD46</f>
        <v>0</v>
      </c>
      <c r="FJ46" s="91"/>
      <c r="FK46" s="91"/>
      <c r="FL46" s="88">
        <f>'[1]címrend kötelező'!BE46+'[1]címrend önként'!BE46+'[1]címrend államig'!BE46</f>
        <v>0</v>
      </c>
      <c r="FM46" s="91"/>
      <c r="FN46" s="88"/>
      <c r="FO46" s="88">
        <f>SUM('[1]címrend kötelező'!BF46+'[1]címrend önként'!BF46+'[1]címrend államig'!BF46)</f>
        <v>0</v>
      </c>
      <c r="FP46" s="91"/>
      <c r="FQ46" s="88"/>
      <c r="FR46" s="88">
        <f>SUM('[1]címrend kötelező'!BG46+'[1]címrend önként'!BG46+'[1]címrend államig'!BG46)</f>
        <v>0</v>
      </c>
      <c r="FS46" s="91"/>
      <c r="FT46" s="88"/>
      <c r="FU46" s="88">
        <f>SUM('[1]címrend kötelező'!BH46+'[1]címrend önként'!BH46+'[1]címrend államig'!BH46)</f>
        <v>0</v>
      </c>
      <c r="FV46" s="91"/>
      <c r="FW46" s="88"/>
      <c r="FX46" s="88">
        <f>SUM('[1]címrend kötelező'!BI46+'[1]címrend önként'!BI46+'[1]címrend államig'!BI46)</f>
        <v>0</v>
      </c>
      <c r="FY46" s="91"/>
      <c r="FZ46" s="88"/>
      <c r="GA46" s="88">
        <f>SUM('[1]címrend kötelező'!BJ46+'[1]címrend önként'!BJ46+'[1]címrend államig'!BJ46)</f>
        <v>0</v>
      </c>
      <c r="GB46" s="91"/>
      <c r="GC46" s="88"/>
      <c r="GD46" s="88">
        <f>SUM('[1]címrend kötelező'!BK46+'[1]címrend önként'!BK46+'[1]címrend államig'!BK46)</f>
        <v>0</v>
      </c>
      <c r="GE46" s="91"/>
      <c r="GF46" s="88"/>
      <c r="GG46" s="88">
        <f>SUM('[1]címrend kötelező'!BL46+'[1]címrend önként'!BL46+'[1]címrend államig'!BL46)</f>
        <v>0</v>
      </c>
      <c r="GH46" s="91"/>
      <c r="GI46" s="88"/>
      <c r="GJ46" s="88">
        <f>SUM('[1]címrend kötelező'!BM46+'[1]címrend önként'!BM46+'[1]címrend államig'!BM46)</f>
        <v>0</v>
      </c>
      <c r="GK46" s="91"/>
      <c r="GL46" s="88"/>
      <c r="GM46" s="88">
        <f>SUM('[1]címrend kötelező'!BN46+'[1]címrend önként'!BN46+'[1]címrend államig'!BN46)</f>
        <v>0</v>
      </c>
      <c r="GN46" s="91"/>
      <c r="GO46" s="90">
        <f t="shared" si="117"/>
        <v>0</v>
      </c>
      <c r="GP46" s="90">
        <f t="shared" si="921"/>
        <v>0</v>
      </c>
      <c r="GQ46" s="91"/>
      <c r="GR46" s="88"/>
      <c r="GS46" s="88">
        <f>SUM('[1]címrend kötelező'!BP46+'[1]címrend önként'!BP46+'[1]címrend államig'!BP46)</f>
        <v>0</v>
      </c>
      <c r="GT46" s="91"/>
      <c r="GU46" s="88"/>
      <c r="GV46" s="88">
        <f>SUM('[1]címrend kötelező'!BQ46+'[1]címrend önként'!BQ46+'[1]címrend államig'!BQ46)</f>
        <v>0</v>
      </c>
      <c r="GW46" s="91"/>
      <c r="GX46" s="88"/>
      <c r="GY46" s="88">
        <f>SUM('[1]címrend kötelező'!BR46+'[1]címrend önként'!BR46+'[1]címrend államig'!BR46)</f>
        <v>0</v>
      </c>
      <c r="GZ46" s="91"/>
      <c r="HA46" s="90">
        <f t="shared" si="197"/>
        <v>0</v>
      </c>
      <c r="HB46" s="90">
        <f t="shared" si="197"/>
        <v>0</v>
      </c>
      <c r="HC46" s="90"/>
      <c r="HD46" s="91">
        <f t="shared" si="790"/>
        <v>2407529</v>
      </c>
      <c r="HE46" s="91">
        <f t="shared" si="790"/>
        <v>791850</v>
      </c>
      <c r="HF46" s="92">
        <f t="shared" si="128"/>
        <v>32.89056954246449</v>
      </c>
      <c r="HH46" s="78"/>
      <c r="HI46" s="78"/>
    </row>
    <row r="47" spans="1:217" ht="15" customHeight="1" x14ac:dyDescent="0.2">
      <c r="A47" s="109" t="s">
        <v>454</v>
      </c>
      <c r="B47" s="88"/>
      <c r="C47" s="88">
        <f>SUM('[1]címrend kötelező'!B47+'[1]címrend önként'!B47+'[1]címrend államig'!B47)</f>
        <v>0</v>
      </c>
      <c r="D47" s="93"/>
      <c r="E47" s="88"/>
      <c r="F47" s="88">
        <f>SUM('[1]címrend kötelező'!C47+'[1]címrend önként'!C47+'[1]címrend államig'!C47)</f>
        <v>0</v>
      </c>
      <c r="G47" s="93"/>
      <c r="H47" s="88"/>
      <c r="I47" s="88">
        <f>SUM('[1]címrend kötelező'!D47+'[1]címrend önként'!D47+'[1]címrend államig'!D47)</f>
        <v>0</v>
      </c>
      <c r="J47" s="93"/>
      <c r="K47" s="88"/>
      <c r="L47" s="88">
        <f>SUM('[1]címrend kötelező'!E47+'[1]címrend önként'!E47+'[1]címrend államig'!E47)</f>
        <v>0</v>
      </c>
      <c r="M47" s="93"/>
      <c r="N47" s="88"/>
      <c r="O47" s="88">
        <f>SUM('[1]címrend kötelező'!F47+'[1]címrend önként'!F47+'[1]címrend államig'!F47)</f>
        <v>0</v>
      </c>
      <c r="P47" s="93"/>
      <c r="Q47" s="88"/>
      <c r="R47" s="88">
        <f>SUM('[1]címrend kötelező'!G47+'[1]címrend önként'!G47+'[1]címrend államig'!G47)</f>
        <v>0</v>
      </c>
      <c r="S47" s="93"/>
      <c r="T47" s="88"/>
      <c r="U47" s="88">
        <f>SUM('[1]címrend kötelező'!H47+'[1]címrend önként'!H47+'[1]címrend államig'!H47)</f>
        <v>0</v>
      </c>
      <c r="V47" s="93"/>
      <c r="W47" s="88"/>
      <c r="X47" s="88">
        <f>SUM('[1]címrend kötelező'!I47+'[1]címrend önként'!I47+'[1]címrend államig'!I47)</f>
        <v>0</v>
      </c>
      <c r="Y47" s="93"/>
      <c r="Z47" s="88"/>
      <c r="AA47" s="88">
        <f>SUM('[1]címrend kötelező'!J47+'[1]címrend önként'!J47+'[1]címrend államig'!J47)</f>
        <v>0</v>
      </c>
      <c r="AB47" s="93"/>
      <c r="AC47" s="88"/>
      <c r="AD47" s="88">
        <f>SUM('[1]címrend kötelező'!K47+'[1]címrend önként'!K47+'[1]címrend államig'!K47)</f>
        <v>0</v>
      </c>
      <c r="AE47" s="93"/>
      <c r="AF47" s="88"/>
      <c r="AG47" s="88">
        <f>SUM('[1]címrend kötelező'!L47+'[1]címrend önként'!L47+'[1]címrend államig'!L47)</f>
        <v>0</v>
      </c>
      <c r="AH47" s="93"/>
      <c r="AI47" s="88"/>
      <c r="AJ47" s="88">
        <f>SUM('[1]címrend kötelező'!M47+'[1]címrend önként'!M47+'[1]címrend államig'!M47)</f>
        <v>0</v>
      </c>
      <c r="AK47" s="93"/>
      <c r="AL47" s="88"/>
      <c r="AM47" s="88">
        <f>SUM('[1]címrend kötelező'!N47+'[1]címrend önként'!N47+'[1]címrend államig'!N47)</f>
        <v>0</v>
      </c>
      <c r="AN47" s="93"/>
      <c r="AO47" s="88"/>
      <c r="AP47" s="88">
        <f>SUM('[1]címrend kötelező'!O47+'[1]címrend önként'!O47+'[1]címrend államig'!O47)</f>
        <v>0</v>
      </c>
      <c r="AQ47" s="93"/>
      <c r="AR47" s="88"/>
      <c r="AS47" s="88">
        <f>SUM('[1]címrend kötelező'!P47+'[1]címrend önként'!P47+'[1]címrend államig'!P47)</f>
        <v>0</v>
      </c>
      <c r="AT47" s="93"/>
      <c r="AU47" s="88"/>
      <c r="AV47" s="88">
        <f>SUM('[1]címrend kötelező'!Q47+'[1]címrend önként'!Q47+'[1]címrend államig'!Q47)</f>
        <v>0</v>
      </c>
      <c r="AW47" s="93"/>
      <c r="AX47" s="88"/>
      <c r="AY47" s="88">
        <f>SUM('[1]címrend kötelező'!R47+'[1]címrend önként'!R47+'[1]címrend államig'!R47)</f>
        <v>0</v>
      </c>
      <c r="AZ47" s="93"/>
      <c r="BA47" s="88"/>
      <c r="BB47" s="88">
        <f>SUM('[1]címrend kötelező'!S47+'[1]címrend önként'!S47+'[1]címrend államig'!S47)</f>
        <v>0</v>
      </c>
      <c r="BC47" s="93"/>
      <c r="BD47" s="88"/>
      <c r="BE47" s="88">
        <f>SUM('[1]címrend kötelező'!T47+'[1]címrend önként'!T47+'[1]címrend államig'!T47)</f>
        <v>0</v>
      </c>
      <c r="BF47" s="93"/>
      <c r="BG47" s="88"/>
      <c r="BH47" s="88">
        <f>SUM('[1]címrend kötelező'!U47+'[1]címrend önként'!U47+'[1]címrend államig'!U47)</f>
        <v>0</v>
      </c>
      <c r="BI47" s="93"/>
      <c r="BJ47" s="88"/>
      <c r="BK47" s="88">
        <f>SUM('[1]címrend kötelező'!V47+'[1]címrend önként'!V47+'[1]címrend államig'!V47)</f>
        <v>0</v>
      </c>
      <c r="BL47" s="93"/>
      <c r="BM47" s="88"/>
      <c r="BN47" s="88">
        <f>SUM('[1]címrend kötelező'!W47+'[1]címrend önként'!W47+'[1]címrend államig'!W47)</f>
        <v>0</v>
      </c>
      <c r="BO47" s="93"/>
      <c r="BP47" s="88"/>
      <c r="BQ47" s="88">
        <f>SUM('[1]címrend kötelező'!X47+'[1]címrend önként'!X47+'[1]címrend államig'!X47)</f>
        <v>0</v>
      </c>
      <c r="BR47" s="93"/>
      <c r="BS47" s="88"/>
      <c r="BT47" s="88">
        <f>SUM('[1]címrend kötelező'!Y47+'[1]címrend önként'!Y47+'[1]címrend államig'!Y47)</f>
        <v>0</v>
      </c>
      <c r="BU47" s="93"/>
      <c r="BV47" s="88"/>
      <c r="BW47" s="88">
        <f>SUM('[1]címrend kötelező'!Z47+'[1]címrend önként'!Z47+'[1]címrend államig'!Z47)</f>
        <v>0</v>
      </c>
      <c r="BX47" s="93"/>
      <c r="BY47" s="88"/>
      <c r="BZ47" s="88">
        <f>SUM('[1]címrend kötelező'!AA47+'[1]címrend önként'!AA47+'[1]címrend államig'!AA47)</f>
        <v>0</v>
      </c>
      <c r="CA47" s="93"/>
      <c r="CB47" s="88"/>
      <c r="CC47" s="88">
        <f>SUM('[1]címrend kötelező'!AB47+'[1]címrend önként'!AB47+'[1]címrend államig'!AB47)</f>
        <v>0</v>
      </c>
      <c r="CD47" s="93"/>
      <c r="CE47" s="88"/>
      <c r="CF47" s="88">
        <f>SUM('[1]címrend kötelező'!AC47+'[1]címrend önként'!AC47+'[1]címrend államig'!AC47)</f>
        <v>0</v>
      </c>
      <c r="CG47" s="93"/>
      <c r="CH47" s="88"/>
      <c r="CI47" s="88">
        <f>SUM('[1]címrend kötelező'!AD47+'[1]címrend önként'!AD47+'[1]címrend államig'!AD47)</f>
        <v>0</v>
      </c>
      <c r="CJ47" s="93"/>
      <c r="CK47" s="88"/>
      <c r="CL47" s="88">
        <f>SUM('[1]címrend kötelező'!AE47+'[1]címrend önként'!AE47+'[1]címrend államig'!AE47)</f>
        <v>0</v>
      </c>
      <c r="CM47" s="93"/>
      <c r="CN47" s="88"/>
      <c r="CO47" s="88">
        <f>SUM('[1]címrend kötelező'!AF47+'[1]címrend önként'!AF47+'[1]címrend államig'!AF47)</f>
        <v>0</v>
      </c>
      <c r="CP47" s="93"/>
      <c r="CQ47" s="88"/>
      <c r="CR47" s="88">
        <f>SUM('[1]címrend kötelező'!AG47+'[1]címrend önként'!AG47+'[1]címrend államig'!AG47)</f>
        <v>0</v>
      </c>
      <c r="CS47" s="93"/>
      <c r="CT47" s="88"/>
      <c r="CU47" s="88">
        <f>SUM('[1]címrend kötelező'!AH47+'[1]címrend önként'!AH47+'[1]címrend államig'!AH47)</f>
        <v>0</v>
      </c>
      <c r="CV47" s="93"/>
      <c r="CW47" s="88"/>
      <c r="CX47" s="88">
        <f>SUM('[1]címrend kötelező'!AI47+'[1]címrend önként'!AI47+'[1]címrend államig'!AI47)</f>
        <v>0</v>
      </c>
      <c r="CY47" s="93"/>
      <c r="CZ47" s="88"/>
      <c r="DA47" s="88">
        <f>SUM('[1]címrend kötelező'!AJ47+'[1]címrend önként'!AJ47+'[1]címrend államig'!AJ47)</f>
        <v>0</v>
      </c>
      <c r="DB47" s="93"/>
      <c r="DC47" s="88"/>
      <c r="DD47" s="88">
        <f>SUM('[1]címrend kötelező'!AK47+'[1]címrend önként'!AK47+'[1]címrend államig'!AK47)</f>
        <v>0</v>
      </c>
      <c r="DE47" s="93"/>
      <c r="DF47" s="88"/>
      <c r="DG47" s="88">
        <f>SUM('[1]címrend kötelező'!AL47+'[1]címrend önként'!AL47+'[1]címrend államig'!AL47)</f>
        <v>0</v>
      </c>
      <c r="DH47" s="93"/>
      <c r="DI47" s="88"/>
      <c r="DJ47" s="88">
        <f>SUM('[1]címrend kötelező'!AM47+'[1]címrend önként'!AM47+'[1]címrend államig'!AM47)</f>
        <v>0</v>
      </c>
      <c r="DK47" s="93"/>
      <c r="DL47" s="88"/>
      <c r="DM47" s="88">
        <f>SUM('[1]címrend kötelező'!AN47+'[1]címrend önként'!AN47+'[1]címrend államig'!AN47)</f>
        <v>0</v>
      </c>
      <c r="DN47" s="93"/>
      <c r="DO47" s="88"/>
      <c r="DP47" s="88">
        <f>SUM('[1]címrend kötelező'!AO47+'[1]címrend önként'!AO47+'[1]címrend államig'!AO47)</f>
        <v>0</v>
      </c>
      <c r="DQ47" s="93"/>
      <c r="DR47" s="90">
        <f t="shared" si="168"/>
        <v>0</v>
      </c>
      <c r="DS47" s="90">
        <f t="shared" si="168"/>
        <v>0</v>
      </c>
      <c r="DT47" s="90"/>
      <c r="DU47" s="88"/>
      <c r="DV47" s="88">
        <f>SUM('[1]címrend kötelező'!AQ47+'[1]címrend önként'!AQ47+'[1]címrend államig'!AQ47)</f>
        <v>0</v>
      </c>
      <c r="DW47" s="91"/>
      <c r="DX47" s="88"/>
      <c r="DY47" s="88">
        <f>SUM('[1]címrend kötelező'!AR47+'[1]címrend önként'!AR47+'[1]címrend államig'!AR47)</f>
        <v>0</v>
      </c>
      <c r="DZ47" s="91"/>
      <c r="EA47" s="88"/>
      <c r="EB47" s="88">
        <f>SUM('[1]címrend kötelező'!AS47+'[1]címrend önként'!AS47+'[1]címrend államig'!AS47)</f>
        <v>0</v>
      </c>
      <c r="EC47" s="91"/>
      <c r="ED47" s="88"/>
      <c r="EE47" s="88">
        <f>SUM('[1]címrend kötelező'!AT47+'[1]címrend önként'!AT47+'[1]címrend államig'!AT47)</f>
        <v>0</v>
      </c>
      <c r="EF47" s="91"/>
      <c r="EG47" s="88"/>
      <c r="EH47" s="88">
        <f>SUM('[1]címrend kötelező'!AU47+'[1]címrend önként'!AU47+'[1]címrend államig'!AU47)</f>
        <v>0</v>
      </c>
      <c r="EI47" s="91"/>
      <c r="EJ47" s="88"/>
      <c r="EK47" s="88">
        <f>SUM('[1]címrend kötelező'!AV47+'[1]címrend önként'!AV47+'[1]címrend államig'!AV47)</f>
        <v>0</v>
      </c>
      <c r="EL47" s="91"/>
      <c r="EM47" s="88"/>
      <c r="EN47" s="88">
        <f>SUM('[1]címrend kötelező'!AW47+'[1]címrend önként'!AW47+'[1]címrend államig'!AW47)</f>
        <v>0</v>
      </c>
      <c r="EO47" s="91"/>
      <c r="EP47" s="88"/>
      <c r="EQ47" s="88">
        <f>SUM('[1]címrend kötelező'!AX47+'[1]címrend önként'!AX47+'[1]címrend államig'!AX47)</f>
        <v>0</v>
      </c>
      <c r="ER47" s="91"/>
      <c r="ES47" s="88"/>
      <c r="ET47" s="88">
        <f>SUM('[1]címrend kötelező'!AY47+'[1]címrend önként'!AY47+'[1]címrend államig'!AY47)</f>
        <v>0</v>
      </c>
      <c r="EU47" s="91"/>
      <c r="EV47" s="90">
        <f t="shared" si="178"/>
        <v>0</v>
      </c>
      <c r="EW47" s="90">
        <f t="shared" si="178"/>
        <v>0</v>
      </c>
      <c r="EX47" s="83"/>
      <c r="EY47" s="88"/>
      <c r="EZ47" s="88">
        <f>'[1]címrend kötelező'!BA47+'[1]címrend önként'!BA47+'[1]címrend államig'!BA47</f>
        <v>0</v>
      </c>
      <c r="FA47" s="91"/>
      <c r="FB47" s="88"/>
      <c r="FC47" s="88">
        <f>'[1]címrend kötelező'!BB47+'[1]címrend önként'!BB47+'[1]címrend államig'!BB47</f>
        <v>0</v>
      </c>
      <c r="FD47" s="91"/>
      <c r="FE47" s="88"/>
      <c r="FF47" s="88">
        <f>'[1]címrend kötelező'!BC47+'[1]címrend önként'!BC47+'[1]címrend államig'!BC47</f>
        <v>0</v>
      </c>
      <c r="FG47" s="91"/>
      <c r="FH47" s="88"/>
      <c r="FI47" s="88">
        <f>'[1]címrend kötelező'!BD47+'[1]címrend önként'!BD47+'[1]címrend államig'!BD47</f>
        <v>0</v>
      </c>
      <c r="FJ47" s="91"/>
      <c r="FK47" s="91"/>
      <c r="FL47" s="88">
        <f>'[1]címrend kötelező'!BE47+'[1]címrend önként'!BE47+'[1]címrend államig'!BE47</f>
        <v>0</v>
      </c>
      <c r="FM47" s="91"/>
      <c r="FN47" s="88"/>
      <c r="FO47" s="88">
        <f>SUM('[1]címrend kötelező'!BF47+'[1]címrend önként'!BF47+'[1]címrend államig'!BF47)</f>
        <v>0</v>
      </c>
      <c r="FP47" s="91"/>
      <c r="FQ47" s="88"/>
      <c r="FR47" s="88">
        <f>SUM('[1]címrend kötelező'!BG47+'[1]címrend önként'!BG47+'[1]címrend államig'!BG47)</f>
        <v>0</v>
      </c>
      <c r="FS47" s="91"/>
      <c r="FT47" s="88"/>
      <c r="FU47" s="88">
        <f>SUM('[1]címrend kötelező'!BH47+'[1]címrend önként'!BH47+'[1]címrend államig'!BH47)</f>
        <v>0</v>
      </c>
      <c r="FV47" s="91"/>
      <c r="FW47" s="88"/>
      <c r="FX47" s="88">
        <f>SUM('[1]címrend kötelező'!BI47+'[1]címrend önként'!BI47+'[1]címrend államig'!BI47)</f>
        <v>0</v>
      </c>
      <c r="FY47" s="91"/>
      <c r="FZ47" s="88"/>
      <c r="GA47" s="88">
        <f>SUM('[1]címrend kötelező'!BJ47+'[1]címrend önként'!BJ47+'[1]címrend államig'!BJ47)</f>
        <v>0</v>
      </c>
      <c r="GB47" s="91"/>
      <c r="GC47" s="88"/>
      <c r="GD47" s="88">
        <f>SUM('[1]címrend kötelező'!BK47+'[1]címrend önként'!BK47+'[1]címrend államig'!BK47)</f>
        <v>0</v>
      </c>
      <c r="GE47" s="91"/>
      <c r="GF47" s="88"/>
      <c r="GG47" s="88">
        <f>SUM('[1]címrend kötelező'!BL47+'[1]címrend önként'!BL47+'[1]címrend államig'!BL47)</f>
        <v>0</v>
      </c>
      <c r="GH47" s="91"/>
      <c r="GI47" s="88"/>
      <c r="GJ47" s="88">
        <f>SUM('[1]címrend kötelező'!BM47+'[1]címrend önként'!BM47+'[1]címrend államig'!BM47)</f>
        <v>0</v>
      </c>
      <c r="GK47" s="91"/>
      <c r="GL47" s="88"/>
      <c r="GM47" s="88">
        <f>SUM('[1]címrend kötelező'!BN47+'[1]címrend önként'!BN47+'[1]címrend államig'!BN47)</f>
        <v>0</v>
      </c>
      <c r="GN47" s="91"/>
      <c r="GO47" s="90">
        <f t="shared" si="117"/>
        <v>0</v>
      </c>
      <c r="GP47" s="90">
        <f t="shared" si="921"/>
        <v>0</v>
      </c>
      <c r="GQ47" s="91"/>
      <c r="GR47" s="88"/>
      <c r="GS47" s="88">
        <f>SUM('[1]címrend kötelező'!BP47+'[1]címrend önként'!BP47+'[1]címrend államig'!BP47)</f>
        <v>0</v>
      </c>
      <c r="GT47" s="91"/>
      <c r="GU47" s="88"/>
      <c r="GV47" s="88">
        <f>SUM('[1]címrend kötelező'!BQ47+'[1]címrend önként'!BQ47+'[1]címrend államig'!BQ47)</f>
        <v>0</v>
      </c>
      <c r="GW47" s="91"/>
      <c r="GX47" s="88"/>
      <c r="GY47" s="88">
        <f>SUM('[1]címrend kötelező'!BR47+'[1]címrend önként'!BR47+'[1]címrend államig'!BR47)</f>
        <v>0</v>
      </c>
      <c r="GZ47" s="91"/>
      <c r="HA47" s="90">
        <f t="shared" si="197"/>
        <v>0</v>
      </c>
      <c r="HB47" s="90">
        <f t="shared" si="197"/>
        <v>0</v>
      </c>
      <c r="HC47" s="90"/>
      <c r="HD47" s="91">
        <f t="shared" si="790"/>
        <v>0</v>
      </c>
      <c r="HE47" s="91">
        <f t="shared" si="790"/>
        <v>0</v>
      </c>
      <c r="HF47" s="92"/>
      <c r="HH47" s="78"/>
      <c r="HI47" s="78"/>
    </row>
    <row r="48" spans="1:217" ht="24.95" customHeight="1" x14ac:dyDescent="0.2">
      <c r="A48" s="109" t="s">
        <v>455</v>
      </c>
      <c r="B48" s="88"/>
      <c r="C48" s="88">
        <f>SUM('[1]címrend kötelező'!B48+'[1]címrend önként'!B48+'[1]címrend államig'!B48)</f>
        <v>0</v>
      </c>
      <c r="D48" s="93"/>
      <c r="E48" s="88"/>
      <c r="F48" s="88">
        <f>SUM('[1]címrend kötelező'!C48+'[1]címrend önként'!C48+'[1]címrend államig'!C48)</f>
        <v>0</v>
      </c>
      <c r="G48" s="93"/>
      <c r="H48" s="88"/>
      <c r="I48" s="88">
        <f>SUM('[1]címrend kötelező'!D48+'[1]címrend önként'!D48+'[1]címrend államig'!D48)</f>
        <v>0</v>
      </c>
      <c r="J48" s="93"/>
      <c r="K48" s="88"/>
      <c r="L48" s="88">
        <f>SUM('[1]címrend kötelező'!E48+'[1]címrend önként'!E48+'[1]címrend államig'!E48)</f>
        <v>0</v>
      </c>
      <c r="M48" s="93"/>
      <c r="N48" s="88"/>
      <c r="O48" s="88">
        <f>SUM('[1]címrend kötelező'!F48+'[1]címrend önként'!F48+'[1]címrend államig'!F48)</f>
        <v>0</v>
      </c>
      <c r="P48" s="93"/>
      <c r="Q48" s="88"/>
      <c r="R48" s="88">
        <f>SUM('[1]címrend kötelező'!G48+'[1]címrend önként'!G48+'[1]címrend államig'!G48)</f>
        <v>0</v>
      </c>
      <c r="S48" s="93"/>
      <c r="T48" s="88"/>
      <c r="U48" s="88">
        <f>SUM('[1]címrend kötelező'!H48+'[1]címrend önként'!H48+'[1]címrend államig'!H48)</f>
        <v>0</v>
      </c>
      <c r="V48" s="93"/>
      <c r="W48" s="88"/>
      <c r="X48" s="88">
        <f>SUM('[1]címrend kötelező'!I48+'[1]címrend önként'!I48+'[1]címrend államig'!I48)</f>
        <v>0</v>
      </c>
      <c r="Y48" s="93"/>
      <c r="Z48" s="88"/>
      <c r="AA48" s="88">
        <f>SUM('[1]címrend kötelező'!J48+'[1]címrend önként'!J48+'[1]címrend államig'!J48)</f>
        <v>0</v>
      </c>
      <c r="AB48" s="93"/>
      <c r="AC48" s="88"/>
      <c r="AD48" s="88">
        <f>SUM('[1]címrend kötelező'!K48+'[1]címrend önként'!K48+'[1]címrend államig'!K48)</f>
        <v>0</v>
      </c>
      <c r="AE48" s="93"/>
      <c r="AF48" s="88"/>
      <c r="AG48" s="88">
        <f>SUM('[1]címrend kötelező'!L48+'[1]címrend önként'!L48+'[1]címrend államig'!L48)</f>
        <v>0</v>
      </c>
      <c r="AH48" s="93"/>
      <c r="AI48" s="88"/>
      <c r="AJ48" s="88">
        <f>SUM('[1]címrend kötelező'!M48+'[1]címrend önként'!M48+'[1]címrend államig'!M48)</f>
        <v>0</v>
      </c>
      <c r="AK48" s="93"/>
      <c r="AL48" s="88"/>
      <c r="AM48" s="88">
        <f>SUM('[1]címrend kötelező'!N48+'[1]címrend önként'!N48+'[1]címrend államig'!N48)</f>
        <v>0</v>
      </c>
      <c r="AN48" s="93"/>
      <c r="AO48" s="88"/>
      <c r="AP48" s="88">
        <f>SUM('[1]címrend kötelező'!O48+'[1]címrend önként'!O48+'[1]címrend államig'!O48)</f>
        <v>0</v>
      </c>
      <c r="AQ48" s="93"/>
      <c r="AR48" s="88"/>
      <c r="AS48" s="88">
        <f>SUM('[1]címrend kötelező'!P48+'[1]címrend önként'!P48+'[1]címrend államig'!P48)</f>
        <v>0</v>
      </c>
      <c r="AT48" s="93"/>
      <c r="AU48" s="88"/>
      <c r="AV48" s="88">
        <f>SUM('[1]címrend kötelező'!Q48+'[1]címrend önként'!Q48+'[1]címrend államig'!Q48)</f>
        <v>0</v>
      </c>
      <c r="AW48" s="93"/>
      <c r="AX48" s="88"/>
      <c r="AY48" s="88">
        <f>SUM('[1]címrend kötelező'!R48+'[1]címrend önként'!R48+'[1]címrend államig'!R48)</f>
        <v>0</v>
      </c>
      <c r="AZ48" s="93"/>
      <c r="BA48" s="88"/>
      <c r="BB48" s="88">
        <f>SUM('[1]címrend kötelező'!S48+'[1]címrend önként'!S48+'[1]címrend államig'!S48)</f>
        <v>0</v>
      </c>
      <c r="BC48" s="93"/>
      <c r="BD48" s="88"/>
      <c r="BE48" s="88">
        <f>SUM('[1]címrend kötelező'!T48+'[1]címrend önként'!T48+'[1]címrend államig'!T48)</f>
        <v>0</v>
      </c>
      <c r="BF48" s="93"/>
      <c r="BG48" s="88"/>
      <c r="BH48" s="88">
        <f>SUM('[1]címrend kötelező'!U48+'[1]címrend önként'!U48+'[1]címrend államig'!U48)</f>
        <v>0</v>
      </c>
      <c r="BI48" s="93"/>
      <c r="BJ48" s="88"/>
      <c r="BK48" s="88">
        <f>SUM('[1]címrend kötelező'!V48+'[1]címrend önként'!V48+'[1]címrend államig'!V48)</f>
        <v>0</v>
      </c>
      <c r="BL48" s="93"/>
      <c r="BM48" s="88"/>
      <c r="BN48" s="88">
        <f>SUM('[1]címrend kötelező'!W48+'[1]címrend önként'!W48+'[1]címrend államig'!W48)</f>
        <v>0</v>
      </c>
      <c r="BO48" s="93"/>
      <c r="BP48" s="88"/>
      <c r="BQ48" s="88">
        <f>SUM('[1]címrend kötelező'!X48+'[1]címrend önként'!X48+'[1]címrend államig'!X48)</f>
        <v>0</v>
      </c>
      <c r="BR48" s="93"/>
      <c r="BS48" s="88"/>
      <c r="BT48" s="88">
        <f>SUM('[1]címrend kötelező'!Y48+'[1]címrend önként'!Y48+'[1]címrend államig'!Y48)</f>
        <v>0</v>
      </c>
      <c r="BU48" s="93"/>
      <c r="BV48" s="88"/>
      <c r="BW48" s="88">
        <f>SUM('[1]címrend kötelező'!Z48+'[1]címrend önként'!Z48+'[1]címrend államig'!Z48)</f>
        <v>0</v>
      </c>
      <c r="BX48" s="93"/>
      <c r="BY48" s="88"/>
      <c r="BZ48" s="88">
        <f>SUM('[1]címrend kötelező'!AA48+'[1]címrend önként'!AA48+'[1]címrend államig'!AA48)</f>
        <v>0</v>
      </c>
      <c r="CA48" s="93"/>
      <c r="CB48" s="88"/>
      <c r="CC48" s="88">
        <f>SUM('[1]címrend kötelező'!AB48+'[1]címrend önként'!AB48+'[1]címrend államig'!AB48)</f>
        <v>0</v>
      </c>
      <c r="CD48" s="93"/>
      <c r="CE48" s="88"/>
      <c r="CF48" s="88">
        <f>SUM('[1]címrend kötelező'!AC48+'[1]címrend önként'!AC48+'[1]címrend államig'!AC48)</f>
        <v>0</v>
      </c>
      <c r="CG48" s="93"/>
      <c r="CH48" s="88"/>
      <c r="CI48" s="88">
        <f>SUM('[1]címrend kötelező'!AD48+'[1]címrend önként'!AD48+'[1]címrend államig'!AD48)</f>
        <v>0</v>
      </c>
      <c r="CJ48" s="93"/>
      <c r="CK48" s="88"/>
      <c r="CL48" s="88">
        <f>SUM('[1]címrend kötelező'!AE48+'[1]címrend önként'!AE48+'[1]címrend államig'!AE48)</f>
        <v>0</v>
      </c>
      <c r="CM48" s="93"/>
      <c r="CN48" s="88"/>
      <c r="CO48" s="88">
        <f>SUM('[1]címrend kötelező'!AF48+'[1]címrend önként'!AF48+'[1]címrend államig'!AF48)</f>
        <v>0</v>
      </c>
      <c r="CP48" s="93"/>
      <c r="CQ48" s="88"/>
      <c r="CR48" s="88">
        <f>SUM('[1]címrend kötelező'!AG48+'[1]címrend önként'!AG48+'[1]címrend államig'!AG48)</f>
        <v>0</v>
      </c>
      <c r="CS48" s="93"/>
      <c r="CT48" s="88"/>
      <c r="CU48" s="88">
        <f>SUM('[1]címrend kötelező'!AH48+'[1]címrend önként'!AH48+'[1]címrend államig'!AH48)</f>
        <v>0</v>
      </c>
      <c r="CV48" s="93"/>
      <c r="CW48" s="88"/>
      <c r="CX48" s="88">
        <f>SUM('[1]címrend kötelező'!AI48+'[1]címrend önként'!AI48+'[1]címrend államig'!AI48)</f>
        <v>0</v>
      </c>
      <c r="CY48" s="93"/>
      <c r="CZ48" s="88"/>
      <c r="DA48" s="88">
        <f>SUM('[1]címrend kötelező'!AJ48+'[1]címrend önként'!AJ48+'[1]címrend államig'!AJ48)</f>
        <v>0</v>
      </c>
      <c r="DB48" s="93"/>
      <c r="DC48" s="88"/>
      <c r="DD48" s="88">
        <f>SUM('[1]címrend kötelező'!AK48+'[1]címrend önként'!AK48+'[1]címrend államig'!AK48)</f>
        <v>0</v>
      </c>
      <c r="DE48" s="93"/>
      <c r="DF48" s="88"/>
      <c r="DG48" s="88">
        <f>SUM('[1]címrend kötelező'!AL48+'[1]címrend önként'!AL48+'[1]címrend államig'!AL48)</f>
        <v>0</v>
      </c>
      <c r="DH48" s="93"/>
      <c r="DI48" s="88"/>
      <c r="DJ48" s="88">
        <f>SUM('[1]címrend kötelező'!AM48+'[1]címrend önként'!AM48+'[1]címrend államig'!AM48)</f>
        <v>0</v>
      </c>
      <c r="DK48" s="93"/>
      <c r="DL48" s="88"/>
      <c r="DM48" s="88">
        <f>SUM('[1]címrend kötelező'!AN48+'[1]címrend önként'!AN48+'[1]címrend államig'!AN48)</f>
        <v>0</v>
      </c>
      <c r="DN48" s="93"/>
      <c r="DO48" s="88"/>
      <c r="DP48" s="88">
        <f>SUM('[1]címrend kötelező'!AO48+'[1]címrend önként'!AO48+'[1]címrend államig'!AO48)</f>
        <v>0</v>
      </c>
      <c r="DQ48" s="93"/>
      <c r="DR48" s="90">
        <f t="shared" si="168"/>
        <v>0</v>
      </c>
      <c r="DS48" s="90">
        <f t="shared" si="168"/>
        <v>0</v>
      </c>
      <c r="DT48" s="90"/>
      <c r="DU48" s="88"/>
      <c r="DV48" s="88">
        <f>SUM('[1]címrend kötelező'!AQ48+'[1]címrend önként'!AQ48+'[1]címrend államig'!AQ48)</f>
        <v>0</v>
      </c>
      <c r="DW48" s="91"/>
      <c r="DX48" s="88"/>
      <c r="DY48" s="88">
        <f>SUM('[1]címrend kötelező'!AR48+'[1]címrend önként'!AR48+'[1]címrend államig'!AR48)</f>
        <v>0</v>
      </c>
      <c r="DZ48" s="91"/>
      <c r="EA48" s="88"/>
      <c r="EB48" s="88">
        <f>SUM('[1]címrend kötelező'!AS48+'[1]címrend önként'!AS48+'[1]címrend államig'!AS48)</f>
        <v>0</v>
      </c>
      <c r="EC48" s="91"/>
      <c r="ED48" s="88"/>
      <c r="EE48" s="88">
        <f>SUM('[1]címrend kötelező'!AT48+'[1]címrend önként'!AT48+'[1]címrend államig'!AT48)</f>
        <v>0</v>
      </c>
      <c r="EF48" s="91"/>
      <c r="EG48" s="88"/>
      <c r="EH48" s="88">
        <f>SUM('[1]címrend kötelező'!AU48+'[1]címrend önként'!AU48+'[1]címrend államig'!AU48)</f>
        <v>0</v>
      </c>
      <c r="EI48" s="91"/>
      <c r="EJ48" s="88"/>
      <c r="EK48" s="88">
        <f>SUM('[1]címrend kötelező'!AV48+'[1]címrend önként'!AV48+'[1]címrend államig'!AV48)</f>
        <v>0</v>
      </c>
      <c r="EL48" s="91"/>
      <c r="EM48" s="88"/>
      <c r="EN48" s="88">
        <f>SUM('[1]címrend kötelező'!AW48+'[1]címrend önként'!AW48+'[1]címrend államig'!AW48)</f>
        <v>0</v>
      </c>
      <c r="EO48" s="91"/>
      <c r="EP48" s="88"/>
      <c r="EQ48" s="88">
        <f>SUM('[1]címrend kötelező'!AX48+'[1]címrend önként'!AX48+'[1]címrend államig'!AX48)</f>
        <v>0</v>
      </c>
      <c r="ER48" s="91"/>
      <c r="ES48" s="88"/>
      <c r="ET48" s="88">
        <f>SUM('[1]címrend kötelező'!AY48+'[1]címrend önként'!AY48+'[1]címrend államig'!AY48)</f>
        <v>0</v>
      </c>
      <c r="EU48" s="91"/>
      <c r="EV48" s="90">
        <f t="shared" si="178"/>
        <v>0</v>
      </c>
      <c r="EW48" s="90">
        <f t="shared" si="178"/>
        <v>0</v>
      </c>
      <c r="EX48" s="83"/>
      <c r="EY48" s="88"/>
      <c r="EZ48" s="88">
        <f>'[1]címrend kötelező'!BA48+'[1]címrend önként'!BA48+'[1]címrend államig'!BA48</f>
        <v>0</v>
      </c>
      <c r="FA48" s="91"/>
      <c r="FB48" s="88"/>
      <c r="FC48" s="88">
        <f>'[1]címrend kötelező'!BB48+'[1]címrend önként'!BB48+'[1]címrend államig'!BB48</f>
        <v>0</v>
      </c>
      <c r="FD48" s="91"/>
      <c r="FE48" s="88"/>
      <c r="FF48" s="88">
        <f>'[1]címrend kötelező'!BC48+'[1]címrend önként'!BC48+'[1]címrend államig'!BC48</f>
        <v>0</v>
      </c>
      <c r="FG48" s="91"/>
      <c r="FH48" s="88"/>
      <c r="FI48" s="88">
        <f>'[1]címrend kötelező'!BD48+'[1]címrend önként'!BD48+'[1]címrend államig'!BD48</f>
        <v>0</v>
      </c>
      <c r="FJ48" s="91"/>
      <c r="FK48" s="91"/>
      <c r="FL48" s="88">
        <f>'[1]címrend kötelező'!BE48+'[1]címrend önként'!BE48+'[1]címrend államig'!BE48</f>
        <v>0</v>
      </c>
      <c r="FM48" s="91"/>
      <c r="FN48" s="88"/>
      <c r="FO48" s="88">
        <f>SUM('[1]címrend kötelező'!BF48+'[1]címrend önként'!BF48+'[1]címrend államig'!BF48)</f>
        <v>0</v>
      </c>
      <c r="FP48" s="91"/>
      <c r="FQ48" s="88"/>
      <c r="FR48" s="88">
        <f>SUM('[1]címrend kötelező'!BG48+'[1]címrend önként'!BG48+'[1]címrend államig'!BG48)</f>
        <v>0</v>
      </c>
      <c r="FS48" s="91"/>
      <c r="FT48" s="88"/>
      <c r="FU48" s="88">
        <f>SUM('[1]címrend kötelező'!BH48+'[1]címrend önként'!BH48+'[1]címrend államig'!BH48)</f>
        <v>0</v>
      </c>
      <c r="FV48" s="91"/>
      <c r="FW48" s="88"/>
      <c r="FX48" s="88">
        <f>SUM('[1]címrend kötelező'!BI48+'[1]címrend önként'!BI48+'[1]címrend államig'!BI48)</f>
        <v>0</v>
      </c>
      <c r="FY48" s="91"/>
      <c r="FZ48" s="88"/>
      <c r="GA48" s="88">
        <f>SUM('[1]címrend kötelező'!BJ48+'[1]címrend önként'!BJ48+'[1]címrend államig'!BJ48)</f>
        <v>0</v>
      </c>
      <c r="GB48" s="91"/>
      <c r="GC48" s="88"/>
      <c r="GD48" s="88">
        <f>SUM('[1]címrend kötelező'!BK48+'[1]címrend önként'!BK48+'[1]címrend államig'!BK48)</f>
        <v>0</v>
      </c>
      <c r="GE48" s="91"/>
      <c r="GF48" s="88"/>
      <c r="GG48" s="88">
        <f>SUM('[1]címrend kötelező'!BL48+'[1]címrend önként'!BL48+'[1]címrend államig'!BL48)</f>
        <v>0</v>
      </c>
      <c r="GH48" s="91"/>
      <c r="GI48" s="88"/>
      <c r="GJ48" s="88">
        <f>SUM('[1]címrend kötelező'!BM48+'[1]címrend önként'!BM48+'[1]címrend államig'!BM48)</f>
        <v>0</v>
      </c>
      <c r="GK48" s="91"/>
      <c r="GL48" s="88"/>
      <c r="GM48" s="88">
        <f>SUM('[1]címrend kötelező'!BN48+'[1]címrend önként'!BN48+'[1]címrend államig'!BN48)</f>
        <v>0</v>
      </c>
      <c r="GN48" s="91"/>
      <c r="GO48" s="90">
        <f t="shared" si="117"/>
        <v>0</v>
      </c>
      <c r="GP48" s="90">
        <f t="shared" si="921"/>
        <v>0</v>
      </c>
      <c r="GQ48" s="91"/>
      <c r="GR48" s="88"/>
      <c r="GS48" s="88">
        <f>SUM('[1]címrend kötelező'!BP48+'[1]címrend önként'!BP48+'[1]címrend államig'!BP48)</f>
        <v>0</v>
      </c>
      <c r="GT48" s="91"/>
      <c r="GU48" s="88"/>
      <c r="GV48" s="88">
        <f>SUM('[1]címrend kötelező'!BQ48+'[1]címrend önként'!BQ48+'[1]címrend államig'!BQ48)</f>
        <v>0</v>
      </c>
      <c r="GW48" s="91"/>
      <c r="GX48" s="88"/>
      <c r="GY48" s="88">
        <f>SUM('[1]címrend kötelező'!BR48+'[1]címrend önként'!BR48+'[1]címrend államig'!BR48)</f>
        <v>0</v>
      </c>
      <c r="GZ48" s="91"/>
      <c r="HA48" s="90">
        <f t="shared" si="197"/>
        <v>0</v>
      </c>
      <c r="HB48" s="90">
        <f t="shared" si="197"/>
        <v>0</v>
      </c>
      <c r="HC48" s="90"/>
      <c r="HD48" s="91">
        <f t="shared" si="790"/>
        <v>0</v>
      </c>
      <c r="HE48" s="91">
        <f t="shared" si="790"/>
        <v>0</v>
      </c>
      <c r="HF48" s="92"/>
      <c r="HH48" s="78"/>
      <c r="HI48" s="78"/>
    </row>
    <row r="49" spans="1:217" s="96" customFormat="1" ht="15" customHeight="1" x14ac:dyDescent="0.2">
      <c r="A49" s="108" t="s">
        <v>456</v>
      </c>
      <c r="B49" s="95">
        <f>B50+B51</f>
        <v>0</v>
      </c>
      <c r="C49" s="95">
        <f>C50+C51</f>
        <v>0</v>
      </c>
      <c r="D49" s="93"/>
      <c r="E49" s="95">
        <f t="shared" ref="E49:F49" si="922">E50+E51</f>
        <v>0</v>
      </c>
      <c r="F49" s="95">
        <f t="shared" si="922"/>
        <v>0</v>
      </c>
      <c r="G49" s="93"/>
      <c r="H49" s="95">
        <f t="shared" ref="H49:I49" si="923">H50+H51</f>
        <v>0</v>
      </c>
      <c r="I49" s="95">
        <f t="shared" si="923"/>
        <v>0</v>
      </c>
      <c r="J49" s="93"/>
      <c r="K49" s="95">
        <f t="shared" ref="K49:L49" si="924">K50+K51</f>
        <v>500</v>
      </c>
      <c r="L49" s="95">
        <f t="shared" si="924"/>
        <v>300</v>
      </c>
      <c r="M49" s="93"/>
      <c r="N49" s="95">
        <f t="shared" ref="N49:O49" si="925">N50+N51</f>
        <v>0</v>
      </c>
      <c r="O49" s="95">
        <f t="shared" si="925"/>
        <v>0</v>
      </c>
      <c r="P49" s="93"/>
      <c r="Q49" s="95">
        <f t="shared" ref="Q49:R49" si="926">Q50+Q51</f>
        <v>0</v>
      </c>
      <c r="R49" s="95">
        <f t="shared" si="926"/>
        <v>0</v>
      </c>
      <c r="S49" s="93"/>
      <c r="T49" s="95">
        <f t="shared" ref="T49:U49" si="927">T50+T51</f>
        <v>0</v>
      </c>
      <c r="U49" s="95">
        <f t="shared" si="927"/>
        <v>0</v>
      </c>
      <c r="V49" s="93"/>
      <c r="W49" s="95">
        <f t="shared" ref="W49:X49" si="928">W50+W51</f>
        <v>0</v>
      </c>
      <c r="X49" s="95">
        <f t="shared" si="928"/>
        <v>0</v>
      </c>
      <c r="Y49" s="93"/>
      <c r="Z49" s="95">
        <f t="shared" ref="Z49:AA49" si="929">Z50+Z51</f>
        <v>0</v>
      </c>
      <c r="AA49" s="95">
        <f t="shared" si="929"/>
        <v>0</v>
      </c>
      <c r="AB49" s="93"/>
      <c r="AC49" s="95">
        <f t="shared" ref="AC49:AD49" si="930">AC50+AC51</f>
        <v>0</v>
      </c>
      <c r="AD49" s="95">
        <f t="shared" si="930"/>
        <v>0</v>
      </c>
      <c r="AE49" s="93"/>
      <c r="AF49" s="95">
        <f t="shared" ref="AF49:AG49" si="931">AF50+AF51</f>
        <v>0</v>
      </c>
      <c r="AG49" s="95">
        <f t="shared" si="931"/>
        <v>0</v>
      </c>
      <c r="AH49" s="93"/>
      <c r="AI49" s="95">
        <f t="shared" ref="AI49:AJ49" si="932">AI50+AI51</f>
        <v>0</v>
      </c>
      <c r="AJ49" s="95">
        <f t="shared" si="932"/>
        <v>0</v>
      </c>
      <c r="AK49" s="93"/>
      <c r="AL49" s="95">
        <f t="shared" ref="AL49:AM49" si="933">AL50+AL51</f>
        <v>0</v>
      </c>
      <c r="AM49" s="95">
        <f t="shared" si="933"/>
        <v>0</v>
      </c>
      <c r="AN49" s="93"/>
      <c r="AO49" s="95">
        <f t="shared" ref="AO49:AP49" si="934">AO50+AO51</f>
        <v>0</v>
      </c>
      <c r="AP49" s="95">
        <f t="shared" si="934"/>
        <v>0</v>
      </c>
      <c r="AQ49" s="93"/>
      <c r="AR49" s="95">
        <f t="shared" ref="AR49:AS49" si="935">AR50+AR51</f>
        <v>0</v>
      </c>
      <c r="AS49" s="95">
        <f t="shared" si="935"/>
        <v>0</v>
      </c>
      <c r="AT49" s="93"/>
      <c r="AU49" s="95">
        <f t="shared" ref="AU49:AV49" si="936">AU50+AU51</f>
        <v>0</v>
      </c>
      <c r="AV49" s="95">
        <f t="shared" si="936"/>
        <v>0</v>
      </c>
      <c r="AW49" s="93"/>
      <c r="AX49" s="95">
        <f t="shared" ref="AX49:AY49" si="937">AX50+AX51</f>
        <v>0</v>
      </c>
      <c r="AY49" s="95">
        <f t="shared" si="937"/>
        <v>0</v>
      </c>
      <c r="AZ49" s="93"/>
      <c r="BA49" s="95">
        <f t="shared" ref="BA49:BB49" si="938">BA50+BA51</f>
        <v>0</v>
      </c>
      <c r="BB49" s="95">
        <f t="shared" si="938"/>
        <v>0</v>
      </c>
      <c r="BC49" s="93"/>
      <c r="BD49" s="95">
        <f t="shared" ref="BD49:BE49" si="939">BD50+BD51</f>
        <v>0</v>
      </c>
      <c r="BE49" s="95">
        <f t="shared" si="939"/>
        <v>0</v>
      </c>
      <c r="BF49" s="93"/>
      <c r="BG49" s="95">
        <f t="shared" ref="BG49:BH49" si="940">BG50+BG51</f>
        <v>0</v>
      </c>
      <c r="BH49" s="95">
        <f t="shared" si="940"/>
        <v>0</v>
      </c>
      <c r="BI49" s="93"/>
      <c r="BJ49" s="95">
        <f t="shared" ref="BJ49:BK49" si="941">BJ50+BJ51</f>
        <v>0</v>
      </c>
      <c r="BK49" s="95">
        <f t="shared" si="941"/>
        <v>0</v>
      </c>
      <c r="BL49" s="93"/>
      <c r="BM49" s="95">
        <f t="shared" ref="BM49:BN49" si="942">BM50+BM51</f>
        <v>0</v>
      </c>
      <c r="BN49" s="95">
        <f t="shared" si="942"/>
        <v>0</v>
      </c>
      <c r="BO49" s="93"/>
      <c r="BP49" s="95">
        <f t="shared" ref="BP49:BQ49" si="943">BP50+BP51</f>
        <v>0</v>
      </c>
      <c r="BQ49" s="95">
        <f t="shared" si="943"/>
        <v>0</v>
      </c>
      <c r="BR49" s="93"/>
      <c r="BS49" s="95">
        <f t="shared" ref="BS49:BT49" si="944">BS50+BS51</f>
        <v>0</v>
      </c>
      <c r="BT49" s="95">
        <f t="shared" si="944"/>
        <v>0</v>
      </c>
      <c r="BU49" s="93"/>
      <c r="BV49" s="95">
        <f t="shared" ref="BV49:BW49" si="945">BV50+BV51</f>
        <v>0</v>
      </c>
      <c r="BW49" s="95">
        <f t="shared" si="945"/>
        <v>0</v>
      </c>
      <c r="BX49" s="93"/>
      <c r="BY49" s="95">
        <f t="shared" ref="BY49:BZ49" si="946">BY50+BY51</f>
        <v>0</v>
      </c>
      <c r="BZ49" s="95">
        <f t="shared" si="946"/>
        <v>0</v>
      </c>
      <c r="CA49" s="93"/>
      <c r="CB49" s="95">
        <f t="shared" ref="CB49:CC49" si="947">CB50+CB51</f>
        <v>0</v>
      </c>
      <c r="CC49" s="95">
        <f t="shared" si="947"/>
        <v>0</v>
      </c>
      <c r="CD49" s="93"/>
      <c r="CE49" s="95">
        <f t="shared" ref="CE49:CF49" si="948">CE50+CE51</f>
        <v>0</v>
      </c>
      <c r="CF49" s="95">
        <f t="shared" si="948"/>
        <v>0</v>
      </c>
      <c r="CG49" s="93"/>
      <c r="CH49" s="95">
        <f t="shared" ref="CH49:CI49" si="949">CH50+CH51</f>
        <v>0</v>
      </c>
      <c r="CI49" s="95">
        <f t="shared" si="949"/>
        <v>0</v>
      </c>
      <c r="CJ49" s="93"/>
      <c r="CK49" s="95">
        <f t="shared" ref="CK49:CL49" si="950">CK50+CK51</f>
        <v>0</v>
      </c>
      <c r="CL49" s="95">
        <f t="shared" si="950"/>
        <v>0</v>
      </c>
      <c r="CM49" s="93"/>
      <c r="CN49" s="95">
        <f t="shared" ref="CN49:CO49" si="951">CN50+CN51</f>
        <v>0</v>
      </c>
      <c r="CO49" s="95">
        <f t="shared" si="951"/>
        <v>0</v>
      </c>
      <c r="CP49" s="93"/>
      <c r="CQ49" s="95">
        <f t="shared" ref="CQ49:CR49" si="952">CQ50+CQ51</f>
        <v>0</v>
      </c>
      <c r="CR49" s="95">
        <f t="shared" si="952"/>
        <v>0</v>
      </c>
      <c r="CS49" s="93"/>
      <c r="CT49" s="95">
        <f t="shared" ref="CT49:CU49" si="953">CT50+CT51</f>
        <v>0</v>
      </c>
      <c r="CU49" s="95">
        <f t="shared" si="953"/>
        <v>0</v>
      </c>
      <c r="CV49" s="93"/>
      <c r="CW49" s="95">
        <f t="shared" ref="CW49:CX49" si="954">CW50+CW51</f>
        <v>0</v>
      </c>
      <c r="CX49" s="95">
        <f t="shared" si="954"/>
        <v>0</v>
      </c>
      <c r="CY49" s="93"/>
      <c r="CZ49" s="95">
        <f t="shared" ref="CZ49:DA49" si="955">CZ50+CZ51</f>
        <v>0</v>
      </c>
      <c r="DA49" s="95">
        <f t="shared" si="955"/>
        <v>0</v>
      </c>
      <c r="DB49" s="93"/>
      <c r="DC49" s="95">
        <f t="shared" ref="DC49:DD49" si="956">DC50+DC51</f>
        <v>240000</v>
      </c>
      <c r="DD49" s="95">
        <f t="shared" si="956"/>
        <v>350000</v>
      </c>
      <c r="DE49" s="93"/>
      <c r="DF49" s="95">
        <f t="shared" ref="DF49:DG49" si="957">DF50+DF51</f>
        <v>0</v>
      </c>
      <c r="DG49" s="95">
        <f t="shared" si="957"/>
        <v>0</v>
      </c>
      <c r="DH49" s="93"/>
      <c r="DI49" s="95">
        <f t="shared" ref="DI49:DJ49" si="958">DI50+DI51</f>
        <v>0</v>
      </c>
      <c r="DJ49" s="95">
        <f t="shared" si="958"/>
        <v>0</v>
      </c>
      <c r="DK49" s="93"/>
      <c r="DL49" s="95">
        <f t="shared" ref="DL49:DM49" si="959">DL50+DL51</f>
        <v>0</v>
      </c>
      <c r="DM49" s="95">
        <f t="shared" si="959"/>
        <v>0</v>
      </c>
      <c r="DN49" s="93"/>
      <c r="DO49" s="95">
        <f t="shared" ref="DO49:DP49" si="960">DO50+DO51</f>
        <v>0</v>
      </c>
      <c r="DP49" s="95">
        <f t="shared" si="960"/>
        <v>0</v>
      </c>
      <c r="DQ49" s="93"/>
      <c r="DR49" s="91">
        <f t="shared" si="168"/>
        <v>240500</v>
      </c>
      <c r="DS49" s="91">
        <f t="shared" si="168"/>
        <v>350300</v>
      </c>
      <c r="DT49" s="93">
        <f t="shared" si="169"/>
        <v>145.65488565488565</v>
      </c>
      <c r="DU49" s="95">
        <f>DU50+DU51</f>
        <v>0</v>
      </c>
      <c r="DV49" s="95">
        <f>DV50+DV51</f>
        <v>0</v>
      </c>
      <c r="DW49" s="91"/>
      <c r="DX49" s="95">
        <f t="shared" ref="DX49:DY49" si="961">DX50+DX51</f>
        <v>0</v>
      </c>
      <c r="DY49" s="95">
        <f t="shared" si="961"/>
        <v>0</v>
      </c>
      <c r="DZ49" s="91"/>
      <c r="EA49" s="95">
        <f t="shared" ref="EA49:EB49" si="962">EA50+EA51</f>
        <v>0</v>
      </c>
      <c r="EB49" s="95">
        <f t="shared" si="962"/>
        <v>0</v>
      </c>
      <c r="EC49" s="91"/>
      <c r="ED49" s="95">
        <f t="shared" ref="ED49:EE49" si="963">ED50+ED51</f>
        <v>0</v>
      </c>
      <c r="EE49" s="95">
        <f t="shared" si="963"/>
        <v>0</v>
      </c>
      <c r="EF49" s="91"/>
      <c r="EG49" s="95">
        <f t="shared" ref="EG49:EH49" si="964">EG50+EG51</f>
        <v>0</v>
      </c>
      <c r="EH49" s="95">
        <f t="shared" si="964"/>
        <v>0</v>
      </c>
      <c r="EI49" s="91"/>
      <c r="EJ49" s="95">
        <f t="shared" ref="EJ49:EK49" si="965">EJ50+EJ51</f>
        <v>0</v>
      </c>
      <c r="EK49" s="95">
        <f t="shared" si="965"/>
        <v>0</v>
      </c>
      <c r="EL49" s="91"/>
      <c r="EM49" s="95">
        <f t="shared" ref="EM49:EN49" si="966">EM50+EM51</f>
        <v>0</v>
      </c>
      <c r="EN49" s="95">
        <f t="shared" si="966"/>
        <v>0</v>
      </c>
      <c r="EO49" s="91"/>
      <c r="EP49" s="95">
        <f t="shared" ref="EP49:EQ49" si="967">EP50+EP51</f>
        <v>0</v>
      </c>
      <c r="EQ49" s="95">
        <f t="shared" si="967"/>
        <v>0</v>
      </c>
      <c r="ER49" s="91"/>
      <c r="ES49" s="95">
        <f t="shared" ref="ES49:ET49" si="968">ES50+ES51</f>
        <v>0</v>
      </c>
      <c r="ET49" s="95">
        <f t="shared" si="968"/>
        <v>0</v>
      </c>
      <c r="EU49" s="91"/>
      <c r="EV49" s="91">
        <f t="shared" si="178"/>
        <v>0</v>
      </c>
      <c r="EW49" s="91">
        <f t="shared" si="178"/>
        <v>0</v>
      </c>
      <c r="EX49" s="83"/>
      <c r="EY49" s="95">
        <f t="shared" ref="EY49:EZ49" si="969">EY50+EY51</f>
        <v>0</v>
      </c>
      <c r="EZ49" s="95">
        <f t="shared" si="969"/>
        <v>0</v>
      </c>
      <c r="FA49" s="91"/>
      <c r="FB49" s="95">
        <f t="shared" ref="FB49:FC49" si="970">FB50+FB51</f>
        <v>0</v>
      </c>
      <c r="FC49" s="95">
        <f t="shared" si="970"/>
        <v>0</v>
      </c>
      <c r="FD49" s="91"/>
      <c r="FE49" s="95">
        <f t="shared" ref="FE49:FF49" si="971">FE50+FE51</f>
        <v>0</v>
      </c>
      <c r="FF49" s="95">
        <f t="shared" si="971"/>
        <v>0</v>
      </c>
      <c r="FG49" s="91"/>
      <c r="FH49" s="95">
        <f t="shared" ref="FH49:FI49" si="972">FH50+FH51</f>
        <v>0</v>
      </c>
      <c r="FI49" s="95">
        <f t="shared" si="972"/>
        <v>0</v>
      </c>
      <c r="FJ49" s="91"/>
      <c r="FK49" s="91"/>
      <c r="FL49" s="95">
        <f t="shared" ref="FL49" si="973">FL50+FL51</f>
        <v>0</v>
      </c>
      <c r="FM49" s="91"/>
      <c r="FN49" s="95">
        <f t="shared" ref="FN49:FO49" si="974">FN50+FN51</f>
        <v>0</v>
      </c>
      <c r="FO49" s="95">
        <f t="shared" si="974"/>
        <v>0</v>
      </c>
      <c r="FP49" s="91"/>
      <c r="FQ49" s="95">
        <f t="shared" ref="FQ49:FR49" si="975">FQ50+FQ51</f>
        <v>0</v>
      </c>
      <c r="FR49" s="95">
        <f t="shared" si="975"/>
        <v>0</v>
      </c>
      <c r="FS49" s="91"/>
      <c r="FT49" s="95">
        <f t="shared" ref="FT49:FU49" si="976">FT50+FT51</f>
        <v>0</v>
      </c>
      <c r="FU49" s="95">
        <f t="shared" si="976"/>
        <v>0</v>
      </c>
      <c r="FV49" s="91"/>
      <c r="FW49" s="95">
        <f t="shared" ref="FW49:FX49" si="977">FW50+FW51</f>
        <v>0</v>
      </c>
      <c r="FX49" s="95">
        <f t="shared" si="977"/>
        <v>0</v>
      </c>
      <c r="FY49" s="91"/>
      <c r="FZ49" s="95">
        <f t="shared" ref="FZ49:GA49" si="978">FZ50+FZ51</f>
        <v>0</v>
      </c>
      <c r="GA49" s="95">
        <f t="shared" si="978"/>
        <v>0</v>
      </c>
      <c r="GB49" s="91"/>
      <c r="GC49" s="95">
        <f t="shared" ref="GC49:GD49" si="979">GC50+GC51</f>
        <v>0</v>
      </c>
      <c r="GD49" s="95">
        <f t="shared" si="979"/>
        <v>0</v>
      </c>
      <c r="GE49" s="91"/>
      <c r="GF49" s="95">
        <f t="shared" ref="GF49:GG49" si="980">GF50+GF51</f>
        <v>0</v>
      </c>
      <c r="GG49" s="95">
        <f t="shared" si="980"/>
        <v>0</v>
      </c>
      <c r="GH49" s="91"/>
      <c r="GI49" s="95">
        <f t="shared" ref="GI49:GJ49" si="981">GI50+GI51</f>
        <v>0</v>
      </c>
      <c r="GJ49" s="95">
        <f t="shared" si="981"/>
        <v>0</v>
      </c>
      <c r="GK49" s="91"/>
      <c r="GL49" s="95">
        <f t="shared" ref="GL49:GM49" si="982">GL50+GL51</f>
        <v>0</v>
      </c>
      <c r="GM49" s="95">
        <f t="shared" si="982"/>
        <v>0</v>
      </c>
      <c r="GN49" s="91"/>
      <c r="GO49" s="91">
        <f t="shared" si="117"/>
        <v>0</v>
      </c>
      <c r="GP49" s="95">
        <f t="shared" ref="GP49" si="983">GP50+GP51</f>
        <v>0</v>
      </c>
      <c r="GQ49" s="91"/>
      <c r="GR49" s="95">
        <f t="shared" ref="GR49:GS49" si="984">GR50+GR51</f>
        <v>0</v>
      </c>
      <c r="GS49" s="95">
        <f t="shared" si="984"/>
        <v>0</v>
      </c>
      <c r="GT49" s="91"/>
      <c r="GU49" s="95">
        <f t="shared" ref="GU49:GV49" si="985">GU50+GU51</f>
        <v>0</v>
      </c>
      <c r="GV49" s="95">
        <f t="shared" si="985"/>
        <v>0</v>
      </c>
      <c r="GW49" s="91"/>
      <c r="GX49" s="95">
        <f t="shared" ref="GX49:GY49" si="986">GX50+GX51</f>
        <v>0</v>
      </c>
      <c r="GY49" s="95">
        <f t="shared" si="986"/>
        <v>0</v>
      </c>
      <c r="GZ49" s="91"/>
      <c r="HA49" s="91">
        <f t="shared" si="197"/>
        <v>0</v>
      </c>
      <c r="HB49" s="91">
        <f t="shared" si="197"/>
        <v>0</v>
      </c>
      <c r="HC49" s="91"/>
      <c r="HD49" s="91">
        <f t="shared" si="790"/>
        <v>240500</v>
      </c>
      <c r="HE49" s="91">
        <f t="shared" si="790"/>
        <v>350300</v>
      </c>
      <c r="HF49" s="92">
        <f t="shared" si="128"/>
        <v>145.65488565488565</v>
      </c>
      <c r="HH49" s="78"/>
      <c r="HI49" s="78"/>
    </row>
    <row r="50" spans="1:217" ht="24.95" customHeight="1" x14ac:dyDescent="0.2">
      <c r="A50" s="109" t="s">
        <v>457</v>
      </c>
      <c r="B50" s="88"/>
      <c r="C50" s="88">
        <f>SUM('[1]címrend kötelező'!B50+'[1]címrend önként'!B50+'[1]címrend államig'!B50)</f>
        <v>0</v>
      </c>
      <c r="D50" s="93"/>
      <c r="E50" s="88"/>
      <c r="F50" s="88">
        <f>SUM('[1]címrend kötelező'!C50+'[1]címrend önként'!C50+'[1]címrend államig'!C50)</f>
        <v>0</v>
      </c>
      <c r="G50" s="93"/>
      <c r="H50" s="88"/>
      <c r="I50" s="88">
        <f>SUM('[1]címrend kötelező'!D50+'[1]címrend önként'!D50+'[1]címrend államig'!D50)</f>
        <v>0</v>
      </c>
      <c r="J50" s="93"/>
      <c r="K50" s="88">
        <v>500</v>
      </c>
      <c r="L50" s="88">
        <f>SUM('[1]címrend kötelező'!E50+'[1]címrend önként'!E50+'[1]címrend államig'!E50)</f>
        <v>300</v>
      </c>
      <c r="M50" s="93"/>
      <c r="N50" s="88"/>
      <c r="O50" s="88">
        <f>SUM('[1]címrend kötelező'!F50+'[1]címrend önként'!F50+'[1]címrend államig'!F50)</f>
        <v>0</v>
      </c>
      <c r="P50" s="93"/>
      <c r="Q50" s="88"/>
      <c r="R50" s="88">
        <f>SUM('[1]címrend kötelező'!G50+'[1]címrend önként'!G50+'[1]címrend államig'!G50)</f>
        <v>0</v>
      </c>
      <c r="S50" s="93"/>
      <c r="T50" s="88"/>
      <c r="U50" s="88">
        <f>SUM('[1]címrend kötelező'!H50+'[1]címrend önként'!H50+'[1]címrend államig'!H50)</f>
        <v>0</v>
      </c>
      <c r="V50" s="93"/>
      <c r="W50" s="88"/>
      <c r="X50" s="88">
        <f>SUM('[1]címrend kötelező'!I50+'[1]címrend önként'!I50+'[1]címrend államig'!I50)</f>
        <v>0</v>
      </c>
      <c r="Y50" s="93"/>
      <c r="Z50" s="88"/>
      <c r="AA50" s="88">
        <f>SUM('[1]címrend kötelező'!J50+'[1]címrend önként'!J50+'[1]címrend államig'!J50)</f>
        <v>0</v>
      </c>
      <c r="AB50" s="93"/>
      <c r="AC50" s="88"/>
      <c r="AD50" s="88">
        <f>SUM('[1]címrend kötelező'!K50+'[1]címrend önként'!K50+'[1]címrend államig'!K50)</f>
        <v>0</v>
      </c>
      <c r="AE50" s="93"/>
      <c r="AF50" s="88"/>
      <c r="AG50" s="88">
        <f>SUM('[1]címrend kötelező'!L50+'[1]címrend önként'!L50+'[1]címrend államig'!L50)</f>
        <v>0</v>
      </c>
      <c r="AH50" s="93"/>
      <c r="AI50" s="88"/>
      <c r="AJ50" s="88">
        <f>SUM('[1]címrend kötelező'!M50+'[1]címrend önként'!M50+'[1]címrend államig'!M50)</f>
        <v>0</v>
      </c>
      <c r="AK50" s="93"/>
      <c r="AL50" s="88"/>
      <c r="AM50" s="88">
        <f>SUM('[1]címrend kötelező'!N50+'[1]címrend önként'!N50+'[1]címrend államig'!N50)</f>
        <v>0</v>
      </c>
      <c r="AN50" s="93"/>
      <c r="AO50" s="88"/>
      <c r="AP50" s="88">
        <f>SUM('[1]címrend kötelező'!O50+'[1]címrend önként'!O50+'[1]címrend államig'!O50)</f>
        <v>0</v>
      </c>
      <c r="AQ50" s="93"/>
      <c r="AR50" s="88"/>
      <c r="AS50" s="88">
        <f>SUM('[1]címrend kötelező'!P50+'[1]címrend önként'!P50+'[1]címrend államig'!P50)</f>
        <v>0</v>
      </c>
      <c r="AT50" s="93"/>
      <c r="AU50" s="88"/>
      <c r="AV50" s="88">
        <f>SUM('[1]címrend kötelező'!Q50+'[1]címrend önként'!Q50+'[1]címrend államig'!Q50)</f>
        <v>0</v>
      </c>
      <c r="AW50" s="93"/>
      <c r="AX50" s="88"/>
      <c r="AY50" s="88">
        <f>SUM('[1]címrend kötelező'!R50+'[1]címrend önként'!R50+'[1]címrend államig'!R50)</f>
        <v>0</v>
      </c>
      <c r="AZ50" s="93"/>
      <c r="BA50" s="88"/>
      <c r="BB50" s="88">
        <f>SUM('[1]címrend kötelező'!S50+'[1]címrend önként'!S50+'[1]címrend államig'!S50)</f>
        <v>0</v>
      </c>
      <c r="BC50" s="93"/>
      <c r="BD50" s="88"/>
      <c r="BE50" s="88">
        <f>SUM('[1]címrend kötelező'!T50+'[1]címrend önként'!T50+'[1]címrend államig'!T50)</f>
        <v>0</v>
      </c>
      <c r="BF50" s="93"/>
      <c r="BG50" s="88"/>
      <c r="BH50" s="88">
        <f>SUM('[1]címrend kötelező'!U50+'[1]címrend önként'!U50+'[1]címrend államig'!U50)</f>
        <v>0</v>
      </c>
      <c r="BI50" s="93"/>
      <c r="BJ50" s="88"/>
      <c r="BK50" s="88">
        <f>SUM('[1]címrend kötelező'!V50+'[1]címrend önként'!V50+'[1]címrend államig'!V50)</f>
        <v>0</v>
      </c>
      <c r="BL50" s="93"/>
      <c r="BM50" s="88"/>
      <c r="BN50" s="88">
        <f>SUM('[1]címrend kötelező'!W50+'[1]címrend önként'!W50+'[1]címrend államig'!W50)</f>
        <v>0</v>
      </c>
      <c r="BO50" s="93"/>
      <c r="BP50" s="88"/>
      <c r="BQ50" s="88">
        <f>SUM('[1]címrend kötelező'!X50+'[1]címrend önként'!X50+'[1]címrend államig'!X50)</f>
        <v>0</v>
      </c>
      <c r="BR50" s="93"/>
      <c r="BS50" s="88"/>
      <c r="BT50" s="88">
        <f>SUM('[1]címrend kötelező'!Y50+'[1]címrend önként'!Y50+'[1]címrend államig'!Y50)</f>
        <v>0</v>
      </c>
      <c r="BU50" s="93"/>
      <c r="BV50" s="88"/>
      <c r="BW50" s="88">
        <f>SUM('[1]címrend kötelező'!Z50+'[1]címrend önként'!Z50+'[1]címrend államig'!Z50)</f>
        <v>0</v>
      </c>
      <c r="BX50" s="93"/>
      <c r="BY50" s="88"/>
      <c r="BZ50" s="88">
        <f>SUM('[1]címrend kötelező'!AA50+'[1]címrend önként'!AA50+'[1]címrend államig'!AA50)</f>
        <v>0</v>
      </c>
      <c r="CA50" s="93"/>
      <c r="CB50" s="88"/>
      <c r="CC50" s="88">
        <f>SUM('[1]címrend kötelező'!AB50+'[1]címrend önként'!AB50+'[1]címrend államig'!AB50)</f>
        <v>0</v>
      </c>
      <c r="CD50" s="93"/>
      <c r="CE50" s="88"/>
      <c r="CF50" s="88">
        <f>SUM('[1]címrend kötelező'!AC50+'[1]címrend önként'!AC50+'[1]címrend államig'!AC50)</f>
        <v>0</v>
      </c>
      <c r="CG50" s="93"/>
      <c r="CH50" s="88"/>
      <c r="CI50" s="88">
        <f>SUM('[1]címrend kötelező'!AD50+'[1]címrend önként'!AD50+'[1]címrend államig'!AD50)</f>
        <v>0</v>
      </c>
      <c r="CJ50" s="93"/>
      <c r="CK50" s="88"/>
      <c r="CL50" s="88">
        <f>SUM('[1]címrend kötelező'!AE50+'[1]címrend önként'!AE50+'[1]címrend államig'!AE50)</f>
        <v>0</v>
      </c>
      <c r="CM50" s="93"/>
      <c r="CN50" s="88"/>
      <c r="CO50" s="88">
        <f>SUM('[1]címrend kötelező'!AF50+'[1]címrend önként'!AF50+'[1]címrend államig'!AF50)</f>
        <v>0</v>
      </c>
      <c r="CP50" s="93"/>
      <c r="CQ50" s="88"/>
      <c r="CR50" s="88">
        <f>SUM('[1]címrend kötelező'!AG50+'[1]címrend önként'!AG50+'[1]címrend államig'!AG50)</f>
        <v>0</v>
      </c>
      <c r="CS50" s="93"/>
      <c r="CT50" s="88"/>
      <c r="CU50" s="88">
        <f>SUM('[1]címrend kötelező'!AH50+'[1]címrend önként'!AH50+'[1]címrend államig'!AH50)</f>
        <v>0</v>
      </c>
      <c r="CV50" s="93"/>
      <c r="CW50" s="88"/>
      <c r="CX50" s="88">
        <f>SUM('[1]címrend kötelező'!AI50+'[1]címrend önként'!AI50+'[1]címrend államig'!AI50)</f>
        <v>0</v>
      </c>
      <c r="CY50" s="93"/>
      <c r="CZ50" s="88"/>
      <c r="DA50" s="88">
        <f>SUM('[1]címrend kötelező'!AJ50+'[1]címrend önként'!AJ50+'[1]címrend államig'!AJ50)</f>
        <v>0</v>
      </c>
      <c r="DB50" s="93"/>
      <c r="DC50" s="88">
        <v>240000</v>
      </c>
      <c r="DD50" s="88">
        <f>SUM('[1]címrend kötelező'!AK50+'[1]címrend önként'!AK50+'[1]címrend államig'!AK50)</f>
        <v>350000</v>
      </c>
      <c r="DE50" s="93"/>
      <c r="DF50" s="88"/>
      <c r="DG50" s="88">
        <f>SUM('[1]címrend kötelező'!AL50+'[1]címrend önként'!AL50+'[1]címrend államig'!AL50)</f>
        <v>0</v>
      </c>
      <c r="DH50" s="93"/>
      <c r="DI50" s="88"/>
      <c r="DJ50" s="88">
        <f>SUM('[1]címrend kötelező'!AM50+'[1]címrend önként'!AM50+'[1]címrend államig'!AM50)</f>
        <v>0</v>
      </c>
      <c r="DK50" s="93"/>
      <c r="DL50" s="88"/>
      <c r="DM50" s="88">
        <f>SUM('[1]címrend kötelező'!AN50+'[1]címrend önként'!AN50+'[1]címrend államig'!AN50)</f>
        <v>0</v>
      </c>
      <c r="DN50" s="93"/>
      <c r="DO50" s="88"/>
      <c r="DP50" s="88">
        <f>SUM('[1]címrend kötelező'!AO50+'[1]címrend önként'!AO50+'[1]címrend államig'!AO50)</f>
        <v>0</v>
      </c>
      <c r="DQ50" s="93"/>
      <c r="DR50" s="90">
        <f t="shared" si="168"/>
        <v>240500</v>
      </c>
      <c r="DS50" s="90">
        <f t="shared" si="168"/>
        <v>350300</v>
      </c>
      <c r="DT50" s="89">
        <f t="shared" si="169"/>
        <v>145.65488565488565</v>
      </c>
      <c r="DU50" s="88"/>
      <c r="DV50" s="88">
        <f>SUM('[1]címrend kötelező'!AQ50+'[1]címrend önként'!AQ50+'[1]címrend államig'!AQ50)</f>
        <v>0</v>
      </c>
      <c r="DW50" s="91"/>
      <c r="DX50" s="88"/>
      <c r="DY50" s="88">
        <f>SUM('[1]címrend kötelező'!AR50+'[1]címrend önként'!AR50+'[1]címrend államig'!AR50)</f>
        <v>0</v>
      </c>
      <c r="DZ50" s="91"/>
      <c r="EA50" s="88"/>
      <c r="EB50" s="88">
        <f>SUM('[1]címrend kötelező'!AS50+'[1]címrend önként'!AS50+'[1]címrend államig'!AS50)</f>
        <v>0</v>
      </c>
      <c r="EC50" s="91"/>
      <c r="ED50" s="88"/>
      <c r="EE50" s="88">
        <f>SUM('[1]címrend kötelező'!AT50+'[1]címrend önként'!AT50+'[1]címrend államig'!AT50)</f>
        <v>0</v>
      </c>
      <c r="EF50" s="91"/>
      <c r="EG50" s="88"/>
      <c r="EH50" s="88">
        <f>SUM('[1]címrend kötelező'!AU50+'[1]címrend önként'!AU50+'[1]címrend államig'!AU50)</f>
        <v>0</v>
      </c>
      <c r="EI50" s="91"/>
      <c r="EJ50" s="88"/>
      <c r="EK50" s="88">
        <f>SUM('[1]címrend kötelező'!AV50+'[1]címrend önként'!AV50+'[1]címrend államig'!AV50)</f>
        <v>0</v>
      </c>
      <c r="EL50" s="91"/>
      <c r="EM50" s="88"/>
      <c r="EN50" s="88">
        <f>SUM('[1]címrend kötelező'!AW50+'[1]címrend önként'!AW50+'[1]címrend államig'!AW50)</f>
        <v>0</v>
      </c>
      <c r="EO50" s="91"/>
      <c r="EP50" s="88"/>
      <c r="EQ50" s="88">
        <f>SUM('[1]címrend kötelező'!AX50+'[1]címrend önként'!AX50+'[1]címrend államig'!AX50)</f>
        <v>0</v>
      </c>
      <c r="ER50" s="91"/>
      <c r="ES50" s="88"/>
      <c r="ET50" s="88">
        <f>SUM('[1]címrend kötelező'!AY50+'[1]címrend önként'!AY50+'[1]címrend államig'!AY50)</f>
        <v>0</v>
      </c>
      <c r="EU50" s="91"/>
      <c r="EV50" s="90">
        <f t="shared" si="178"/>
        <v>0</v>
      </c>
      <c r="EW50" s="90">
        <f t="shared" si="178"/>
        <v>0</v>
      </c>
      <c r="EX50" s="83"/>
      <c r="EY50" s="88"/>
      <c r="EZ50" s="88">
        <f>'[1]címrend kötelező'!BA50+'[1]címrend önként'!BA50+'[1]címrend államig'!BA50</f>
        <v>0</v>
      </c>
      <c r="FA50" s="91"/>
      <c r="FB50" s="88"/>
      <c r="FC50" s="88">
        <f>'[1]címrend kötelező'!BB50+'[1]címrend önként'!BB50+'[1]címrend államig'!BB50</f>
        <v>0</v>
      </c>
      <c r="FD50" s="91"/>
      <c r="FE50" s="88"/>
      <c r="FF50" s="88">
        <f>'[1]címrend kötelező'!BC50+'[1]címrend önként'!BC50+'[1]címrend államig'!BC50</f>
        <v>0</v>
      </c>
      <c r="FG50" s="91"/>
      <c r="FH50" s="88"/>
      <c r="FI50" s="88">
        <f>'[1]címrend kötelező'!BD50+'[1]címrend önként'!BD50+'[1]címrend államig'!BD50</f>
        <v>0</v>
      </c>
      <c r="FJ50" s="91"/>
      <c r="FK50" s="91"/>
      <c r="FL50" s="88">
        <f>'[1]címrend kötelező'!BE50+'[1]címrend önként'!BE50+'[1]címrend államig'!BE50</f>
        <v>0</v>
      </c>
      <c r="FM50" s="91"/>
      <c r="FN50" s="88"/>
      <c r="FO50" s="88">
        <f>SUM('[1]címrend kötelező'!BF50+'[1]címrend önként'!BF50+'[1]címrend államig'!BF50)</f>
        <v>0</v>
      </c>
      <c r="FP50" s="91"/>
      <c r="FQ50" s="88"/>
      <c r="FR50" s="88">
        <f>SUM('[1]címrend kötelező'!BG50+'[1]címrend önként'!BG50+'[1]címrend államig'!BG50)</f>
        <v>0</v>
      </c>
      <c r="FS50" s="91"/>
      <c r="FT50" s="88"/>
      <c r="FU50" s="88">
        <f>SUM('[1]címrend kötelező'!BH50+'[1]címrend önként'!BH50+'[1]címrend államig'!BH50)</f>
        <v>0</v>
      </c>
      <c r="FV50" s="91"/>
      <c r="FW50" s="88"/>
      <c r="FX50" s="88">
        <f>SUM('[1]címrend kötelező'!BI50+'[1]címrend önként'!BI50+'[1]címrend államig'!BI50)</f>
        <v>0</v>
      </c>
      <c r="FY50" s="91"/>
      <c r="FZ50" s="88"/>
      <c r="GA50" s="88">
        <f>SUM('[1]címrend kötelező'!BJ50+'[1]címrend önként'!BJ50+'[1]címrend államig'!BJ50)</f>
        <v>0</v>
      </c>
      <c r="GB50" s="91"/>
      <c r="GC50" s="88"/>
      <c r="GD50" s="88">
        <f>SUM('[1]címrend kötelező'!BK50+'[1]címrend önként'!BK50+'[1]címrend államig'!BK50)</f>
        <v>0</v>
      </c>
      <c r="GE50" s="91"/>
      <c r="GF50" s="88"/>
      <c r="GG50" s="88">
        <f>SUM('[1]címrend kötelező'!BL50+'[1]címrend önként'!BL50+'[1]címrend államig'!BL50)</f>
        <v>0</v>
      </c>
      <c r="GH50" s="91"/>
      <c r="GI50" s="88"/>
      <c r="GJ50" s="88">
        <f>SUM('[1]címrend kötelező'!BM50+'[1]címrend önként'!BM50+'[1]címrend államig'!BM50)</f>
        <v>0</v>
      </c>
      <c r="GK50" s="91"/>
      <c r="GL50" s="88"/>
      <c r="GM50" s="88">
        <f>SUM('[1]címrend kötelező'!BN50+'[1]címrend önként'!BN50+'[1]címrend államig'!BN50)</f>
        <v>0</v>
      </c>
      <c r="GN50" s="91"/>
      <c r="GO50" s="90">
        <f t="shared" si="117"/>
        <v>0</v>
      </c>
      <c r="GP50" s="90">
        <f t="shared" ref="GP50:GP51" si="987">EZ50+FC50+FF50+FI50+FL50+FO50+FR50+FU50+FX50+GA50+GD50+GG50+GJ50+GM50</f>
        <v>0</v>
      </c>
      <c r="GQ50" s="91"/>
      <c r="GR50" s="88"/>
      <c r="GS50" s="88">
        <f>SUM('[1]címrend kötelező'!BP50+'[1]címrend önként'!BP50+'[1]címrend államig'!BP50)</f>
        <v>0</v>
      </c>
      <c r="GT50" s="91"/>
      <c r="GU50" s="88"/>
      <c r="GV50" s="88">
        <f>SUM('[1]címrend kötelező'!BQ50+'[1]címrend önként'!BQ50+'[1]címrend államig'!BQ50)</f>
        <v>0</v>
      </c>
      <c r="GW50" s="91"/>
      <c r="GX50" s="88"/>
      <c r="GY50" s="88">
        <f>SUM('[1]címrend kötelező'!BR50+'[1]címrend önként'!BR50+'[1]címrend államig'!BR50)</f>
        <v>0</v>
      </c>
      <c r="GZ50" s="91"/>
      <c r="HA50" s="90">
        <f t="shared" si="197"/>
        <v>0</v>
      </c>
      <c r="HB50" s="90">
        <f t="shared" si="197"/>
        <v>0</v>
      </c>
      <c r="HC50" s="90"/>
      <c r="HD50" s="91">
        <f t="shared" si="790"/>
        <v>240500</v>
      </c>
      <c r="HE50" s="91">
        <f t="shared" si="790"/>
        <v>350300</v>
      </c>
      <c r="HF50" s="92">
        <f t="shared" si="128"/>
        <v>145.65488565488565</v>
      </c>
      <c r="HH50" s="78"/>
      <c r="HI50" s="78"/>
    </row>
    <row r="51" spans="1:217" ht="15" customHeight="1" x14ac:dyDescent="0.2">
      <c r="A51" s="109" t="s">
        <v>458</v>
      </c>
      <c r="B51" s="88"/>
      <c r="C51" s="88">
        <f>SUM('[1]címrend kötelező'!B51+'[1]címrend önként'!B51+'[1]címrend államig'!B51)</f>
        <v>0</v>
      </c>
      <c r="D51" s="93"/>
      <c r="E51" s="88"/>
      <c r="F51" s="88">
        <f>SUM('[1]címrend kötelező'!C51+'[1]címrend önként'!C51+'[1]címrend államig'!C51)</f>
        <v>0</v>
      </c>
      <c r="G51" s="93"/>
      <c r="H51" s="88"/>
      <c r="I51" s="88">
        <f>SUM('[1]címrend kötelező'!D51+'[1]címrend önként'!D51+'[1]címrend államig'!D51)</f>
        <v>0</v>
      </c>
      <c r="J51" s="93"/>
      <c r="K51" s="88"/>
      <c r="L51" s="88">
        <f>SUM('[1]címrend kötelező'!E51+'[1]címrend önként'!E51+'[1]címrend államig'!E51)</f>
        <v>0</v>
      </c>
      <c r="M51" s="93"/>
      <c r="N51" s="88"/>
      <c r="O51" s="88">
        <f>SUM('[1]címrend kötelező'!F51+'[1]címrend önként'!F51+'[1]címrend államig'!F51)</f>
        <v>0</v>
      </c>
      <c r="P51" s="93"/>
      <c r="Q51" s="88"/>
      <c r="R51" s="88">
        <f>SUM('[1]címrend kötelező'!G51+'[1]címrend önként'!G51+'[1]címrend államig'!G51)</f>
        <v>0</v>
      </c>
      <c r="S51" s="93"/>
      <c r="T51" s="88"/>
      <c r="U51" s="88">
        <f>SUM('[1]címrend kötelező'!H51+'[1]címrend önként'!H51+'[1]címrend államig'!H51)</f>
        <v>0</v>
      </c>
      <c r="V51" s="93"/>
      <c r="W51" s="88"/>
      <c r="X51" s="88">
        <f>SUM('[1]címrend kötelező'!I51+'[1]címrend önként'!I51+'[1]címrend államig'!I51)</f>
        <v>0</v>
      </c>
      <c r="Y51" s="93"/>
      <c r="Z51" s="88"/>
      <c r="AA51" s="88">
        <f>SUM('[1]címrend kötelező'!J51+'[1]címrend önként'!J51+'[1]címrend államig'!J51)</f>
        <v>0</v>
      </c>
      <c r="AB51" s="93"/>
      <c r="AC51" s="88"/>
      <c r="AD51" s="88">
        <f>SUM('[1]címrend kötelező'!K51+'[1]címrend önként'!K51+'[1]címrend államig'!K51)</f>
        <v>0</v>
      </c>
      <c r="AE51" s="93"/>
      <c r="AF51" s="88"/>
      <c r="AG51" s="88">
        <f>SUM('[1]címrend kötelező'!L51+'[1]címrend önként'!L51+'[1]címrend államig'!L51)</f>
        <v>0</v>
      </c>
      <c r="AH51" s="93"/>
      <c r="AI51" s="88"/>
      <c r="AJ51" s="88">
        <f>SUM('[1]címrend kötelező'!M51+'[1]címrend önként'!M51+'[1]címrend államig'!M51)</f>
        <v>0</v>
      </c>
      <c r="AK51" s="93"/>
      <c r="AL51" s="88"/>
      <c r="AM51" s="88">
        <f>SUM('[1]címrend kötelező'!N51+'[1]címrend önként'!N51+'[1]címrend államig'!N51)</f>
        <v>0</v>
      </c>
      <c r="AN51" s="93"/>
      <c r="AO51" s="88"/>
      <c r="AP51" s="88">
        <f>SUM('[1]címrend kötelező'!O51+'[1]címrend önként'!O51+'[1]címrend államig'!O51)</f>
        <v>0</v>
      </c>
      <c r="AQ51" s="93"/>
      <c r="AR51" s="88"/>
      <c r="AS51" s="88">
        <f>SUM('[1]címrend kötelező'!P51+'[1]címrend önként'!P51+'[1]címrend államig'!P51)</f>
        <v>0</v>
      </c>
      <c r="AT51" s="93"/>
      <c r="AU51" s="88"/>
      <c r="AV51" s="88">
        <f>SUM('[1]címrend kötelező'!Q51+'[1]címrend önként'!Q51+'[1]címrend államig'!Q51)</f>
        <v>0</v>
      </c>
      <c r="AW51" s="93"/>
      <c r="AX51" s="88"/>
      <c r="AY51" s="88">
        <f>SUM('[1]címrend kötelező'!R51+'[1]címrend önként'!R51+'[1]címrend államig'!R51)</f>
        <v>0</v>
      </c>
      <c r="AZ51" s="93"/>
      <c r="BA51" s="88"/>
      <c r="BB51" s="88">
        <f>SUM('[1]címrend kötelező'!S51+'[1]címrend önként'!S51+'[1]címrend államig'!S51)</f>
        <v>0</v>
      </c>
      <c r="BC51" s="93"/>
      <c r="BD51" s="88"/>
      <c r="BE51" s="88">
        <f>SUM('[1]címrend kötelező'!T51+'[1]címrend önként'!T51+'[1]címrend államig'!T51)</f>
        <v>0</v>
      </c>
      <c r="BF51" s="93"/>
      <c r="BG51" s="88"/>
      <c r="BH51" s="88">
        <f>SUM('[1]címrend kötelező'!U51+'[1]címrend önként'!U51+'[1]címrend államig'!U51)</f>
        <v>0</v>
      </c>
      <c r="BI51" s="93"/>
      <c r="BJ51" s="88"/>
      <c r="BK51" s="88">
        <f>SUM('[1]címrend kötelező'!V51+'[1]címrend önként'!V51+'[1]címrend államig'!V51)</f>
        <v>0</v>
      </c>
      <c r="BL51" s="93"/>
      <c r="BM51" s="88"/>
      <c r="BN51" s="88">
        <f>SUM('[1]címrend kötelező'!W51+'[1]címrend önként'!W51+'[1]címrend államig'!W51)</f>
        <v>0</v>
      </c>
      <c r="BO51" s="93"/>
      <c r="BP51" s="88"/>
      <c r="BQ51" s="88">
        <f>SUM('[1]címrend kötelező'!X51+'[1]címrend önként'!X51+'[1]címrend államig'!X51)</f>
        <v>0</v>
      </c>
      <c r="BR51" s="93"/>
      <c r="BS51" s="88"/>
      <c r="BT51" s="88">
        <f>SUM('[1]címrend kötelező'!Y51+'[1]címrend önként'!Y51+'[1]címrend államig'!Y51)</f>
        <v>0</v>
      </c>
      <c r="BU51" s="93"/>
      <c r="BV51" s="88"/>
      <c r="BW51" s="88">
        <f>SUM('[1]címrend kötelező'!Z51+'[1]címrend önként'!Z51+'[1]címrend államig'!Z51)</f>
        <v>0</v>
      </c>
      <c r="BX51" s="93"/>
      <c r="BY51" s="88"/>
      <c r="BZ51" s="88">
        <f>SUM('[1]címrend kötelező'!AA51+'[1]címrend önként'!AA51+'[1]címrend államig'!AA51)</f>
        <v>0</v>
      </c>
      <c r="CA51" s="93"/>
      <c r="CB51" s="88"/>
      <c r="CC51" s="88">
        <f>SUM('[1]címrend kötelező'!AB51+'[1]címrend önként'!AB51+'[1]címrend államig'!AB51)</f>
        <v>0</v>
      </c>
      <c r="CD51" s="93"/>
      <c r="CE51" s="88"/>
      <c r="CF51" s="88">
        <f>SUM('[1]címrend kötelező'!AC51+'[1]címrend önként'!AC51+'[1]címrend államig'!AC51)</f>
        <v>0</v>
      </c>
      <c r="CG51" s="93"/>
      <c r="CH51" s="88"/>
      <c r="CI51" s="88">
        <f>SUM('[1]címrend kötelező'!AD51+'[1]címrend önként'!AD51+'[1]címrend államig'!AD51)</f>
        <v>0</v>
      </c>
      <c r="CJ51" s="93"/>
      <c r="CK51" s="88"/>
      <c r="CL51" s="88">
        <f>SUM('[1]címrend kötelező'!AE51+'[1]címrend önként'!AE51+'[1]címrend államig'!AE51)</f>
        <v>0</v>
      </c>
      <c r="CM51" s="93"/>
      <c r="CN51" s="88"/>
      <c r="CO51" s="88">
        <f>SUM('[1]címrend kötelező'!AF51+'[1]címrend önként'!AF51+'[1]címrend államig'!AF51)</f>
        <v>0</v>
      </c>
      <c r="CP51" s="93"/>
      <c r="CQ51" s="88"/>
      <c r="CR51" s="88">
        <f>SUM('[1]címrend kötelező'!AG51+'[1]címrend önként'!AG51+'[1]címrend államig'!AG51)</f>
        <v>0</v>
      </c>
      <c r="CS51" s="93"/>
      <c r="CT51" s="88"/>
      <c r="CU51" s="88">
        <f>SUM('[1]címrend kötelező'!AH51+'[1]címrend önként'!AH51+'[1]címrend államig'!AH51)</f>
        <v>0</v>
      </c>
      <c r="CV51" s="93"/>
      <c r="CW51" s="88"/>
      <c r="CX51" s="88">
        <f>SUM('[1]címrend kötelező'!AI51+'[1]címrend önként'!AI51+'[1]címrend államig'!AI51)</f>
        <v>0</v>
      </c>
      <c r="CY51" s="93"/>
      <c r="CZ51" s="88"/>
      <c r="DA51" s="88">
        <f>SUM('[1]címrend kötelező'!AJ51+'[1]címrend önként'!AJ51+'[1]címrend államig'!AJ51)</f>
        <v>0</v>
      </c>
      <c r="DB51" s="93"/>
      <c r="DC51" s="88"/>
      <c r="DD51" s="88">
        <f>SUM('[1]címrend kötelező'!AK51+'[1]címrend önként'!AK51+'[1]címrend államig'!AK51)</f>
        <v>0</v>
      </c>
      <c r="DE51" s="93"/>
      <c r="DF51" s="88"/>
      <c r="DG51" s="88">
        <f>SUM('[1]címrend kötelező'!AL51+'[1]címrend önként'!AL51+'[1]címrend államig'!AL51)</f>
        <v>0</v>
      </c>
      <c r="DH51" s="93"/>
      <c r="DI51" s="88"/>
      <c r="DJ51" s="88">
        <f>SUM('[1]címrend kötelező'!AM51+'[1]címrend önként'!AM51+'[1]címrend államig'!AM51)</f>
        <v>0</v>
      </c>
      <c r="DK51" s="93"/>
      <c r="DL51" s="88"/>
      <c r="DM51" s="88">
        <f>SUM('[1]címrend kötelező'!AN51+'[1]címrend önként'!AN51+'[1]címrend államig'!AN51)</f>
        <v>0</v>
      </c>
      <c r="DN51" s="93"/>
      <c r="DO51" s="88"/>
      <c r="DP51" s="88">
        <f>SUM('[1]címrend kötelező'!AO51+'[1]címrend önként'!AO51+'[1]címrend államig'!AO51)</f>
        <v>0</v>
      </c>
      <c r="DQ51" s="93"/>
      <c r="DR51" s="90">
        <f t="shared" si="168"/>
        <v>0</v>
      </c>
      <c r="DS51" s="90">
        <f t="shared" si="168"/>
        <v>0</v>
      </c>
      <c r="DT51" s="90"/>
      <c r="DU51" s="88"/>
      <c r="DV51" s="88">
        <f>SUM('[1]címrend kötelező'!AQ51+'[1]címrend önként'!AQ51+'[1]címrend államig'!AQ51)</f>
        <v>0</v>
      </c>
      <c r="DW51" s="91"/>
      <c r="DX51" s="88"/>
      <c r="DY51" s="88">
        <f>SUM('[1]címrend kötelező'!AR51+'[1]címrend önként'!AR51+'[1]címrend államig'!AR51)</f>
        <v>0</v>
      </c>
      <c r="DZ51" s="91"/>
      <c r="EA51" s="88"/>
      <c r="EB51" s="88">
        <f>SUM('[1]címrend kötelező'!AS51+'[1]címrend önként'!AS51+'[1]címrend államig'!AS51)</f>
        <v>0</v>
      </c>
      <c r="EC51" s="91"/>
      <c r="ED51" s="88"/>
      <c r="EE51" s="88">
        <f>SUM('[1]címrend kötelező'!AT51+'[1]címrend önként'!AT51+'[1]címrend államig'!AT51)</f>
        <v>0</v>
      </c>
      <c r="EF51" s="91"/>
      <c r="EG51" s="88"/>
      <c r="EH51" s="88">
        <f>SUM('[1]címrend kötelező'!AU51+'[1]címrend önként'!AU51+'[1]címrend államig'!AU51)</f>
        <v>0</v>
      </c>
      <c r="EI51" s="91"/>
      <c r="EJ51" s="88"/>
      <c r="EK51" s="88">
        <f>SUM('[1]címrend kötelező'!AV51+'[1]címrend önként'!AV51+'[1]címrend államig'!AV51)</f>
        <v>0</v>
      </c>
      <c r="EL51" s="91"/>
      <c r="EM51" s="88"/>
      <c r="EN51" s="88">
        <f>SUM('[1]címrend kötelező'!AW51+'[1]címrend önként'!AW51+'[1]címrend államig'!AW51)</f>
        <v>0</v>
      </c>
      <c r="EO51" s="91"/>
      <c r="EP51" s="88"/>
      <c r="EQ51" s="88">
        <f>SUM('[1]címrend kötelező'!AX51+'[1]címrend önként'!AX51+'[1]címrend államig'!AX51)</f>
        <v>0</v>
      </c>
      <c r="ER51" s="91"/>
      <c r="ES51" s="88"/>
      <c r="ET51" s="88">
        <f>SUM('[1]címrend kötelező'!AY51+'[1]címrend önként'!AY51+'[1]címrend államig'!AY51)</f>
        <v>0</v>
      </c>
      <c r="EU51" s="91"/>
      <c r="EV51" s="90">
        <f t="shared" si="178"/>
        <v>0</v>
      </c>
      <c r="EW51" s="90">
        <f t="shared" si="178"/>
        <v>0</v>
      </c>
      <c r="EX51" s="83"/>
      <c r="EY51" s="88"/>
      <c r="EZ51" s="88">
        <f>'[1]címrend kötelező'!BA51+'[1]címrend önként'!BA51+'[1]címrend államig'!BA51</f>
        <v>0</v>
      </c>
      <c r="FA51" s="91"/>
      <c r="FB51" s="88"/>
      <c r="FC51" s="88">
        <f>'[1]címrend kötelező'!BB51+'[1]címrend önként'!BB51+'[1]címrend államig'!BB51</f>
        <v>0</v>
      </c>
      <c r="FD51" s="91"/>
      <c r="FE51" s="88"/>
      <c r="FF51" s="88">
        <f>'[1]címrend kötelező'!BC51+'[1]címrend önként'!BC51+'[1]címrend államig'!BC51</f>
        <v>0</v>
      </c>
      <c r="FG51" s="91"/>
      <c r="FH51" s="88"/>
      <c r="FI51" s="88">
        <f>'[1]címrend kötelező'!BD51+'[1]címrend önként'!BD51+'[1]címrend államig'!BD51</f>
        <v>0</v>
      </c>
      <c r="FJ51" s="91"/>
      <c r="FK51" s="91"/>
      <c r="FL51" s="88">
        <f>'[1]címrend kötelező'!BE51+'[1]címrend önként'!BE51+'[1]címrend államig'!BE51</f>
        <v>0</v>
      </c>
      <c r="FM51" s="91"/>
      <c r="FN51" s="88"/>
      <c r="FO51" s="88">
        <f>SUM('[1]címrend kötelező'!BF51+'[1]címrend önként'!BF51+'[1]címrend államig'!BF51)</f>
        <v>0</v>
      </c>
      <c r="FP51" s="91"/>
      <c r="FQ51" s="88"/>
      <c r="FR51" s="88">
        <f>SUM('[1]címrend kötelező'!BG51+'[1]címrend önként'!BG51+'[1]címrend államig'!BG51)</f>
        <v>0</v>
      </c>
      <c r="FS51" s="91"/>
      <c r="FT51" s="88"/>
      <c r="FU51" s="88">
        <f>SUM('[1]címrend kötelező'!BH51+'[1]címrend önként'!BH51+'[1]címrend államig'!BH51)</f>
        <v>0</v>
      </c>
      <c r="FV51" s="91"/>
      <c r="FW51" s="88"/>
      <c r="FX51" s="88">
        <f>SUM('[1]címrend kötelező'!BI51+'[1]címrend önként'!BI51+'[1]címrend államig'!BI51)</f>
        <v>0</v>
      </c>
      <c r="FY51" s="91"/>
      <c r="FZ51" s="88"/>
      <c r="GA51" s="88">
        <f>SUM('[1]címrend kötelező'!BJ51+'[1]címrend önként'!BJ51+'[1]címrend államig'!BJ51)</f>
        <v>0</v>
      </c>
      <c r="GB51" s="91"/>
      <c r="GC51" s="88"/>
      <c r="GD51" s="88">
        <f>SUM('[1]címrend kötelező'!BK51+'[1]címrend önként'!BK51+'[1]címrend államig'!BK51)</f>
        <v>0</v>
      </c>
      <c r="GE51" s="91"/>
      <c r="GF51" s="88"/>
      <c r="GG51" s="88">
        <f>SUM('[1]címrend kötelező'!BL51+'[1]címrend önként'!BL51+'[1]címrend államig'!BL51)</f>
        <v>0</v>
      </c>
      <c r="GH51" s="91"/>
      <c r="GI51" s="88"/>
      <c r="GJ51" s="88">
        <f>SUM('[1]címrend kötelező'!BM51+'[1]címrend önként'!BM51+'[1]címrend államig'!BM51)</f>
        <v>0</v>
      </c>
      <c r="GK51" s="91"/>
      <c r="GL51" s="88"/>
      <c r="GM51" s="88">
        <f>SUM('[1]címrend kötelező'!BN51+'[1]címrend önként'!BN51+'[1]címrend államig'!BN51)</f>
        <v>0</v>
      </c>
      <c r="GN51" s="91"/>
      <c r="GO51" s="90">
        <f t="shared" si="117"/>
        <v>0</v>
      </c>
      <c r="GP51" s="90">
        <f t="shared" si="987"/>
        <v>0</v>
      </c>
      <c r="GQ51" s="91"/>
      <c r="GR51" s="88"/>
      <c r="GS51" s="88">
        <f>SUM('[1]címrend kötelező'!BP51+'[1]címrend önként'!BP51+'[1]címrend államig'!BP51)</f>
        <v>0</v>
      </c>
      <c r="GT51" s="91"/>
      <c r="GU51" s="88"/>
      <c r="GV51" s="88">
        <f>SUM('[1]címrend kötelező'!BQ51+'[1]címrend önként'!BQ51+'[1]címrend államig'!BQ51)</f>
        <v>0</v>
      </c>
      <c r="GW51" s="91"/>
      <c r="GX51" s="88"/>
      <c r="GY51" s="88">
        <f>SUM('[1]címrend kötelező'!BR51+'[1]címrend önként'!BR51+'[1]címrend államig'!BR51)</f>
        <v>0</v>
      </c>
      <c r="GZ51" s="91"/>
      <c r="HA51" s="90">
        <f t="shared" si="197"/>
        <v>0</v>
      </c>
      <c r="HB51" s="90">
        <f t="shared" si="197"/>
        <v>0</v>
      </c>
      <c r="HC51" s="90"/>
      <c r="HD51" s="91">
        <f t="shared" si="790"/>
        <v>0</v>
      </c>
      <c r="HE51" s="91">
        <f t="shared" si="790"/>
        <v>0</v>
      </c>
      <c r="HF51" s="92"/>
      <c r="HH51" s="78"/>
      <c r="HI51" s="78"/>
    </row>
    <row r="52" spans="1:217" s="96" customFormat="1" ht="15" customHeight="1" x14ac:dyDescent="0.2">
      <c r="A52" s="108" t="s">
        <v>459</v>
      </c>
      <c r="B52" s="95">
        <f>B28+B40</f>
        <v>0</v>
      </c>
      <c r="C52" s="95">
        <f>C28+C40</f>
        <v>0</v>
      </c>
      <c r="D52" s="93"/>
      <c r="E52" s="95">
        <f t="shared" ref="E52:F52" si="988">E28+E40</f>
        <v>0</v>
      </c>
      <c r="F52" s="95">
        <f t="shared" si="988"/>
        <v>0</v>
      </c>
      <c r="G52" s="93"/>
      <c r="H52" s="95">
        <f t="shared" ref="H52:I52" si="989">H28+H40</f>
        <v>0</v>
      </c>
      <c r="I52" s="95">
        <f t="shared" si="989"/>
        <v>0</v>
      </c>
      <c r="J52" s="93"/>
      <c r="K52" s="95">
        <f t="shared" ref="K52:L52" si="990">K28+K40</f>
        <v>500</v>
      </c>
      <c r="L52" s="95">
        <f t="shared" si="990"/>
        <v>300</v>
      </c>
      <c r="M52" s="93"/>
      <c r="N52" s="95">
        <f t="shared" ref="N52:O52" si="991">N28+N40</f>
        <v>0</v>
      </c>
      <c r="O52" s="95">
        <f t="shared" si="991"/>
        <v>0</v>
      </c>
      <c r="P52" s="93"/>
      <c r="Q52" s="95">
        <f t="shared" ref="Q52:R52" si="992">Q28+Q40</f>
        <v>0</v>
      </c>
      <c r="R52" s="95">
        <f t="shared" si="992"/>
        <v>0</v>
      </c>
      <c r="S52" s="93"/>
      <c r="T52" s="95">
        <f t="shared" ref="T52:U52" si="993">T28+T40</f>
        <v>0</v>
      </c>
      <c r="U52" s="95">
        <f t="shared" si="993"/>
        <v>0</v>
      </c>
      <c r="V52" s="93"/>
      <c r="W52" s="95">
        <f t="shared" ref="W52:X52" si="994">W28+W40</f>
        <v>7807000</v>
      </c>
      <c r="X52" s="95">
        <f t="shared" si="994"/>
        <v>8835936</v>
      </c>
      <c r="Y52" s="93"/>
      <c r="Z52" s="95">
        <f t="shared" ref="Z52:AA52" si="995">Z28+Z40</f>
        <v>1989538</v>
      </c>
      <c r="AA52" s="95">
        <f t="shared" si="995"/>
        <v>2030251.764</v>
      </c>
      <c r="AB52" s="93"/>
      <c r="AC52" s="95">
        <f t="shared" ref="AC52:AD52" si="996">AC28+AC40</f>
        <v>0</v>
      </c>
      <c r="AD52" s="95">
        <f t="shared" si="996"/>
        <v>0</v>
      </c>
      <c r="AE52" s="93"/>
      <c r="AF52" s="95">
        <f t="shared" ref="AF52:AG52" si="997">AF28+AF40</f>
        <v>0</v>
      </c>
      <c r="AG52" s="95">
        <f t="shared" si="997"/>
        <v>0</v>
      </c>
      <c r="AH52" s="93"/>
      <c r="AI52" s="95">
        <f t="shared" ref="AI52:AJ52" si="998">AI28+AI40</f>
        <v>5603</v>
      </c>
      <c r="AJ52" s="95">
        <f t="shared" si="998"/>
        <v>5698</v>
      </c>
      <c r="AK52" s="93"/>
      <c r="AL52" s="95">
        <f t="shared" ref="AL52:AM52" si="999">AL28+AL40</f>
        <v>4000</v>
      </c>
      <c r="AM52" s="95">
        <f t="shared" si="999"/>
        <v>4000</v>
      </c>
      <c r="AN52" s="93"/>
      <c r="AO52" s="95">
        <f t="shared" ref="AO52:AP52" si="1000">AO28+AO40</f>
        <v>1529011</v>
      </c>
      <c r="AP52" s="95">
        <f t="shared" si="1000"/>
        <v>1649610</v>
      </c>
      <c r="AQ52" s="93"/>
      <c r="AR52" s="95">
        <f t="shared" ref="AR52:AS52" si="1001">AR28+AR40</f>
        <v>0</v>
      </c>
      <c r="AS52" s="95">
        <f t="shared" si="1001"/>
        <v>0</v>
      </c>
      <c r="AT52" s="93"/>
      <c r="AU52" s="95">
        <f t="shared" ref="AU52:AV52" si="1002">AU28+AU40</f>
        <v>1300</v>
      </c>
      <c r="AV52" s="95">
        <f t="shared" si="1002"/>
        <v>0</v>
      </c>
      <c r="AW52" s="93"/>
      <c r="AX52" s="95">
        <f t="shared" ref="AX52:AY52" si="1003">AX28+AX40</f>
        <v>269000</v>
      </c>
      <c r="AY52" s="95">
        <f t="shared" si="1003"/>
        <v>300000</v>
      </c>
      <c r="AZ52" s="93"/>
      <c r="BA52" s="95">
        <f t="shared" ref="BA52:BB52" si="1004">BA28+BA40</f>
        <v>0</v>
      </c>
      <c r="BB52" s="95">
        <f t="shared" si="1004"/>
        <v>0</v>
      </c>
      <c r="BC52" s="93"/>
      <c r="BD52" s="95">
        <f t="shared" ref="BD52:BE52" si="1005">BD28+BD40</f>
        <v>0</v>
      </c>
      <c r="BE52" s="95">
        <f t="shared" si="1005"/>
        <v>0</v>
      </c>
      <c r="BF52" s="93"/>
      <c r="BG52" s="95">
        <f t="shared" ref="BG52:BH52" si="1006">BG28+BG40</f>
        <v>58944</v>
      </c>
      <c r="BH52" s="95">
        <f t="shared" si="1006"/>
        <v>71954</v>
      </c>
      <c r="BI52" s="93"/>
      <c r="BJ52" s="95">
        <f t="shared" ref="BJ52:BK52" si="1007">BJ28+BJ40</f>
        <v>0</v>
      </c>
      <c r="BK52" s="95">
        <f t="shared" si="1007"/>
        <v>0</v>
      </c>
      <c r="BL52" s="93"/>
      <c r="BM52" s="95">
        <f t="shared" ref="BM52:BN52" si="1008">BM28+BM40</f>
        <v>0</v>
      </c>
      <c r="BN52" s="95">
        <f t="shared" si="1008"/>
        <v>0</v>
      </c>
      <c r="BO52" s="93"/>
      <c r="BP52" s="95">
        <f t="shared" ref="BP52:BQ52" si="1009">BP28+BP40</f>
        <v>170049</v>
      </c>
      <c r="BQ52" s="95">
        <f t="shared" si="1009"/>
        <v>145962</v>
      </c>
      <c r="BR52" s="93"/>
      <c r="BS52" s="95">
        <f t="shared" ref="BS52:BT52" si="1010">BS28+BS40</f>
        <v>20000</v>
      </c>
      <c r="BT52" s="95">
        <f t="shared" si="1010"/>
        <v>25000</v>
      </c>
      <c r="BU52" s="93"/>
      <c r="BV52" s="95">
        <f t="shared" ref="BV52:BW52" si="1011">BV28+BV40</f>
        <v>0</v>
      </c>
      <c r="BW52" s="95">
        <f t="shared" si="1011"/>
        <v>0</v>
      </c>
      <c r="BX52" s="93"/>
      <c r="BY52" s="95">
        <f t="shared" ref="BY52:BZ52" si="1012">BY28+BY40</f>
        <v>100000</v>
      </c>
      <c r="BZ52" s="95">
        <f t="shared" si="1012"/>
        <v>110000</v>
      </c>
      <c r="CA52" s="93"/>
      <c r="CB52" s="95">
        <f t="shared" ref="CB52:CC52" si="1013">CB28+CB40</f>
        <v>0</v>
      </c>
      <c r="CC52" s="95">
        <f t="shared" si="1013"/>
        <v>0</v>
      </c>
      <c r="CD52" s="93"/>
      <c r="CE52" s="95">
        <f t="shared" ref="CE52:CF52" si="1014">CE28+CE40</f>
        <v>4896312</v>
      </c>
      <c r="CF52" s="95">
        <f t="shared" si="1014"/>
        <v>2799300</v>
      </c>
      <c r="CG52" s="93"/>
      <c r="CH52" s="95">
        <f t="shared" ref="CH52:CI52" si="1015">CH28+CH40</f>
        <v>0</v>
      </c>
      <c r="CI52" s="95">
        <f t="shared" si="1015"/>
        <v>0</v>
      </c>
      <c r="CJ52" s="93"/>
      <c r="CK52" s="95">
        <f t="shared" ref="CK52:CL52" si="1016">CK28+CK40</f>
        <v>0</v>
      </c>
      <c r="CL52" s="95">
        <f t="shared" si="1016"/>
        <v>0</v>
      </c>
      <c r="CM52" s="93"/>
      <c r="CN52" s="95">
        <f t="shared" ref="CN52:CO52" si="1017">CN28+CN40</f>
        <v>310000</v>
      </c>
      <c r="CO52" s="95">
        <f t="shared" si="1017"/>
        <v>0</v>
      </c>
      <c r="CP52" s="93"/>
      <c r="CQ52" s="95">
        <f t="shared" ref="CQ52:CR52" si="1018">CQ28+CQ40</f>
        <v>0</v>
      </c>
      <c r="CR52" s="95">
        <f t="shared" si="1018"/>
        <v>0</v>
      </c>
      <c r="CS52" s="93"/>
      <c r="CT52" s="95">
        <f t="shared" ref="CT52:CU52" si="1019">CT28+CT40</f>
        <v>0</v>
      </c>
      <c r="CU52" s="95">
        <f t="shared" si="1019"/>
        <v>0</v>
      </c>
      <c r="CV52" s="93"/>
      <c r="CW52" s="95">
        <f t="shared" ref="CW52:CX52" si="1020">CW28+CW40</f>
        <v>0</v>
      </c>
      <c r="CX52" s="95">
        <f t="shared" si="1020"/>
        <v>0</v>
      </c>
      <c r="CY52" s="93"/>
      <c r="CZ52" s="95">
        <f t="shared" ref="CZ52:DA52" si="1021">CZ28+CZ40</f>
        <v>0</v>
      </c>
      <c r="DA52" s="95">
        <f t="shared" si="1021"/>
        <v>0</v>
      </c>
      <c r="DB52" s="93"/>
      <c r="DC52" s="95">
        <f t="shared" ref="DC52:DD52" si="1022">DC28+DC40</f>
        <v>240000</v>
      </c>
      <c r="DD52" s="95">
        <f t="shared" si="1022"/>
        <v>350000</v>
      </c>
      <c r="DE52" s="93"/>
      <c r="DF52" s="95">
        <f t="shared" ref="DF52:DG52" si="1023">DF28+DF40</f>
        <v>0</v>
      </c>
      <c r="DG52" s="95">
        <f t="shared" si="1023"/>
        <v>0</v>
      </c>
      <c r="DH52" s="93"/>
      <c r="DI52" s="95">
        <f t="shared" ref="DI52:DJ52" si="1024">DI28+DI40</f>
        <v>15000</v>
      </c>
      <c r="DJ52" s="95">
        <f t="shared" si="1024"/>
        <v>76446</v>
      </c>
      <c r="DK52" s="93"/>
      <c r="DL52" s="95">
        <f t="shared" ref="DL52:DM52" si="1025">DL28+DL40</f>
        <v>0</v>
      </c>
      <c r="DM52" s="95">
        <f t="shared" si="1025"/>
        <v>0</v>
      </c>
      <c r="DN52" s="93"/>
      <c r="DO52" s="95">
        <f t="shared" ref="DO52:DP52" si="1026">DO28+DO40</f>
        <v>35000</v>
      </c>
      <c r="DP52" s="95">
        <f t="shared" si="1026"/>
        <v>100000</v>
      </c>
      <c r="DQ52" s="93"/>
      <c r="DR52" s="91">
        <f t="shared" si="168"/>
        <v>17451257</v>
      </c>
      <c r="DS52" s="91">
        <f t="shared" si="168"/>
        <v>16504457.764</v>
      </c>
      <c r="DT52" s="93">
        <f t="shared" si="169"/>
        <v>94.574607227433532</v>
      </c>
      <c r="DU52" s="95">
        <f>DU28+DU40</f>
        <v>1000</v>
      </c>
      <c r="DV52" s="95">
        <f>DV28+DV40</f>
        <v>1000</v>
      </c>
      <c r="DW52" s="83">
        <f t="shared" ref="DW52" si="1027">DV52/DU52*100</f>
        <v>100</v>
      </c>
      <c r="DX52" s="95">
        <f t="shared" ref="DX52:DY52" si="1028">DX28+DX40</f>
        <v>600</v>
      </c>
      <c r="DY52" s="95">
        <f t="shared" si="1028"/>
        <v>1300</v>
      </c>
      <c r="DZ52" s="83">
        <f t="shared" ref="DZ52" si="1029">DY52/DX52*100</f>
        <v>216.66666666666666</v>
      </c>
      <c r="EA52" s="95">
        <f t="shared" ref="EA52:EB52" si="1030">EA28+EA40</f>
        <v>1600</v>
      </c>
      <c r="EB52" s="95">
        <f t="shared" si="1030"/>
        <v>1600</v>
      </c>
      <c r="EC52" s="83">
        <f t="shared" ref="EC52" si="1031">EB52/EA52*100</f>
        <v>100</v>
      </c>
      <c r="ED52" s="95">
        <f t="shared" ref="ED52:EE52" si="1032">ED28+ED40</f>
        <v>4000</v>
      </c>
      <c r="EE52" s="95">
        <f t="shared" si="1032"/>
        <v>4000</v>
      </c>
      <c r="EF52" s="83">
        <f t="shared" ref="EF52" si="1033">EE52/ED52*100</f>
        <v>100</v>
      </c>
      <c r="EG52" s="95">
        <f t="shared" ref="EG52:EH52" si="1034">EG28+EG40</f>
        <v>0</v>
      </c>
      <c r="EH52" s="95">
        <f t="shared" si="1034"/>
        <v>0</v>
      </c>
      <c r="EI52" s="83"/>
      <c r="EJ52" s="95">
        <f t="shared" ref="EJ52:EK52" si="1035">EJ28+EJ40</f>
        <v>0</v>
      </c>
      <c r="EK52" s="95">
        <f t="shared" si="1035"/>
        <v>0</v>
      </c>
      <c r="EL52" s="83"/>
      <c r="EM52" s="95">
        <f t="shared" ref="EM52:EN52" si="1036">EM28+EM40</f>
        <v>0</v>
      </c>
      <c r="EN52" s="95">
        <f t="shared" si="1036"/>
        <v>0</v>
      </c>
      <c r="EO52" s="83"/>
      <c r="EP52" s="95">
        <f t="shared" ref="EP52:EQ52" si="1037">EP28+EP40</f>
        <v>0</v>
      </c>
      <c r="EQ52" s="95">
        <f t="shared" si="1037"/>
        <v>0</v>
      </c>
      <c r="ER52" s="83"/>
      <c r="ES52" s="95">
        <f t="shared" ref="ES52:ET52" si="1038">ES28+ES40</f>
        <v>35000</v>
      </c>
      <c r="ET52" s="95">
        <f t="shared" si="1038"/>
        <v>35000</v>
      </c>
      <c r="EU52" s="83">
        <f t="shared" ref="EU52" si="1039">ET52/ES52*100</f>
        <v>100</v>
      </c>
      <c r="EV52" s="91">
        <f t="shared" si="178"/>
        <v>42200</v>
      </c>
      <c r="EW52" s="91">
        <f t="shared" si="178"/>
        <v>42900</v>
      </c>
      <c r="EX52" s="83">
        <f t="shared" si="721"/>
        <v>101.65876777251184</v>
      </c>
      <c r="EY52" s="95">
        <f t="shared" ref="EY52:EZ52" si="1040">EY28+EY40</f>
        <v>3000</v>
      </c>
      <c r="EZ52" s="95">
        <f t="shared" si="1040"/>
        <v>3000</v>
      </c>
      <c r="FA52" s="83">
        <f t="shared" ref="FA52" si="1041">EZ52/EY52*100</f>
        <v>100</v>
      </c>
      <c r="FB52" s="95">
        <f t="shared" ref="FB52:FC52" si="1042">FB28+FB40</f>
        <v>40000</v>
      </c>
      <c r="FC52" s="95">
        <f t="shared" si="1042"/>
        <v>40000</v>
      </c>
      <c r="FD52" s="83">
        <f t="shared" ref="FD52" si="1043">FC52/FB52*100</f>
        <v>100</v>
      </c>
      <c r="FE52" s="95">
        <f t="shared" ref="FE52:FF52" si="1044">FE28+FE40</f>
        <v>0</v>
      </c>
      <c r="FF52" s="95">
        <f t="shared" si="1044"/>
        <v>0</v>
      </c>
      <c r="FG52" s="83"/>
      <c r="FH52" s="95">
        <f t="shared" ref="FH52:FI52" si="1045">FH28+FH40</f>
        <v>1097</v>
      </c>
      <c r="FI52" s="95">
        <f t="shared" si="1045"/>
        <v>1084</v>
      </c>
      <c r="FJ52" s="83">
        <f t="shared" ref="FJ52" si="1046">FI52/FH52*100</f>
        <v>98.81494986326345</v>
      </c>
      <c r="FK52" s="83"/>
      <c r="FL52" s="95">
        <f t="shared" ref="FL52" si="1047">FL28+FL40</f>
        <v>0</v>
      </c>
      <c r="FM52" s="83"/>
      <c r="FN52" s="95">
        <f t="shared" ref="FN52:FO52" si="1048">FN28+FN40</f>
        <v>0</v>
      </c>
      <c r="FO52" s="95">
        <f t="shared" si="1048"/>
        <v>0</v>
      </c>
      <c r="FP52" s="83"/>
      <c r="FQ52" s="95">
        <f t="shared" ref="FQ52:FR52" si="1049">FQ28+FQ40</f>
        <v>38796</v>
      </c>
      <c r="FR52" s="95">
        <f t="shared" si="1049"/>
        <v>32935</v>
      </c>
      <c r="FS52" s="83">
        <f t="shared" ref="FS52" si="1050">FR52/FQ52*100</f>
        <v>84.892772450768121</v>
      </c>
      <c r="FT52" s="95">
        <f t="shared" ref="FT52:FU52" si="1051">FT28+FT40</f>
        <v>6596</v>
      </c>
      <c r="FU52" s="95">
        <f t="shared" si="1051"/>
        <v>6565</v>
      </c>
      <c r="FV52" s="83">
        <f t="shared" ref="FV52" si="1052">FU52/FT52*100</f>
        <v>99.530018192844153</v>
      </c>
      <c r="FW52" s="95">
        <f t="shared" ref="FW52:FX52" si="1053">FW28+FW40</f>
        <v>3513</v>
      </c>
      <c r="FX52" s="95">
        <f t="shared" si="1053"/>
        <v>2895</v>
      </c>
      <c r="FY52" s="83">
        <f t="shared" ref="FY52" si="1054">FX52/FW52*100</f>
        <v>82.408198121263879</v>
      </c>
      <c r="FZ52" s="95">
        <f t="shared" ref="FZ52:GA52" si="1055">FZ28+FZ40</f>
        <v>13603</v>
      </c>
      <c r="GA52" s="95">
        <f t="shared" si="1055"/>
        <v>13640</v>
      </c>
      <c r="GB52" s="83">
        <f t="shared" ref="GB52" si="1056">GA52/FZ52*100</f>
        <v>100.27199882378888</v>
      </c>
      <c r="GC52" s="95">
        <f t="shared" ref="GC52:GD52" si="1057">GC28+GC40</f>
        <v>0</v>
      </c>
      <c r="GD52" s="95">
        <f t="shared" si="1057"/>
        <v>0</v>
      </c>
      <c r="GE52" s="83"/>
      <c r="GF52" s="95">
        <f t="shared" ref="GF52:GG52" si="1058">GF28+GF40</f>
        <v>0</v>
      </c>
      <c r="GG52" s="95">
        <f t="shared" si="1058"/>
        <v>0</v>
      </c>
      <c r="GH52" s="83"/>
      <c r="GI52" s="95">
        <f t="shared" ref="GI52:GJ52" si="1059">GI28+GI40</f>
        <v>0</v>
      </c>
      <c r="GJ52" s="95">
        <f t="shared" si="1059"/>
        <v>0</v>
      </c>
      <c r="GK52" s="83"/>
      <c r="GL52" s="95">
        <f t="shared" ref="GL52:GM52" si="1060">GL28+GL40</f>
        <v>102188</v>
      </c>
      <c r="GM52" s="95">
        <f t="shared" si="1060"/>
        <v>73174</v>
      </c>
      <c r="GN52" s="83">
        <f t="shared" ref="GN52" si="1061">GM52/GL52*100</f>
        <v>71.607233726073517</v>
      </c>
      <c r="GO52" s="91">
        <f t="shared" si="117"/>
        <v>208793</v>
      </c>
      <c r="GP52" s="95">
        <f t="shared" ref="GP52" si="1062">GP28+GP40</f>
        <v>173293</v>
      </c>
      <c r="GQ52" s="83">
        <f t="shared" ref="GQ52" si="1063">GP52/GO52*100</f>
        <v>82.997514284482719</v>
      </c>
      <c r="GR52" s="95">
        <f t="shared" ref="GR52:GS52" si="1064">GR28+GR40</f>
        <v>80682</v>
      </c>
      <c r="GS52" s="95">
        <f t="shared" si="1064"/>
        <v>75497</v>
      </c>
      <c r="GT52" s="83">
        <f t="shared" ref="GT52" si="1065">GS52/GR52*100</f>
        <v>93.573535608933838</v>
      </c>
      <c r="GU52" s="95">
        <f t="shared" ref="GU52:GV52" si="1066">GU28+GU40</f>
        <v>1571097</v>
      </c>
      <c r="GV52" s="95">
        <f t="shared" si="1066"/>
        <v>1618757</v>
      </c>
      <c r="GW52" s="83">
        <f t="shared" ref="GW52" si="1067">GV52/GU52*100</f>
        <v>103.03354916978391</v>
      </c>
      <c r="GX52" s="95">
        <f t="shared" ref="GX52:GY52" si="1068">GX28+GX40</f>
        <v>0</v>
      </c>
      <c r="GY52" s="95">
        <f t="shared" si="1068"/>
        <v>0</v>
      </c>
      <c r="GZ52" s="83"/>
      <c r="HA52" s="91">
        <f t="shared" si="197"/>
        <v>1860572</v>
      </c>
      <c r="HB52" s="91">
        <f t="shared" si="197"/>
        <v>1867547</v>
      </c>
      <c r="HC52" s="83">
        <f t="shared" ref="HC52" si="1069">HB52/HA52*100</f>
        <v>100.37488471287324</v>
      </c>
      <c r="HD52" s="91">
        <f t="shared" si="790"/>
        <v>19354029</v>
      </c>
      <c r="HE52" s="91">
        <f t="shared" si="790"/>
        <v>18414904.763999999</v>
      </c>
      <c r="HF52" s="92">
        <f t="shared" si="128"/>
        <v>95.147655116151782</v>
      </c>
      <c r="HH52" s="78"/>
      <c r="HI52" s="78"/>
    </row>
    <row r="53" spans="1:217" s="96" customFormat="1" ht="15" customHeight="1" x14ac:dyDescent="0.2">
      <c r="A53" s="108" t="s">
        <v>460</v>
      </c>
      <c r="B53" s="95">
        <f>B54+B58</f>
        <v>0</v>
      </c>
      <c r="C53" s="95">
        <f>C54+C58</f>
        <v>0</v>
      </c>
      <c r="D53" s="93"/>
      <c r="E53" s="95">
        <f t="shared" ref="E53:F53" si="1070">E54+E58</f>
        <v>0</v>
      </c>
      <c r="F53" s="95">
        <f t="shared" si="1070"/>
        <v>0</v>
      </c>
      <c r="G53" s="93"/>
      <c r="H53" s="95">
        <f t="shared" ref="H53:I53" si="1071">H54+H58</f>
        <v>0</v>
      </c>
      <c r="I53" s="95">
        <f t="shared" si="1071"/>
        <v>0</v>
      </c>
      <c r="J53" s="93"/>
      <c r="K53" s="95">
        <f t="shared" ref="K53:L53" si="1072">K54+K58</f>
        <v>0</v>
      </c>
      <c r="L53" s="95">
        <f t="shared" si="1072"/>
        <v>0</v>
      </c>
      <c r="M53" s="93"/>
      <c r="N53" s="95">
        <f t="shared" ref="N53:O53" si="1073">N54+N58</f>
        <v>0</v>
      </c>
      <c r="O53" s="95">
        <f t="shared" si="1073"/>
        <v>0</v>
      </c>
      <c r="P53" s="93"/>
      <c r="Q53" s="95">
        <f t="shared" ref="Q53:R53" si="1074">Q54+Q58</f>
        <v>0</v>
      </c>
      <c r="R53" s="95">
        <f t="shared" si="1074"/>
        <v>0</v>
      </c>
      <c r="S53" s="93"/>
      <c r="T53" s="95">
        <f t="shared" ref="T53:U53" si="1075">T54+T58</f>
        <v>0</v>
      </c>
      <c r="U53" s="95">
        <f t="shared" si="1075"/>
        <v>0</v>
      </c>
      <c r="V53" s="93"/>
      <c r="W53" s="95">
        <f t="shared" ref="W53:X53" si="1076">W54+W58</f>
        <v>0</v>
      </c>
      <c r="X53" s="95">
        <f t="shared" si="1076"/>
        <v>0</v>
      </c>
      <c r="Y53" s="93"/>
      <c r="Z53" s="95">
        <f t="shared" ref="Z53:AA53" si="1077">Z54+Z58</f>
        <v>6933369</v>
      </c>
      <c r="AA53" s="95">
        <f t="shared" si="1077"/>
        <v>6918575</v>
      </c>
      <c r="AB53" s="93"/>
      <c r="AC53" s="95">
        <f t="shared" ref="AC53:AD53" si="1078">AC54+AC58</f>
        <v>0</v>
      </c>
      <c r="AD53" s="95">
        <f t="shared" si="1078"/>
        <v>0</v>
      </c>
      <c r="AE53" s="93"/>
      <c r="AF53" s="95">
        <f t="shared" ref="AF53:AG53" si="1079">AF54+AF58</f>
        <v>0</v>
      </c>
      <c r="AG53" s="95">
        <f t="shared" si="1079"/>
        <v>0</v>
      </c>
      <c r="AH53" s="93"/>
      <c r="AI53" s="95">
        <f t="shared" ref="AI53:AJ53" si="1080">AI54+AI58</f>
        <v>0</v>
      </c>
      <c r="AJ53" s="95">
        <f t="shared" si="1080"/>
        <v>0</v>
      </c>
      <c r="AK53" s="93"/>
      <c r="AL53" s="95">
        <f t="shared" ref="AL53:AM53" si="1081">AL54+AL58</f>
        <v>0</v>
      </c>
      <c r="AM53" s="95">
        <f t="shared" si="1081"/>
        <v>0</v>
      </c>
      <c r="AN53" s="93"/>
      <c r="AO53" s="95">
        <f t="shared" ref="AO53:AP53" si="1082">AO54+AO58</f>
        <v>0</v>
      </c>
      <c r="AP53" s="95">
        <f t="shared" si="1082"/>
        <v>0</v>
      </c>
      <c r="AQ53" s="93"/>
      <c r="AR53" s="95">
        <f t="shared" ref="AR53:AS53" si="1083">AR54+AR58</f>
        <v>0</v>
      </c>
      <c r="AS53" s="95">
        <f t="shared" si="1083"/>
        <v>0</v>
      </c>
      <c r="AT53" s="93"/>
      <c r="AU53" s="95">
        <f t="shared" ref="AU53:AV53" si="1084">AU54+AU58</f>
        <v>0</v>
      </c>
      <c r="AV53" s="95">
        <f t="shared" si="1084"/>
        <v>0</v>
      </c>
      <c r="AW53" s="93"/>
      <c r="AX53" s="95">
        <f t="shared" ref="AX53:AY53" si="1085">AX54+AX58</f>
        <v>0</v>
      </c>
      <c r="AY53" s="95">
        <f t="shared" si="1085"/>
        <v>0</v>
      </c>
      <c r="AZ53" s="93"/>
      <c r="BA53" s="95">
        <f t="shared" ref="BA53:BB53" si="1086">BA54+BA58</f>
        <v>0</v>
      </c>
      <c r="BB53" s="95">
        <f t="shared" si="1086"/>
        <v>0</v>
      </c>
      <c r="BC53" s="93"/>
      <c r="BD53" s="95">
        <f t="shared" ref="BD53:BE53" si="1087">BD54+BD58</f>
        <v>0</v>
      </c>
      <c r="BE53" s="95">
        <f t="shared" si="1087"/>
        <v>0</v>
      </c>
      <c r="BF53" s="93"/>
      <c r="BG53" s="95">
        <f t="shared" ref="BG53:BH53" si="1088">BG54+BG58</f>
        <v>0</v>
      </c>
      <c r="BH53" s="95">
        <f t="shared" si="1088"/>
        <v>0</v>
      </c>
      <c r="BI53" s="93"/>
      <c r="BJ53" s="95">
        <f t="shared" ref="BJ53:BK53" si="1089">BJ54+BJ58</f>
        <v>0</v>
      </c>
      <c r="BK53" s="95">
        <f t="shared" si="1089"/>
        <v>0</v>
      </c>
      <c r="BL53" s="93"/>
      <c r="BM53" s="95">
        <f t="shared" ref="BM53:BN53" si="1090">BM54+BM58</f>
        <v>0</v>
      </c>
      <c r="BN53" s="95">
        <f t="shared" si="1090"/>
        <v>0</v>
      </c>
      <c r="BO53" s="93"/>
      <c r="BP53" s="95">
        <f t="shared" ref="BP53:BQ53" si="1091">BP54+BP58</f>
        <v>0</v>
      </c>
      <c r="BQ53" s="95">
        <f t="shared" si="1091"/>
        <v>0</v>
      </c>
      <c r="BR53" s="93"/>
      <c r="BS53" s="95">
        <f t="shared" ref="BS53:BT53" si="1092">BS54+BS58</f>
        <v>0</v>
      </c>
      <c r="BT53" s="95">
        <f t="shared" si="1092"/>
        <v>0</v>
      </c>
      <c r="BU53" s="93"/>
      <c r="BV53" s="95">
        <f t="shared" ref="BV53:BW53" si="1093">BV54+BV58</f>
        <v>0</v>
      </c>
      <c r="BW53" s="95">
        <f t="shared" si="1093"/>
        <v>0</v>
      </c>
      <c r="BX53" s="93"/>
      <c r="BY53" s="95">
        <f t="shared" ref="BY53:BZ53" si="1094">BY54+BY58</f>
        <v>0</v>
      </c>
      <c r="BZ53" s="95">
        <f t="shared" si="1094"/>
        <v>0</v>
      </c>
      <c r="CA53" s="93"/>
      <c r="CB53" s="95">
        <f t="shared" ref="CB53:CC53" si="1095">CB54+CB58</f>
        <v>0</v>
      </c>
      <c r="CC53" s="95">
        <f t="shared" si="1095"/>
        <v>0</v>
      </c>
      <c r="CD53" s="93"/>
      <c r="CE53" s="95">
        <f t="shared" ref="CE53:CF53" si="1096">CE54+CE58</f>
        <v>0</v>
      </c>
      <c r="CF53" s="95">
        <f t="shared" si="1096"/>
        <v>0</v>
      </c>
      <c r="CG53" s="93"/>
      <c r="CH53" s="95">
        <f t="shared" ref="CH53:CI53" si="1097">CH54+CH58</f>
        <v>0</v>
      </c>
      <c r="CI53" s="95">
        <f t="shared" si="1097"/>
        <v>0</v>
      </c>
      <c r="CJ53" s="93"/>
      <c r="CK53" s="95">
        <f t="shared" ref="CK53:CL53" si="1098">CK54+CK58</f>
        <v>0</v>
      </c>
      <c r="CL53" s="95">
        <f t="shared" si="1098"/>
        <v>0</v>
      </c>
      <c r="CM53" s="93"/>
      <c r="CN53" s="95">
        <f t="shared" ref="CN53:CO53" si="1099">CN54+CN58</f>
        <v>0</v>
      </c>
      <c r="CO53" s="95">
        <f t="shared" si="1099"/>
        <v>0</v>
      </c>
      <c r="CP53" s="93"/>
      <c r="CQ53" s="95">
        <f t="shared" ref="CQ53:CR53" si="1100">CQ54+CQ58</f>
        <v>0</v>
      </c>
      <c r="CR53" s="95">
        <f t="shared" si="1100"/>
        <v>0</v>
      </c>
      <c r="CS53" s="93"/>
      <c r="CT53" s="95">
        <f t="shared" ref="CT53:CU53" si="1101">CT54+CT58</f>
        <v>0</v>
      </c>
      <c r="CU53" s="95">
        <f t="shared" si="1101"/>
        <v>0</v>
      </c>
      <c r="CV53" s="93"/>
      <c r="CW53" s="95">
        <f t="shared" ref="CW53:CX53" si="1102">CW54+CW58</f>
        <v>0</v>
      </c>
      <c r="CX53" s="95">
        <f t="shared" si="1102"/>
        <v>0</v>
      </c>
      <c r="CY53" s="93"/>
      <c r="CZ53" s="95">
        <f t="shared" ref="CZ53:DA53" si="1103">CZ54+CZ58</f>
        <v>0</v>
      </c>
      <c r="DA53" s="95">
        <f t="shared" si="1103"/>
        <v>0</v>
      </c>
      <c r="DB53" s="93"/>
      <c r="DC53" s="95">
        <f t="shared" ref="DC53:DD53" si="1104">DC54+DC58</f>
        <v>0</v>
      </c>
      <c r="DD53" s="95">
        <f t="shared" si="1104"/>
        <v>0</v>
      </c>
      <c r="DE53" s="93"/>
      <c r="DF53" s="95">
        <f t="shared" ref="DF53:DG53" si="1105">DF54+DF58</f>
        <v>0</v>
      </c>
      <c r="DG53" s="95">
        <f t="shared" si="1105"/>
        <v>0</v>
      </c>
      <c r="DH53" s="93"/>
      <c r="DI53" s="95">
        <f t="shared" ref="DI53:DJ53" si="1106">DI54+DI58</f>
        <v>0</v>
      </c>
      <c r="DJ53" s="95">
        <f t="shared" si="1106"/>
        <v>0</v>
      </c>
      <c r="DK53" s="93"/>
      <c r="DL53" s="95">
        <f t="shared" ref="DL53:DM53" si="1107">DL54+DL58</f>
        <v>0</v>
      </c>
      <c r="DM53" s="95">
        <f t="shared" si="1107"/>
        <v>0</v>
      </c>
      <c r="DN53" s="93"/>
      <c r="DO53" s="95">
        <f t="shared" ref="DO53:DP53" si="1108">DO54+DO58</f>
        <v>0</v>
      </c>
      <c r="DP53" s="95">
        <f t="shared" si="1108"/>
        <v>0</v>
      </c>
      <c r="DQ53" s="93"/>
      <c r="DR53" s="91">
        <f t="shared" si="168"/>
        <v>6933369</v>
      </c>
      <c r="DS53" s="91">
        <f t="shared" si="168"/>
        <v>6918575</v>
      </c>
      <c r="DT53" s="93">
        <f t="shared" si="169"/>
        <v>99.786626097644586</v>
      </c>
      <c r="DU53" s="95">
        <f>DU54+DU58</f>
        <v>0</v>
      </c>
      <c r="DV53" s="95">
        <f>DV54+DV58</f>
        <v>0</v>
      </c>
      <c r="DW53" s="91"/>
      <c r="DX53" s="95">
        <f t="shared" ref="DX53:DY53" si="1109">DX54+DX58</f>
        <v>0</v>
      </c>
      <c r="DY53" s="95">
        <f t="shared" si="1109"/>
        <v>0</v>
      </c>
      <c r="DZ53" s="91"/>
      <c r="EA53" s="95">
        <f t="shared" ref="EA53:EB53" si="1110">EA54+EA58</f>
        <v>0</v>
      </c>
      <c r="EB53" s="95">
        <f t="shared" si="1110"/>
        <v>0</v>
      </c>
      <c r="EC53" s="91"/>
      <c r="ED53" s="95">
        <f t="shared" ref="ED53:EE53" si="1111">ED54+ED58</f>
        <v>0</v>
      </c>
      <c r="EE53" s="95">
        <f t="shared" si="1111"/>
        <v>0</v>
      </c>
      <c r="EF53" s="91"/>
      <c r="EG53" s="95">
        <f t="shared" ref="EG53:EH53" si="1112">EG54+EG58</f>
        <v>0</v>
      </c>
      <c r="EH53" s="95">
        <f t="shared" si="1112"/>
        <v>0</v>
      </c>
      <c r="EI53" s="91"/>
      <c r="EJ53" s="95">
        <f t="shared" ref="EJ53:EK53" si="1113">EJ54+EJ58</f>
        <v>0</v>
      </c>
      <c r="EK53" s="95">
        <f t="shared" si="1113"/>
        <v>0</v>
      </c>
      <c r="EL53" s="91"/>
      <c r="EM53" s="95">
        <f t="shared" ref="EM53:EN53" si="1114">EM54+EM58</f>
        <v>0</v>
      </c>
      <c r="EN53" s="95">
        <f t="shared" si="1114"/>
        <v>0</v>
      </c>
      <c r="EO53" s="91"/>
      <c r="EP53" s="95">
        <f t="shared" ref="EP53:EQ53" si="1115">EP54+EP58</f>
        <v>0</v>
      </c>
      <c r="EQ53" s="95">
        <f t="shared" si="1115"/>
        <v>0</v>
      </c>
      <c r="ER53" s="91"/>
      <c r="ES53" s="95">
        <f t="shared" ref="ES53:ET53" si="1116">ES54+ES58</f>
        <v>0</v>
      </c>
      <c r="ET53" s="95">
        <f t="shared" si="1116"/>
        <v>0</v>
      </c>
      <c r="EU53" s="91"/>
      <c r="EV53" s="91">
        <f t="shared" si="178"/>
        <v>0</v>
      </c>
      <c r="EW53" s="91">
        <f t="shared" si="178"/>
        <v>0</v>
      </c>
      <c r="EX53" s="83"/>
      <c r="EY53" s="95">
        <f t="shared" ref="EY53:EZ53" si="1117">EY54+EY58</f>
        <v>0</v>
      </c>
      <c r="EZ53" s="95">
        <f t="shared" si="1117"/>
        <v>0</v>
      </c>
      <c r="FA53" s="91"/>
      <c r="FB53" s="95">
        <f t="shared" ref="FB53:FC53" si="1118">FB54+FB58</f>
        <v>0</v>
      </c>
      <c r="FC53" s="95">
        <f t="shared" si="1118"/>
        <v>0</v>
      </c>
      <c r="FD53" s="91"/>
      <c r="FE53" s="95">
        <f t="shared" ref="FE53:FF53" si="1119">FE54+FE58</f>
        <v>0</v>
      </c>
      <c r="FF53" s="95">
        <f t="shared" si="1119"/>
        <v>0</v>
      </c>
      <c r="FG53" s="91"/>
      <c r="FH53" s="95">
        <f t="shared" ref="FH53:FI53" si="1120">FH54+FH58</f>
        <v>0</v>
      </c>
      <c r="FI53" s="95">
        <f t="shared" si="1120"/>
        <v>0</v>
      </c>
      <c r="FJ53" s="91"/>
      <c r="FK53" s="91"/>
      <c r="FL53" s="95">
        <f t="shared" ref="FL53" si="1121">FL54+FL58</f>
        <v>0</v>
      </c>
      <c r="FM53" s="91"/>
      <c r="FN53" s="95">
        <f t="shared" ref="FN53:FO53" si="1122">FN54+FN58</f>
        <v>0</v>
      </c>
      <c r="FO53" s="95">
        <f t="shared" si="1122"/>
        <v>0</v>
      </c>
      <c r="FP53" s="91"/>
      <c r="FQ53" s="95">
        <f t="shared" ref="FQ53:FR53" si="1123">FQ54+FQ58</f>
        <v>0</v>
      </c>
      <c r="FR53" s="95">
        <f t="shared" si="1123"/>
        <v>0</v>
      </c>
      <c r="FS53" s="91"/>
      <c r="FT53" s="95">
        <f t="shared" ref="FT53:FU53" si="1124">FT54+FT58</f>
        <v>0</v>
      </c>
      <c r="FU53" s="95">
        <f t="shared" si="1124"/>
        <v>0</v>
      </c>
      <c r="FV53" s="91"/>
      <c r="FW53" s="95">
        <f t="shared" ref="FW53:FX53" si="1125">FW54+FW58</f>
        <v>0</v>
      </c>
      <c r="FX53" s="95">
        <f t="shared" si="1125"/>
        <v>0</v>
      </c>
      <c r="FY53" s="91"/>
      <c r="FZ53" s="95">
        <f t="shared" ref="FZ53:GA53" si="1126">FZ54+FZ58</f>
        <v>0</v>
      </c>
      <c r="GA53" s="95">
        <f t="shared" si="1126"/>
        <v>0</v>
      </c>
      <c r="GB53" s="91"/>
      <c r="GC53" s="95">
        <f t="shared" ref="GC53:GD53" si="1127">GC54+GC58</f>
        <v>0</v>
      </c>
      <c r="GD53" s="95">
        <f t="shared" si="1127"/>
        <v>0</v>
      </c>
      <c r="GE53" s="91"/>
      <c r="GF53" s="95">
        <f t="shared" ref="GF53:GG53" si="1128">GF54+GF58</f>
        <v>0</v>
      </c>
      <c r="GG53" s="95">
        <f t="shared" si="1128"/>
        <v>0</v>
      </c>
      <c r="GH53" s="91"/>
      <c r="GI53" s="95">
        <f t="shared" ref="GI53:GJ53" si="1129">GI54+GI58</f>
        <v>0</v>
      </c>
      <c r="GJ53" s="95">
        <f t="shared" si="1129"/>
        <v>0</v>
      </c>
      <c r="GK53" s="91"/>
      <c r="GL53" s="95">
        <f t="shared" ref="GL53:GM53" si="1130">GL54+GL58</f>
        <v>0</v>
      </c>
      <c r="GM53" s="95">
        <f t="shared" si="1130"/>
        <v>0</v>
      </c>
      <c r="GN53" s="91"/>
      <c r="GO53" s="91">
        <f t="shared" si="117"/>
        <v>0</v>
      </c>
      <c r="GP53" s="95">
        <f t="shared" ref="GP53" si="1131">GP54+GP58</f>
        <v>0</v>
      </c>
      <c r="GQ53" s="91"/>
      <c r="GR53" s="95">
        <f t="shared" ref="GR53:GS53" si="1132">GR54+GR58</f>
        <v>0</v>
      </c>
      <c r="GS53" s="95">
        <f t="shared" si="1132"/>
        <v>0</v>
      </c>
      <c r="GT53" s="91"/>
      <c r="GU53" s="95">
        <f t="shared" ref="GU53:GV53" si="1133">GU54+GU58</f>
        <v>0</v>
      </c>
      <c r="GV53" s="95">
        <f t="shared" si="1133"/>
        <v>0</v>
      </c>
      <c r="GW53" s="91"/>
      <c r="GX53" s="95">
        <f t="shared" ref="GX53:GY53" si="1134">GX54+GX58</f>
        <v>0</v>
      </c>
      <c r="GY53" s="95">
        <f t="shared" si="1134"/>
        <v>0</v>
      </c>
      <c r="GZ53" s="91"/>
      <c r="HA53" s="91">
        <f t="shared" si="197"/>
        <v>0</v>
      </c>
      <c r="HB53" s="91">
        <f t="shared" si="197"/>
        <v>0</v>
      </c>
      <c r="HC53" s="91"/>
      <c r="HD53" s="91">
        <f t="shared" si="790"/>
        <v>6933369</v>
      </c>
      <c r="HE53" s="91">
        <f t="shared" si="790"/>
        <v>6918575</v>
      </c>
      <c r="HF53" s="92">
        <f t="shared" si="128"/>
        <v>99.786626097644586</v>
      </c>
      <c r="HH53" s="78"/>
      <c r="HI53" s="78"/>
    </row>
    <row r="54" spans="1:217" s="96" customFormat="1" ht="15" customHeight="1" x14ac:dyDescent="0.2">
      <c r="A54" s="108" t="s">
        <v>461</v>
      </c>
      <c r="B54" s="95">
        <f>B55+B56+B57</f>
        <v>0</v>
      </c>
      <c r="C54" s="95">
        <f>C55+C56+C57</f>
        <v>0</v>
      </c>
      <c r="D54" s="93"/>
      <c r="E54" s="95">
        <f t="shared" ref="E54:F54" si="1135">E55+E56+E57</f>
        <v>0</v>
      </c>
      <c r="F54" s="95">
        <f t="shared" si="1135"/>
        <v>0</v>
      </c>
      <c r="G54" s="93"/>
      <c r="H54" s="95">
        <f t="shared" ref="H54:I54" si="1136">H55+H56+H57</f>
        <v>0</v>
      </c>
      <c r="I54" s="95">
        <f t="shared" si="1136"/>
        <v>0</v>
      </c>
      <c r="J54" s="93"/>
      <c r="K54" s="95">
        <f t="shared" ref="K54:L54" si="1137">K55+K56+K57</f>
        <v>0</v>
      </c>
      <c r="L54" s="95">
        <f t="shared" si="1137"/>
        <v>0</v>
      </c>
      <c r="M54" s="93"/>
      <c r="N54" s="95">
        <f t="shared" ref="N54:O54" si="1138">N55+N56+N57</f>
        <v>0</v>
      </c>
      <c r="O54" s="95">
        <f t="shared" si="1138"/>
        <v>0</v>
      </c>
      <c r="P54" s="93"/>
      <c r="Q54" s="95">
        <f t="shared" ref="Q54:R54" si="1139">Q55+Q56+Q57</f>
        <v>0</v>
      </c>
      <c r="R54" s="95">
        <f t="shared" si="1139"/>
        <v>0</v>
      </c>
      <c r="S54" s="93"/>
      <c r="T54" s="95">
        <f t="shared" ref="T54:U54" si="1140">T55+T56+T57</f>
        <v>0</v>
      </c>
      <c r="U54" s="95">
        <f t="shared" si="1140"/>
        <v>0</v>
      </c>
      <c r="V54" s="93"/>
      <c r="W54" s="95">
        <f t="shared" ref="W54:X54" si="1141">W55+W56+W57</f>
        <v>0</v>
      </c>
      <c r="X54" s="95">
        <f t="shared" si="1141"/>
        <v>0</v>
      </c>
      <c r="Y54" s="93"/>
      <c r="Z54" s="95">
        <f t="shared" ref="Z54:AA54" si="1142">Z55+Z56+Z57</f>
        <v>6667458</v>
      </c>
      <c r="AA54" s="95">
        <f t="shared" si="1142"/>
        <v>6849654</v>
      </c>
      <c r="AB54" s="93"/>
      <c r="AC54" s="95">
        <f t="shared" ref="AC54:AD54" si="1143">AC55+AC56+AC57</f>
        <v>0</v>
      </c>
      <c r="AD54" s="95">
        <f t="shared" si="1143"/>
        <v>0</v>
      </c>
      <c r="AE54" s="93"/>
      <c r="AF54" s="95">
        <f t="shared" ref="AF54:AG54" si="1144">AF55+AF56+AF57</f>
        <v>0</v>
      </c>
      <c r="AG54" s="95">
        <f t="shared" si="1144"/>
        <v>0</v>
      </c>
      <c r="AH54" s="93"/>
      <c r="AI54" s="95">
        <f t="shared" ref="AI54:AJ54" si="1145">AI55+AI56+AI57</f>
        <v>0</v>
      </c>
      <c r="AJ54" s="95">
        <f t="shared" si="1145"/>
        <v>0</v>
      </c>
      <c r="AK54" s="93"/>
      <c r="AL54" s="95">
        <f t="shared" ref="AL54:AM54" si="1146">AL55+AL56+AL57</f>
        <v>0</v>
      </c>
      <c r="AM54" s="95">
        <f t="shared" si="1146"/>
        <v>0</v>
      </c>
      <c r="AN54" s="93"/>
      <c r="AO54" s="95">
        <f t="shared" ref="AO54:AP54" si="1147">AO55+AO56+AO57</f>
        <v>0</v>
      </c>
      <c r="AP54" s="95">
        <f t="shared" si="1147"/>
        <v>0</v>
      </c>
      <c r="AQ54" s="93"/>
      <c r="AR54" s="95">
        <f t="shared" ref="AR54:AS54" si="1148">AR55+AR56+AR57</f>
        <v>0</v>
      </c>
      <c r="AS54" s="95">
        <f t="shared" si="1148"/>
        <v>0</v>
      </c>
      <c r="AT54" s="93"/>
      <c r="AU54" s="95">
        <f t="shared" ref="AU54:AV54" si="1149">AU55+AU56+AU57</f>
        <v>0</v>
      </c>
      <c r="AV54" s="95">
        <f t="shared" si="1149"/>
        <v>0</v>
      </c>
      <c r="AW54" s="93"/>
      <c r="AX54" s="95">
        <f t="shared" ref="AX54:AY54" si="1150">AX55+AX56+AX57</f>
        <v>0</v>
      </c>
      <c r="AY54" s="95">
        <f t="shared" si="1150"/>
        <v>0</v>
      </c>
      <c r="AZ54" s="93"/>
      <c r="BA54" s="95">
        <f t="shared" ref="BA54:BB54" si="1151">BA55+BA56+BA57</f>
        <v>0</v>
      </c>
      <c r="BB54" s="95">
        <f t="shared" si="1151"/>
        <v>0</v>
      </c>
      <c r="BC54" s="93"/>
      <c r="BD54" s="95">
        <f t="shared" ref="BD54:BE54" si="1152">BD55+BD56+BD57</f>
        <v>0</v>
      </c>
      <c r="BE54" s="95">
        <f t="shared" si="1152"/>
        <v>0</v>
      </c>
      <c r="BF54" s="93"/>
      <c r="BG54" s="95">
        <f t="shared" ref="BG54:BH54" si="1153">BG55+BG56+BG57</f>
        <v>0</v>
      </c>
      <c r="BH54" s="95">
        <f t="shared" si="1153"/>
        <v>0</v>
      </c>
      <c r="BI54" s="93"/>
      <c r="BJ54" s="95">
        <f t="shared" ref="BJ54:BK54" si="1154">BJ55+BJ56+BJ57</f>
        <v>0</v>
      </c>
      <c r="BK54" s="95">
        <f t="shared" si="1154"/>
        <v>0</v>
      </c>
      <c r="BL54" s="93"/>
      <c r="BM54" s="95">
        <f t="shared" ref="BM54:BN54" si="1155">BM55+BM56+BM57</f>
        <v>0</v>
      </c>
      <c r="BN54" s="95">
        <f t="shared" si="1155"/>
        <v>0</v>
      </c>
      <c r="BO54" s="93"/>
      <c r="BP54" s="95">
        <f t="shared" ref="BP54:BQ54" si="1156">BP55+BP56+BP57</f>
        <v>0</v>
      </c>
      <c r="BQ54" s="95">
        <f t="shared" si="1156"/>
        <v>0</v>
      </c>
      <c r="BR54" s="93"/>
      <c r="BS54" s="95">
        <f t="shared" ref="BS54:BT54" si="1157">BS55+BS56+BS57</f>
        <v>0</v>
      </c>
      <c r="BT54" s="95">
        <f t="shared" si="1157"/>
        <v>0</v>
      </c>
      <c r="BU54" s="93"/>
      <c r="BV54" s="95">
        <f t="shared" ref="BV54:BW54" si="1158">BV55+BV56+BV57</f>
        <v>0</v>
      </c>
      <c r="BW54" s="95">
        <f t="shared" si="1158"/>
        <v>0</v>
      </c>
      <c r="BX54" s="93"/>
      <c r="BY54" s="95">
        <f t="shared" ref="BY54:BZ54" si="1159">BY55+BY56+BY57</f>
        <v>0</v>
      </c>
      <c r="BZ54" s="95">
        <f t="shared" si="1159"/>
        <v>0</v>
      </c>
      <c r="CA54" s="93"/>
      <c r="CB54" s="95">
        <f t="shared" ref="CB54:CC54" si="1160">CB55+CB56+CB57</f>
        <v>0</v>
      </c>
      <c r="CC54" s="95">
        <f t="shared" si="1160"/>
        <v>0</v>
      </c>
      <c r="CD54" s="93"/>
      <c r="CE54" s="95">
        <f t="shared" ref="CE54:CF54" si="1161">CE55+CE56+CE57</f>
        <v>0</v>
      </c>
      <c r="CF54" s="95">
        <f t="shared" si="1161"/>
        <v>0</v>
      </c>
      <c r="CG54" s="93"/>
      <c r="CH54" s="95">
        <f t="shared" ref="CH54:CI54" si="1162">CH55+CH56+CH57</f>
        <v>0</v>
      </c>
      <c r="CI54" s="95">
        <f t="shared" si="1162"/>
        <v>0</v>
      </c>
      <c r="CJ54" s="93"/>
      <c r="CK54" s="95">
        <f t="shared" ref="CK54:CL54" si="1163">CK55+CK56+CK57</f>
        <v>0</v>
      </c>
      <c r="CL54" s="95">
        <f t="shared" si="1163"/>
        <v>0</v>
      </c>
      <c r="CM54" s="93"/>
      <c r="CN54" s="95">
        <f t="shared" ref="CN54:CO54" si="1164">CN55+CN56+CN57</f>
        <v>0</v>
      </c>
      <c r="CO54" s="95">
        <f t="shared" si="1164"/>
        <v>0</v>
      </c>
      <c r="CP54" s="93"/>
      <c r="CQ54" s="95">
        <f t="shared" ref="CQ54:CR54" si="1165">CQ55+CQ56+CQ57</f>
        <v>0</v>
      </c>
      <c r="CR54" s="95">
        <f t="shared" si="1165"/>
        <v>0</v>
      </c>
      <c r="CS54" s="93"/>
      <c r="CT54" s="95">
        <f t="shared" ref="CT54:CU54" si="1166">CT55+CT56+CT57</f>
        <v>0</v>
      </c>
      <c r="CU54" s="95">
        <f t="shared" si="1166"/>
        <v>0</v>
      </c>
      <c r="CV54" s="93"/>
      <c r="CW54" s="95">
        <f t="shared" ref="CW54:CX54" si="1167">CW55+CW56+CW57</f>
        <v>0</v>
      </c>
      <c r="CX54" s="95">
        <f t="shared" si="1167"/>
        <v>0</v>
      </c>
      <c r="CY54" s="93"/>
      <c r="CZ54" s="95">
        <f t="shared" ref="CZ54:DA54" si="1168">CZ55+CZ56+CZ57</f>
        <v>0</v>
      </c>
      <c r="DA54" s="95">
        <f t="shared" si="1168"/>
        <v>0</v>
      </c>
      <c r="DB54" s="93"/>
      <c r="DC54" s="95">
        <f t="shared" ref="DC54:DD54" si="1169">DC55+DC56+DC57</f>
        <v>0</v>
      </c>
      <c r="DD54" s="95">
        <f t="shared" si="1169"/>
        <v>0</v>
      </c>
      <c r="DE54" s="93"/>
      <c r="DF54" s="95">
        <f t="shared" ref="DF54:DG54" si="1170">DF55+DF56+DF57</f>
        <v>0</v>
      </c>
      <c r="DG54" s="95">
        <f t="shared" si="1170"/>
        <v>0</v>
      </c>
      <c r="DH54" s="93"/>
      <c r="DI54" s="95">
        <f t="shared" ref="DI54:DJ54" si="1171">DI55+DI56+DI57</f>
        <v>0</v>
      </c>
      <c r="DJ54" s="95">
        <f t="shared" si="1171"/>
        <v>0</v>
      </c>
      <c r="DK54" s="93"/>
      <c r="DL54" s="95">
        <f t="shared" ref="DL54:DM54" si="1172">DL55+DL56+DL57</f>
        <v>0</v>
      </c>
      <c r="DM54" s="95">
        <f t="shared" si="1172"/>
        <v>0</v>
      </c>
      <c r="DN54" s="93"/>
      <c r="DO54" s="95">
        <f t="shared" ref="DO54:DP54" si="1173">DO55+DO56+DO57</f>
        <v>0</v>
      </c>
      <c r="DP54" s="95">
        <f t="shared" si="1173"/>
        <v>0</v>
      </c>
      <c r="DQ54" s="93"/>
      <c r="DR54" s="91">
        <f t="shared" si="168"/>
        <v>6667458</v>
      </c>
      <c r="DS54" s="91">
        <f t="shared" si="168"/>
        <v>6849654</v>
      </c>
      <c r="DT54" s="93">
        <f t="shared" si="169"/>
        <v>102.73261563852371</v>
      </c>
      <c r="DU54" s="95">
        <f>DU55+DU56+DU57</f>
        <v>0</v>
      </c>
      <c r="DV54" s="95">
        <f>DV55+DV56+DV57</f>
        <v>0</v>
      </c>
      <c r="DW54" s="91"/>
      <c r="DX54" s="95">
        <f t="shared" ref="DX54:DY54" si="1174">DX55+DX56+DX57</f>
        <v>0</v>
      </c>
      <c r="DY54" s="95">
        <f t="shared" si="1174"/>
        <v>0</v>
      </c>
      <c r="DZ54" s="91"/>
      <c r="EA54" s="95">
        <f t="shared" ref="EA54:EB54" si="1175">EA55+EA56+EA57</f>
        <v>0</v>
      </c>
      <c r="EB54" s="95">
        <f t="shared" si="1175"/>
        <v>0</v>
      </c>
      <c r="EC54" s="91"/>
      <c r="ED54" s="95">
        <f t="shared" ref="ED54:EE54" si="1176">ED55+ED56+ED57</f>
        <v>0</v>
      </c>
      <c r="EE54" s="95">
        <f t="shared" si="1176"/>
        <v>0</v>
      </c>
      <c r="EF54" s="91"/>
      <c r="EG54" s="95">
        <f t="shared" ref="EG54:EH54" si="1177">EG55+EG56+EG57</f>
        <v>0</v>
      </c>
      <c r="EH54" s="95">
        <f t="shared" si="1177"/>
        <v>0</v>
      </c>
      <c r="EI54" s="91"/>
      <c r="EJ54" s="95">
        <f t="shared" ref="EJ54:EK54" si="1178">EJ55+EJ56+EJ57</f>
        <v>0</v>
      </c>
      <c r="EK54" s="95">
        <f t="shared" si="1178"/>
        <v>0</v>
      </c>
      <c r="EL54" s="91"/>
      <c r="EM54" s="95">
        <f t="shared" ref="EM54:EN54" si="1179">EM55+EM56+EM57</f>
        <v>0</v>
      </c>
      <c r="EN54" s="95">
        <f t="shared" si="1179"/>
        <v>0</v>
      </c>
      <c r="EO54" s="91"/>
      <c r="EP54" s="95">
        <f t="shared" ref="EP54:EQ54" si="1180">EP55+EP56+EP57</f>
        <v>0</v>
      </c>
      <c r="EQ54" s="95">
        <f t="shared" si="1180"/>
        <v>0</v>
      </c>
      <c r="ER54" s="91"/>
      <c r="ES54" s="95">
        <f t="shared" ref="ES54:ET54" si="1181">ES55+ES56+ES57</f>
        <v>0</v>
      </c>
      <c r="ET54" s="95">
        <f t="shared" si="1181"/>
        <v>0</v>
      </c>
      <c r="EU54" s="91"/>
      <c r="EV54" s="91">
        <f t="shared" si="178"/>
        <v>0</v>
      </c>
      <c r="EW54" s="91">
        <f t="shared" si="178"/>
        <v>0</v>
      </c>
      <c r="EX54" s="83"/>
      <c r="EY54" s="95">
        <f t="shared" ref="EY54:EZ54" si="1182">EY55+EY56+EY57</f>
        <v>0</v>
      </c>
      <c r="EZ54" s="95">
        <f t="shared" si="1182"/>
        <v>0</v>
      </c>
      <c r="FA54" s="91"/>
      <c r="FB54" s="95">
        <f t="shared" ref="FB54:FC54" si="1183">FB55+FB56+FB57</f>
        <v>0</v>
      </c>
      <c r="FC54" s="95">
        <f t="shared" si="1183"/>
        <v>0</v>
      </c>
      <c r="FD54" s="91"/>
      <c r="FE54" s="95">
        <f t="shared" ref="FE54:FF54" si="1184">FE55+FE56+FE57</f>
        <v>0</v>
      </c>
      <c r="FF54" s="95">
        <f t="shared" si="1184"/>
        <v>0</v>
      </c>
      <c r="FG54" s="91"/>
      <c r="FH54" s="95">
        <f t="shared" ref="FH54:FI54" si="1185">FH55+FH56+FH57</f>
        <v>0</v>
      </c>
      <c r="FI54" s="95">
        <f t="shared" si="1185"/>
        <v>0</v>
      </c>
      <c r="FJ54" s="91"/>
      <c r="FK54" s="91"/>
      <c r="FL54" s="95">
        <f t="shared" ref="FL54" si="1186">FL55+FL56+FL57</f>
        <v>0</v>
      </c>
      <c r="FM54" s="91"/>
      <c r="FN54" s="95">
        <f t="shared" ref="FN54:FO54" si="1187">FN55+FN56+FN57</f>
        <v>0</v>
      </c>
      <c r="FO54" s="95">
        <f t="shared" si="1187"/>
        <v>0</v>
      </c>
      <c r="FP54" s="91"/>
      <c r="FQ54" s="95">
        <f t="shared" ref="FQ54:FR54" si="1188">FQ55+FQ56+FQ57</f>
        <v>0</v>
      </c>
      <c r="FR54" s="95">
        <f t="shared" si="1188"/>
        <v>0</v>
      </c>
      <c r="FS54" s="91"/>
      <c r="FT54" s="95">
        <f t="shared" ref="FT54:FU54" si="1189">FT55+FT56+FT57</f>
        <v>0</v>
      </c>
      <c r="FU54" s="95">
        <f t="shared" si="1189"/>
        <v>0</v>
      </c>
      <c r="FV54" s="91"/>
      <c r="FW54" s="95">
        <f t="shared" ref="FW54:FX54" si="1190">FW55+FW56+FW57</f>
        <v>0</v>
      </c>
      <c r="FX54" s="95">
        <f t="shared" si="1190"/>
        <v>0</v>
      </c>
      <c r="FY54" s="91"/>
      <c r="FZ54" s="95">
        <f t="shared" ref="FZ54:GA54" si="1191">FZ55+FZ56+FZ57</f>
        <v>0</v>
      </c>
      <c r="GA54" s="95">
        <f t="shared" si="1191"/>
        <v>0</v>
      </c>
      <c r="GB54" s="91"/>
      <c r="GC54" s="95">
        <f t="shared" ref="GC54:GD54" si="1192">GC55+GC56+GC57</f>
        <v>0</v>
      </c>
      <c r="GD54" s="95">
        <f t="shared" si="1192"/>
        <v>0</v>
      </c>
      <c r="GE54" s="91"/>
      <c r="GF54" s="95">
        <f t="shared" ref="GF54:GG54" si="1193">GF55+GF56+GF57</f>
        <v>0</v>
      </c>
      <c r="GG54" s="95">
        <f t="shared" si="1193"/>
        <v>0</v>
      </c>
      <c r="GH54" s="91"/>
      <c r="GI54" s="95">
        <f t="shared" ref="GI54:GJ54" si="1194">GI55+GI56+GI57</f>
        <v>0</v>
      </c>
      <c r="GJ54" s="95">
        <f t="shared" si="1194"/>
        <v>0</v>
      </c>
      <c r="GK54" s="91"/>
      <c r="GL54" s="95">
        <f t="shared" ref="GL54:GM54" si="1195">GL55+GL56+GL57</f>
        <v>0</v>
      </c>
      <c r="GM54" s="95">
        <f t="shared" si="1195"/>
        <v>0</v>
      </c>
      <c r="GN54" s="91"/>
      <c r="GO54" s="91">
        <f t="shared" si="117"/>
        <v>0</v>
      </c>
      <c r="GP54" s="95">
        <f t="shared" ref="GP54" si="1196">GP55+GP56+GP57</f>
        <v>0</v>
      </c>
      <c r="GQ54" s="91"/>
      <c r="GR54" s="95">
        <f t="shared" ref="GR54:GS54" si="1197">GR55+GR56+GR57</f>
        <v>0</v>
      </c>
      <c r="GS54" s="95">
        <f t="shared" si="1197"/>
        <v>0</v>
      </c>
      <c r="GT54" s="91"/>
      <c r="GU54" s="95">
        <f t="shared" ref="GU54:GV54" si="1198">GU55+GU56+GU57</f>
        <v>0</v>
      </c>
      <c r="GV54" s="95">
        <f t="shared" si="1198"/>
        <v>0</v>
      </c>
      <c r="GW54" s="91"/>
      <c r="GX54" s="95">
        <f t="shared" ref="GX54:GY54" si="1199">GX55+GX56+GX57</f>
        <v>0</v>
      </c>
      <c r="GY54" s="95">
        <f t="shared" si="1199"/>
        <v>0</v>
      </c>
      <c r="GZ54" s="91"/>
      <c r="HA54" s="91">
        <f t="shared" si="197"/>
        <v>0</v>
      </c>
      <c r="HB54" s="91">
        <f t="shared" si="197"/>
        <v>0</v>
      </c>
      <c r="HC54" s="91"/>
      <c r="HD54" s="91">
        <f t="shared" si="790"/>
        <v>6667458</v>
      </c>
      <c r="HE54" s="91">
        <f t="shared" si="790"/>
        <v>6849654</v>
      </c>
      <c r="HF54" s="92">
        <f t="shared" si="128"/>
        <v>102.73261563852371</v>
      </c>
      <c r="HH54" s="78"/>
      <c r="HI54" s="78"/>
    </row>
    <row r="55" spans="1:217" s="96" customFormat="1" ht="15" customHeight="1" x14ac:dyDescent="0.2">
      <c r="A55" s="109" t="s">
        <v>462</v>
      </c>
      <c r="B55" s="88"/>
      <c r="C55" s="88">
        <f>SUM('[1]címrend kötelező'!B55+'[1]címrend önként'!B55+'[1]címrend államig'!B55)</f>
        <v>0</v>
      </c>
      <c r="D55" s="93"/>
      <c r="E55" s="88"/>
      <c r="F55" s="88">
        <f>SUM('[1]címrend kötelező'!C55+'[1]címrend önként'!C55+'[1]címrend államig'!C55)</f>
        <v>0</v>
      </c>
      <c r="G55" s="93"/>
      <c r="H55" s="88"/>
      <c r="I55" s="88">
        <f>SUM('[1]címrend kötelező'!D55+'[1]címrend önként'!D55+'[1]címrend államig'!D55)</f>
        <v>0</v>
      </c>
      <c r="J55" s="93"/>
      <c r="K55" s="88"/>
      <c r="L55" s="88">
        <f>SUM('[1]címrend kötelező'!E55+'[1]címrend önként'!E55+'[1]címrend államig'!E55)</f>
        <v>0</v>
      </c>
      <c r="M55" s="93"/>
      <c r="N55" s="88"/>
      <c r="O55" s="88">
        <f>SUM('[1]címrend kötelező'!F55+'[1]címrend önként'!F55+'[1]címrend államig'!F55)</f>
        <v>0</v>
      </c>
      <c r="P55" s="93"/>
      <c r="Q55" s="88"/>
      <c r="R55" s="88">
        <f>SUM('[1]címrend kötelező'!G55+'[1]címrend önként'!G55+'[1]címrend államig'!G55)</f>
        <v>0</v>
      </c>
      <c r="S55" s="93"/>
      <c r="T55" s="88"/>
      <c r="U55" s="88">
        <f>SUM('[1]címrend kötelező'!H55+'[1]címrend önként'!H55+'[1]címrend államig'!H55)</f>
        <v>0</v>
      </c>
      <c r="V55" s="93"/>
      <c r="W55" s="88"/>
      <c r="X55" s="88">
        <f>SUM('[1]címrend kötelező'!I55+'[1]címrend önként'!I55+'[1]címrend államig'!I55)</f>
        <v>0</v>
      </c>
      <c r="Y55" s="93"/>
      <c r="Z55" s="88"/>
      <c r="AA55" s="88">
        <f>SUM('[1]címrend kötelező'!J55+'[1]címrend önként'!J55+'[1]címrend államig'!J55)</f>
        <v>0</v>
      </c>
      <c r="AB55" s="93"/>
      <c r="AC55" s="88"/>
      <c r="AD55" s="88">
        <f>SUM('[1]címrend kötelező'!K55+'[1]címrend önként'!K55+'[1]címrend államig'!K55)</f>
        <v>0</v>
      </c>
      <c r="AE55" s="93"/>
      <c r="AF55" s="88"/>
      <c r="AG55" s="88">
        <f>SUM('[1]címrend kötelező'!L55+'[1]címrend önként'!L55+'[1]címrend államig'!L55)</f>
        <v>0</v>
      </c>
      <c r="AH55" s="93"/>
      <c r="AI55" s="88"/>
      <c r="AJ55" s="88">
        <f>SUM('[1]címrend kötelező'!M55+'[1]címrend önként'!M55+'[1]címrend államig'!M55)</f>
        <v>0</v>
      </c>
      <c r="AK55" s="93"/>
      <c r="AL55" s="88"/>
      <c r="AM55" s="88">
        <f>SUM('[1]címrend kötelező'!N55+'[1]címrend önként'!N55+'[1]címrend államig'!N55)</f>
        <v>0</v>
      </c>
      <c r="AN55" s="93"/>
      <c r="AO55" s="88"/>
      <c r="AP55" s="88">
        <f>SUM('[1]címrend kötelező'!O55+'[1]címrend önként'!O55+'[1]címrend államig'!O55)</f>
        <v>0</v>
      </c>
      <c r="AQ55" s="93"/>
      <c r="AR55" s="88"/>
      <c r="AS55" s="88">
        <f>SUM('[1]címrend kötelező'!P55+'[1]címrend önként'!P55+'[1]címrend államig'!P55)</f>
        <v>0</v>
      </c>
      <c r="AT55" s="93"/>
      <c r="AU55" s="88"/>
      <c r="AV55" s="88">
        <f>SUM('[1]címrend kötelező'!Q55+'[1]címrend önként'!Q55+'[1]címrend államig'!Q55)</f>
        <v>0</v>
      </c>
      <c r="AW55" s="93"/>
      <c r="AX55" s="88"/>
      <c r="AY55" s="88">
        <f>SUM('[1]címrend kötelező'!R55+'[1]címrend önként'!R55+'[1]címrend államig'!R55)</f>
        <v>0</v>
      </c>
      <c r="AZ55" s="93"/>
      <c r="BA55" s="88"/>
      <c r="BB55" s="88">
        <f>SUM('[1]címrend kötelező'!S55+'[1]címrend önként'!S55+'[1]címrend államig'!S55)</f>
        <v>0</v>
      </c>
      <c r="BC55" s="93"/>
      <c r="BD55" s="88"/>
      <c r="BE55" s="88">
        <f>SUM('[1]címrend kötelező'!T55+'[1]címrend önként'!T55+'[1]címrend államig'!T55)</f>
        <v>0</v>
      </c>
      <c r="BF55" s="93"/>
      <c r="BG55" s="88"/>
      <c r="BH55" s="88">
        <f>SUM('[1]címrend kötelező'!U55+'[1]címrend önként'!U55+'[1]címrend államig'!U55)</f>
        <v>0</v>
      </c>
      <c r="BI55" s="93"/>
      <c r="BJ55" s="88"/>
      <c r="BK55" s="88">
        <f>SUM('[1]címrend kötelező'!V55+'[1]címrend önként'!V55+'[1]címrend államig'!V55)</f>
        <v>0</v>
      </c>
      <c r="BL55" s="93"/>
      <c r="BM55" s="88"/>
      <c r="BN55" s="88">
        <f>SUM('[1]címrend kötelező'!W55+'[1]címrend önként'!W55+'[1]címrend államig'!W55)</f>
        <v>0</v>
      </c>
      <c r="BO55" s="93"/>
      <c r="BP55" s="88"/>
      <c r="BQ55" s="88">
        <f>SUM('[1]címrend kötelező'!X55+'[1]címrend önként'!X55+'[1]címrend államig'!X55)</f>
        <v>0</v>
      </c>
      <c r="BR55" s="93"/>
      <c r="BS55" s="88"/>
      <c r="BT55" s="88">
        <f>SUM('[1]címrend kötelező'!Y55+'[1]címrend önként'!Y55+'[1]címrend államig'!Y55)</f>
        <v>0</v>
      </c>
      <c r="BU55" s="93"/>
      <c r="BV55" s="88"/>
      <c r="BW55" s="88">
        <f>SUM('[1]címrend kötelező'!Z55+'[1]címrend önként'!Z55+'[1]címrend államig'!Z55)</f>
        <v>0</v>
      </c>
      <c r="BX55" s="93"/>
      <c r="BY55" s="88"/>
      <c r="BZ55" s="88">
        <f>SUM('[1]címrend kötelező'!AA55+'[1]címrend önként'!AA55+'[1]címrend államig'!AA55)</f>
        <v>0</v>
      </c>
      <c r="CA55" s="93"/>
      <c r="CB55" s="88"/>
      <c r="CC55" s="88">
        <f>SUM('[1]címrend kötelező'!AB55+'[1]címrend önként'!AB55+'[1]címrend államig'!AB55)</f>
        <v>0</v>
      </c>
      <c r="CD55" s="93"/>
      <c r="CE55" s="88"/>
      <c r="CF55" s="88">
        <f>SUM('[1]címrend kötelező'!AC55+'[1]címrend önként'!AC55+'[1]címrend államig'!AC55)</f>
        <v>0</v>
      </c>
      <c r="CG55" s="93"/>
      <c r="CH55" s="88"/>
      <c r="CI55" s="88">
        <f>SUM('[1]címrend kötelező'!AD55+'[1]címrend önként'!AD55+'[1]címrend államig'!AD55)</f>
        <v>0</v>
      </c>
      <c r="CJ55" s="93"/>
      <c r="CK55" s="88"/>
      <c r="CL55" s="88">
        <f>SUM('[1]címrend kötelező'!AE55+'[1]címrend önként'!AE55+'[1]címrend államig'!AE55)</f>
        <v>0</v>
      </c>
      <c r="CM55" s="93"/>
      <c r="CN55" s="88"/>
      <c r="CO55" s="88">
        <f>SUM('[1]címrend kötelező'!AF55+'[1]címrend önként'!AF55+'[1]címrend államig'!AF55)</f>
        <v>0</v>
      </c>
      <c r="CP55" s="93"/>
      <c r="CQ55" s="88"/>
      <c r="CR55" s="88">
        <f>SUM('[1]címrend kötelező'!AG55+'[1]címrend önként'!AG55+'[1]címrend államig'!AG55)</f>
        <v>0</v>
      </c>
      <c r="CS55" s="93"/>
      <c r="CT55" s="88"/>
      <c r="CU55" s="88">
        <f>SUM('[1]címrend kötelező'!AH55+'[1]címrend önként'!AH55+'[1]címrend államig'!AH55)</f>
        <v>0</v>
      </c>
      <c r="CV55" s="93"/>
      <c r="CW55" s="88"/>
      <c r="CX55" s="88">
        <f>SUM('[1]címrend kötelező'!AI55+'[1]címrend önként'!AI55+'[1]címrend államig'!AI55)</f>
        <v>0</v>
      </c>
      <c r="CY55" s="93"/>
      <c r="CZ55" s="88"/>
      <c r="DA55" s="88">
        <f>SUM('[1]címrend kötelező'!AJ55+'[1]címrend önként'!AJ55+'[1]címrend államig'!AJ55)</f>
        <v>0</v>
      </c>
      <c r="DB55" s="93"/>
      <c r="DC55" s="88"/>
      <c r="DD55" s="88">
        <f>SUM('[1]címrend kötelező'!AK55+'[1]címrend önként'!AK55+'[1]címrend államig'!AK55)</f>
        <v>0</v>
      </c>
      <c r="DE55" s="93"/>
      <c r="DF55" s="88"/>
      <c r="DG55" s="88">
        <f>SUM('[1]címrend kötelező'!AL55+'[1]címrend önként'!AL55+'[1]címrend államig'!AL55)</f>
        <v>0</v>
      </c>
      <c r="DH55" s="93"/>
      <c r="DI55" s="88"/>
      <c r="DJ55" s="88">
        <f>SUM('[1]címrend kötelező'!AM55+'[1]címrend önként'!AM55+'[1]címrend államig'!AM55)</f>
        <v>0</v>
      </c>
      <c r="DK55" s="93"/>
      <c r="DL55" s="88"/>
      <c r="DM55" s="88">
        <f>SUM('[1]címrend kötelező'!AN55+'[1]címrend önként'!AN55+'[1]címrend államig'!AN55)</f>
        <v>0</v>
      </c>
      <c r="DN55" s="93"/>
      <c r="DO55" s="88"/>
      <c r="DP55" s="88">
        <f>SUM('[1]címrend kötelező'!AO55+'[1]címrend önként'!AO55+'[1]címrend államig'!AO55)</f>
        <v>0</v>
      </c>
      <c r="DQ55" s="93"/>
      <c r="DR55" s="90">
        <f t="shared" si="168"/>
        <v>0</v>
      </c>
      <c r="DS55" s="90">
        <f t="shared" si="168"/>
        <v>0</v>
      </c>
      <c r="DT55" s="90"/>
      <c r="DU55" s="88"/>
      <c r="DV55" s="88">
        <f>SUM('[1]címrend kötelező'!AQ55+'[1]címrend önként'!AQ55+'[1]címrend államig'!AQ55)</f>
        <v>0</v>
      </c>
      <c r="DW55" s="91"/>
      <c r="DX55" s="88"/>
      <c r="DY55" s="88">
        <f>SUM('[1]címrend kötelező'!AR55+'[1]címrend önként'!AR55+'[1]címrend államig'!AR55)</f>
        <v>0</v>
      </c>
      <c r="DZ55" s="91"/>
      <c r="EA55" s="88"/>
      <c r="EB55" s="88">
        <f>SUM('[1]címrend kötelező'!AS55+'[1]címrend önként'!AS55+'[1]címrend államig'!AS55)</f>
        <v>0</v>
      </c>
      <c r="EC55" s="91"/>
      <c r="ED55" s="88"/>
      <c r="EE55" s="88">
        <f>SUM('[1]címrend kötelező'!AT55+'[1]címrend önként'!AT55+'[1]címrend államig'!AT55)</f>
        <v>0</v>
      </c>
      <c r="EF55" s="91"/>
      <c r="EG55" s="88"/>
      <c r="EH55" s="88">
        <f>SUM('[1]címrend kötelező'!AU55+'[1]címrend önként'!AU55+'[1]címrend államig'!AU55)</f>
        <v>0</v>
      </c>
      <c r="EI55" s="91"/>
      <c r="EJ55" s="88"/>
      <c r="EK55" s="88">
        <f>SUM('[1]címrend kötelező'!AV55+'[1]címrend önként'!AV55+'[1]címrend államig'!AV55)</f>
        <v>0</v>
      </c>
      <c r="EL55" s="91"/>
      <c r="EM55" s="88"/>
      <c r="EN55" s="88">
        <f>SUM('[1]címrend kötelező'!AW55+'[1]címrend önként'!AW55+'[1]címrend államig'!AW55)</f>
        <v>0</v>
      </c>
      <c r="EO55" s="91"/>
      <c r="EP55" s="88"/>
      <c r="EQ55" s="88">
        <f>SUM('[1]címrend kötelező'!AX55+'[1]címrend önként'!AX55+'[1]címrend államig'!AX55)</f>
        <v>0</v>
      </c>
      <c r="ER55" s="91"/>
      <c r="ES55" s="88"/>
      <c r="ET55" s="88">
        <f>SUM('[1]címrend kötelező'!AY55+'[1]címrend önként'!AY55+'[1]címrend államig'!AY55)</f>
        <v>0</v>
      </c>
      <c r="EU55" s="91"/>
      <c r="EV55" s="90">
        <f t="shared" si="178"/>
        <v>0</v>
      </c>
      <c r="EW55" s="90">
        <f t="shared" si="178"/>
        <v>0</v>
      </c>
      <c r="EX55" s="83"/>
      <c r="EY55" s="88"/>
      <c r="EZ55" s="88">
        <f>'[1]címrend kötelező'!BA55+'[1]címrend önként'!BA55+'[1]címrend államig'!BA55</f>
        <v>0</v>
      </c>
      <c r="FA55" s="91"/>
      <c r="FB55" s="88"/>
      <c r="FC55" s="88">
        <f>'[1]címrend kötelező'!BB55+'[1]címrend önként'!BB55+'[1]címrend államig'!BB55</f>
        <v>0</v>
      </c>
      <c r="FD55" s="91"/>
      <c r="FE55" s="88"/>
      <c r="FF55" s="88">
        <f>'[1]címrend kötelező'!BC55+'[1]címrend önként'!BC55+'[1]címrend államig'!BC55</f>
        <v>0</v>
      </c>
      <c r="FG55" s="91"/>
      <c r="FH55" s="88"/>
      <c r="FI55" s="88">
        <f>'[1]címrend kötelező'!BD55+'[1]címrend önként'!BD55+'[1]címrend államig'!BD55</f>
        <v>0</v>
      </c>
      <c r="FJ55" s="91"/>
      <c r="FK55" s="91"/>
      <c r="FL55" s="88">
        <f>'[1]címrend kötelező'!BE55+'[1]címrend önként'!BE55+'[1]címrend államig'!BE55</f>
        <v>0</v>
      </c>
      <c r="FM55" s="91"/>
      <c r="FN55" s="88"/>
      <c r="FO55" s="88">
        <f>SUM('[1]címrend kötelező'!BF55+'[1]címrend önként'!BF55+'[1]címrend államig'!BF55)</f>
        <v>0</v>
      </c>
      <c r="FP55" s="91"/>
      <c r="FQ55" s="88"/>
      <c r="FR55" s="88">
        <f>SUM('[1]címrend kötelező'!BG55+'[1]címrend önként'!BG55+'[1]címrend államig'!BG55)</f>
        <v>0</v>
      </c>
      <c r="FS55" s="91"/>
      <c r="FT55" s="88"/>
      <c r="FU55" s="88">
        <f>SUM('[1]címrend kötelező'!BH55+'[1]címrend önként'!BH55+'[1]címrend államig'!BH55)</f>
        <v>0</v>
      </c>
      <c r="FV55" s="91"/>
      <c r="FW55" s="88"/>
      <c r="FX55" s="88">
        <f>SUM('[1]címrend kötelező'!BI55+'[1]címrend önként'!BI55+'[1]címrend államig'!BI55)</f>
        <v>0</v>
      </c>
      <c r="FY55" s="91"/>
      <c r="FZ55" s="88"/>
      <c r="GA55" s="88">
        <f>SUM('[1]címrend kötelező'!BJ55+'[1]címrend önként'!BJ55+'[1]címrend államig'!BJ55)</f>
        <v>0</v>
      </c>
      <c r="GB55" s="91"/>
      <c r="GC55" s="88"/>
      <c r="GD55" s="88">
        <f>SUM('[1]címrend kötelező'!BK55+'[1]címrend önként'!BK55+'[1]címrend államig'!BK55)</f>
        <v>0</v>
      </c>
      <c r="GE55" s="91"/>
      <c r="GF55" s="88"/>
      <c r="GG55" s="88">
        <f>SUM('[1]címrend kötelező'!BL55+'[1]címrend önként'!BL55+'[1]címrend államig'!BL55)</f>
        <v>0</v>
      </c>
      <c r="GH55" s="91"/>
      <c r="GI55" s="88"/>
      <c r="GJ55" s="88">
        <f>SUM('[1]címrend kötelező'!BM55+'[1]címrend önként'!BM55+'[1]címrend államig'!BM55)</f>
        <v>0</v>
      </c>
      <c r="GK55" s="91"/>
      <c r="GL55" s="88"/>
      <c r="GM55" s="88">
        <f>SUM('[1]címrend kötelező'!BN55+'[1]címrend önként'!BN55+'[1]címrend államig'!BN55)</f>
        <v>0</v>
      </c>
      <c r="GN55" s="91"/>
      <c r="GO55" s="90">
        <f t="shared" si="117"/>
        <v>0</v>
      </c>
      <c r="GP55" s="90">
        <f t="shared" ref="GP55:GP57" si="1200">EZ55+FC55+FF55+FI55+FL55+FO55+FR55+FU55+FX55+GA55+GD55+GG55+GJ55+GM55</f>
        <v>0</v>
      </c>
      <c r="GQ55" s="91"/>
      <c r="GR55" s="88"/>
      <c r="GS55" s="88">
        <f>SUM('[1]címrend kötelező'!BP55+'[1]címrend önként'!BP55+'[1]címrend államig'!BP55)</f>
        <v>0</v>
      </c>
      <c r="GT55" s="91"/>
      <c r="GU55" s="88"/>
      <c r="GV55" s="88">
        <f>SUM('[1]címrend kötelező'!BQ55+'[1]címrend önként'!BQ55+'[1]címrend államig'!BQ55)</f>
        <v>0</v>
      </c>
      <c r="GW55" s="91"/>
      <c r="GX55" s="88"/>
      <c r="GY55" s="88">
        <f>SUM('[1]címrend kötelező'!BR55+'[1]címrend önként'!BR55+'[1]címrend államig'!BR55)</f>
        <v>0</v>
      </c>
      <c r="GZ55" s="91"/>
      <c r="HA55" s="90">
        <f t="shared" si="197"/>
        <v>0</v>
      </c>
      <c r="HB55" s="90">
        <f t="shared" si="197"/>
        <v>0</v>
      </c>
      <c r="HC55" s="90"/>
      <c r="HD55" s="91">
        <f t="shared" si="790"/>
        <v>0</v>
      </c>
      <c r="HE55" s="91">
        <f t="shared" si="790"/>
        <v>0</v>
      </c>
      <c r="HF55" s="92"/>
      <c r="HH55" s="78"/>
      <c r="HI55" s="78"/>
    </row>
    <row r="56" spans="1:217" s="96" customFormat="1" ht="15" customHeight="1" x14ac:dyDescent="0.2">
      <c r="A56" s="109" t="s">
        <v>463</v>
      </c>
      <c r="B56" s="88"/>
      <c r="C56" s="88">
        <f>SUM('[1]címrend kötelező'!B56+'[1]címrend önként'!B56+'[1]címrend államig'!B56)</f>
        <v>0</v>
      </c>
      <c r="D56" s="93"/>
      <c r="E56" s="88"/>
      <c r="F56" s="88">
        <f>SUM('[1]címrend kötelező'!C56+'[1]címrend önként'!C56+'[1]címrend államig'!C56)</f>
        <v>0</v>
      </c>
      <c r="G56" s="93"/>
      <c r="H56" s="88"/>
      <c r="I56" s="88">
        <f>SUM('[1]címrend kötelező'!D56+'[1]címrend önként'!D56+'[1]címrend államig'!D56)</f>
        <v>0</v>
      </c>
      <c r="J56" s="93"/>
      <c r="K56" s="88"/>
      <c r="L56" s="88">
        <f>SUM('[1]címrend kötelező'!E56+'[1]címrend önként'!E56+'[1]címrend államig'!E56)</f>
        <v>0</v>
      </c>
      <c r="M56" s="93"/>
      <c r="N56" s="88"/>
      <c r="O56" s="88">
        <f>SUM('[1]címrend kötelező'!F56+'[1]címrend önként'!F56+'[1]címrend államig'!F56)</f>
        <v>0</v>
      </c>
      <c r="P56" s="93"/>
      <c r="Q56" s="88"/>
      <c r="R56" s="88">
        <f>SUM('[1]címrend kötelező'!G56+'[1]címrend önként'!G56+'[1]címrend államig'!G56)</f>
        <v>0</v>
      </c>
      <c r="S56" s="93"/>
      <c r="T56" s="88"/>
      <c r="U56" s="88">
        <f>SUM('[1]címrend kötelező'!H56+'[1]címrend önként'!H56+'[1]címrend államig'!H56)</f>
        <v>0</v>
      </c>
      <c r="V56" s="93"/>
      <c r="W56" s="88"/>
      <c r="X56" s="88">
        <f>SUM('[1]címrend kötelező'!I56+'[1]címrend önként'!I56+'[1]címrend államig'!I56)</f>
        <v>0</v>
      </c>
      <c r="Y56" s="93"/>
      <c r="Z56" s="88"/>
      <c r="AA56" s="88">
        <f>SUM('[1]címrend kötelező'!J56+'[1]címrend önként'!J56+'[1]címrend államig'!J56)</f>
        <v>0</v>
      </c>
      <c r="AB56" s="93"/>
      <c r="AC56" s="88"/>
      <c r="AD56" s="88">
        <f>SUM('[1]címrend kötelező'!K56+'[1]címrend önként'!K56+'[1]címrend államig'!K56)</f>
        <v>0</v>
      </c>
      <c r="AE56" s="93"/>
      <c r="AF56" s="88"/>
      <c r="AG56" s="88">
        <f>SUM('[1]címrend kötelező'!L56+'[1]címrend önként'!L56+'[1]címrend államig'!L56)</f>
        <v>0</v>
      </c>
      <c r="AH56" s="93"/>
      <c r="AI56" s="88"/>
      <c r="AJ56" s="88">
        <f>SUM('[1]címrend kötelező'!M56+'[1]címrend önként'!M56+'[1]címrend államig'!M56)</f>
        <v>0</v>
      </c>
      <c r="AK56" s="93"/>
      <c r="AL56" s="88"/>
      <c r="AM56" s="88">
        <f>SUM('[1]címrend kötelező'!N56+'[1]címrend önként'!N56+'[1]címrend államig'!N56)</f>
        <v>0</v>
      </c>
      <c r="AN56" s="93"/>
      <c r="AO56" s="88"/>
      <c r="AP56" s="88">
        <f>SUM('[1]címrend kötelező'!O56+'[1]címrend önként'!O56+'[1]címrend államig'!O56)</f>
        <v>0</v>
      </c>
      <c r="AQ56" s="93"/>
      <c r="AR56" s="88"/>
      <c r="AS56" s="88">
        <f>SUM('[1]címrend kötelező'!P56+'[1]címrend önként'!P56+'[1]címrend államig'!P56)</f>
        <v>0</v>
      </c>
      <c r="AT56" s="93"/>
      <c r="AU56" s="88"/>
      <c r="AV56" s="88">
        <f>SUM('[1]címrend kötelező'!Q56+'[1]címrend önként'!Q56+'[1]címrend államig'!Q56)</f>
        <v>0</v>
      </c>
      <c r="AW56" s="93"/>
      <c r="AX56" s="88"/>
      <c r="AY56" s="88">
        <f>SUM('[1]címrend kötelező'!R56+'[1]címrend önként'!R56+'[1]címrend államig'!R56)</f>
        <v>0</v>
      </c>
      <c r="AZ56" s="93"/>
      <c r="BA56" s="88"/>
      <c r="BB56" s="88">
        <f>SUM('[1]címrend kötelező'!S56+'[1]címrend önként'!S56+'[1]címrend államig'!S56)</f>
        <v>0</v>
      </c>
      <c r="BC56" s="93"/>
      <c r="BD56" s="88"/>
      <c r="BE56" s="88">
        <f>SUM('[1]címrend kötelező'!T56+'[1]címrend önként'!T56+'[1]címrend államig'!T56)</f>
        <v>0</v>
      </c>
      <c r="BF56" s="93"/>
      <c r="BG56" s="88"/>
      <c r="BH56" s="88">
        <f>SUM('[1]címrend kötelező'!U56+'[1]címrend önként'!U56+'[1]címrend államig'!U56)</f>
        <v>0</v>
      </c>
      <c r="BI56" s="93"/>
      <c r="BJ56" s="88"/>
      <c r="BK56" s="88">
        <f>SUM('[1]címrend kötelező'!V56+'[1]címrend önként'!V56+'[1]címrend államig'!V56)</f>
        <v>0</v>
      </c>
      <c r="BL56" s="93"/>
      <c r="BM56" s="88"/>
      <c r="BN56" s="88">
        <f>SUM('[1]címrend kötelező'!W56+'[1]címrend önként'!W56+'[1]címrend államig'!W56)</f>
        <v>0</v>
      </c>
      <c r="BO56" s="93"/>
      <c r="BP56" s="88"/>
      <c r="BQ56" s="88">
        <f>SUM('[1]címrend kötelező'!X56+'[1]címrend önként'!X56+'[1]címrend államig'!X56)</f>
        <v>0</v>
      </c>
      <c r="BR56" s="93"/>
      <c r="BS56" s="88"/>
      <c r="BT56" s="88">
        <f>SUM('[1]címrend kötelező'!Y56+'[1]címrend önként'!Y56+'[1]címrend államig'!Y56)</f>
        <v>0</v>
      </c>
      <c r="BU56" s="93"/>
      <c r="BV56" s="88"/>
      <c r="BW56" s="88">
        <f>SUM('[1]címrend kötelező'!Z56+'[1]címrend önként'!Z56+'[1]címrend államig'!Z56)</f>
        <v>0</v>
      </c>
      <c r="BX56" s="93"/>
      <c r="BY56" s="88"/>
      <c r="BZ56" s="88">
        <f>SUM('[1]címrend kötelező'!AA56+'[1]címrend önként'!AA56+'[1]címrend államig'!AA56)</f>
        <v>0</v>
      </c>
      <c r="CA56" s="93"/>
      <c r="CB56" s="88"/>
      <c r="CC56" s="88">
        <f>SUM('[1]címrend kötelező'!AB56+'[1]címrend önként'!AB56+'[1]címrend államig'!AB56)</f>
        <v>0</v>
      </c>
      <c r="CD56" s="93"/>
      <c r="CE56" s="88"/>
      <c r="CF56" s="88">
        <f>SUM('[1]címrend kötelező'!AC56+'[1]címrend önként'!AC56+'[1]címrend államig'!AC56)</f>
        <v>0</v>
      </c>
      <c r="CG56" s="93"/>
      <c r="CH56" s="88"/>
      <c r="CI56" s="88">
        <f>SUM('[1]címrend kötelező'!AD56+'[1]címrend önként'!AD56+'[1]címrend államig'!AD56)</f>
        <v>0</v>
      </c>
      <c r="CJ56" s="93"/>
      <c r="CK56" s="88"/>
      <c r="CL56" s="88">
        <f>SUM('[1]címrend kötelező'!AE56+'[1]címrend önként'!AE56+'[1]címrend államig'!AE56)</f>
        <v>0</v>
      </c>
      <c r="CM56" s="93"/>
      <c r="CN56" s="88"/>
      <c r="CO56" s="88">
        <f>SUM('[1]címrend kötelező'!AF56+'[1]címrend önként'!AF56+'[1]címrend államig'!AF56)</f>
        <v>0</v>
      </c>
      <c r="CP56" s="93"/>
      <c r="CQ56" s="88"/>
      <c r="CR56" s="88">
        <f>SUM('[1]címrend kötelező'!AG56+'[1]címrend önként'!AG56+'[1]címrend államig'!AG56)</f>
        <v>0</v>
      </c>
      <c r="CS56" s="93"/>
      <c r="CT56" s="88"/>
      <c r="CU56" s="88">
        <f>SUM('[1]címrend kötelező'!AH56+'[1]címrend önként'!AH56+'[1]címrend államig'!AH56)</f>
        <v>0</v>
      </c>
      <c r="CV56" s="93"/>
      <c r="CW56" s="88"/>
      <c r="CX56" s="88">
        <f>SUM('[1]címrend kötelező'!AI56+'[1]címrend önként'!AI56+'[1]címrend államig'!AI56)</f>
        <v>0</v>
      </c>
      <c r="CY56" s="93"/>
      <c r="CZ56" s="88"/>
      <c r="DA56" s="88">
        <f>SUM('[1]címrend kötelező'!AJ56+'[1]címrend önként'!AJ56+'[1]címrend államig'!AJ56)</f>
        <v>0</v>
      </c>
      <c r="DB56" s="93"/>
      <c r="DC56" s="88"/>
      <c r="DD56" s="88">
        <f>SUM('[1]címrend kötelező'!AK56+'[1]címrend önként'!AK56+'[1]címrend államig'!AK56)</f>
        <v>0</v>
      </c>
      <c r="DE56" s="93"/>
      <c r="DF56" s="88"/>
      <c r="DG56" s="88">
        <f>SUM('[1]címrend kötelező'!AL56+'[1]címrend önként'!AL56+'[1]címrend államig'!AL56)</f>
        <v>0</v>
      </c>
      <c r="DH56" s="93"/>
      <c r="DI56" s="88"/>
      <c r="DJ56" s="88">
        <f>SUM('[1]címrend kötelező'!AM56+'[1]címrend önként'!AM56+'[1]címrend államig'!AM56)</f>
        <v>0</v>
      </c>
      <c r="DK56" s="93"/>
      <c r="DL56" s="88"/>
      <c r="DM56" s="88">
        <f>SUM('[1]címrend kötelező'!AN56+'[1]címrend önként'!AN56+'[1]címrend államig'!AN56)</f>
        <v>0</v>
      </c>
      <c r="DN56" s="93"/>
      <c r="DO56" s="88"/>
      <c r="DP56" s="88">
        <f>SUM('[1]címrend kötelező'!AO56+'[1]címrend önként'!AO56+'[1]címrend államig'!AO56)</f>
        <v>0</v>
      </c>
      <c r="DQ56" s="93"/>
      <c r="DR56" s="90">
        <f t="shared" si="168"/>
        <v>0</v>
      </c>
      <c r="DS56" s="90">
        <f t="shared" si="168"/>
        <v>0</v>
      </c>
      <c r="DT56" s="90"/>
      <c r="DU56" s="88"/>
      <c r="DV56" s="88">
        <f>SUM('[1]címrend kötelező'!AQ56+'[1]címrend önként'!AQ56+'[1]címrend államig'!AQ56)</f>
        <v>0</v>
      </c>
      <c r="DW56" s="91"/>
      <c r="DX56" s="88"/>
      <c r="DY56" s="88">
        <f>SUM('[1]címrend kötelező'!AR56+'[1]címrend önként'!AR56+'[1]címrend államig'!AR56)</f>
        <v>0</v>
      </c>
      <c r="DZ56" s="91"/>
      <c r="EA56" s="88"/>
      <c r="EB56" s="88">
        <f>SUM('[1]címrend kötelező'!AS56+'[1]címrend önként'!AS56+'[1]címrend államig'!AS56)</f>
        <v>0</v>
      </c>
      <c r="EC56" s="91"/>
      <c r="ED56" s="88"/>
      <c r="EE56" s="88">
        <f>SUM('[1]címrend kötelező'!AT56+'[1]címrend önként'!AT56+'[1]címrend államig'!AT56)</f>
        <v>0</v>
      </c>
      <c r="EF56" s="91"/>
      <c r="EG56" s="88"/>
      <c r="EH56" s="88">
        <f>SUM('[1]címrend kötelező'!AU56+'[1]címrend önként'!AU56+'[1]címrend államig'!AU56)</f>
        <v>0</v>
      </c>
      <c r="EI56" s="91"/>
      <c r="EJ56" s="88"/>
      <c r="EK56" s="88">
        <f>SUM('[1]címrend kötelező'!AV56+'[1]címrend önként'!AV56+'[1]címrend államig'!AV56)</f>
        <v>0</v>
      </c>
      <c r="EL56" s="91"/>
      <c r="EM56" s="88"/>
      <c r="EN56" s="88">
        <f>SUM('[1]címrend kötelező'!AW56+'[1]címrend önként'!AW56+'[1]címrend államig'!AW56)</f>
        <v>0</v>
      </c>
      <c r="EO56" s="91"/>
      <c r="EP56" s="88"/>
      <c r="EQ56" s="88">
        <f>SUM('[1]címrend kötelező'!AX56+'[1]címrend önként'!AX56+'[1]címrend államig'!AX56)</f>
        <v>0</v>
      </c>
      <c r="ER56" s="91"/>
      <c r="ES56" s="88"/>
      <c r="ET56" s="88">
        <f>SUM('[1]címrend kötelező'!AY56+'[1]címrend önként'!AY56+'[1]címrend államig'!AY56)</f>
        <v>0</v>
      </c>
      <c r="EU56" s="91"/>
      <c r="EV56" s="90">
        <f t="shared" si="178"/>
        <v>0</v>
      </c>
      <c r="EW56" s="90">
        <f t="shared" si="178"/>
        <v>0</v>
      </c>
      <c r="EX56" s="83"/>
      <c r="EY56" s="88"/>
      <c r="EZ56" s="88">
        <f>'[1]címrend kötelező'!BA56+'[1]címrend önként'!BA56+'[1]címrend államig'!BA56</f>
        <v>0</v>
      </c>
      <c r="FA56" s="91"/>
      <c r="FB56" s="88"/>
      <c r="FC56" s="88">
        <f>'[1]címrend kötelező'!BB56+'[1]címrend önként'!BB56+'[1]címrend államig'!BB56</f>
        <v>0</v>
      </c>
      <c r="FD56" s="91"/>
      <c r="FE56" s="88"/>
      <c r="FF56" s="88">
        <f>'[1]címrend kötelező'!BC56+'[1]címrend önként'!BC56+'[1]címrend államig'!BC56</f>
        <v>0</v>
      </c>
      <c r="FG56" s="91"/>
      <c r="FH56" s="88"/>
      <c r="FI56" s="88">
        <f>'[1]címrend kötelező'!BD56+'[1]címrend önként'!BD56+'[1]címrend államig'!BD56</f>
        <v>0</v>
      </c>
      <c r="FJ56" s="91"/>
      <c r="FK56" s="91"/>
      <c r="FL56" s="88">
        <f>'[1]címrend kötelező'!BE56+'[1]címrend önként'!BE56+'[1]címrend államig'!BE56</f>
        <v>0</v>
      </c>
      <c r="FM56" s="91"/>
      <c r="FN56" s="88"/>
      <c r="FO56" s="88">
        <f>SUM('[1]címrend kötelező'!BF56+'[1]címrend önként'!BF56+'[1]címrend államig'!BF56)</f>
        <v>0</v>
      </c>
      <c r="FP56" s="91"/>
      <c r="FQ56" s="88"/>
      <c r="FR56" s="88">
        <f>SUM('[1]címrend kötelező'!BG56+'[1]címrend önként'!BG56+'[1]címrend államig'!BG56)</f>
        <v>0</v>
      </c>
      <c r="FS56" s="91"/>
      <c r="FT56" s="88"/>
      <c r="FU56" s="88">
        <f>SUM('[1]címrend kötelező'!BH56+'[1]címrend önként'!BH56+'[1]címrend államig'!BH56)</f>
        <v>0</v>
      </c>
      <c r="FV56" s="91"/>
      <c r="FW56" s="88"/>
      <c r="FX56" s="88">
        <f>SUM('[1]címrend kötelező'!BI56+'[1]címrend önként'!BI56+'[1]címrend államig'!BI56)</f>
        <v>0</v>
      </c>
      <c r="FY56" s="91"/>
      <c r="FZ56" s="88"/>
      <c r="GA56" s="88">
        <f>SUM('[1]címrend kötelező'!BJ56+'[1]címrend önként'!BJ56+'[1]címrend államig'!BJ56)</f>
        <v>0</v>
      </c>
      <c r="GB56" s="91"/>
      <c r="GC56" s="88"/>
      <c r="GD56" s="88">
        <f>SUM('[1]címrend kötelező'!BK56+'[1]címrend önként'!BK56+'[1]címrend államig'!BK56)</f>
        <v>0</v>
      </c>
      <c r="GE56" s="91"/>
      <c r="GF56" s="88"/>
      <c r="GG56" s="88">
        <f>SUM('[1]címrend kötelező'!BL56+'[1]címrend önként'!BL56+'[1]címrend államig'!BL56)</f>
        <v>0</v>
      </c>
      <c r="GH56" s="91"/>
      <c r="GI56" s="88"/>
      <c r="GJ56" s="88">
        <f>SUM('[1]címrend kötelező'!BM56+'[1]címrend önként'!BM56+'[1]címrend államig'!BM56)</f>
        <v>0</v>
      </c>
      <c r="GK56" s="91"/>
      <c r="GL56" s="88"/>
      <c r="GM56" s="88">
        <f>SUM('[1]címrend kötelező'!BN56+'[1]címrend önként'!BN56+'[1]címrend államig'!BN56)</f>
        <v>0</v>
      </c>
      <c r="GN56" s="91"/>
      <c r="GO56" s="90">
        <f t="shared" si="117"/>
        <v>0</v>
      </c>
      <c r="GP56" s="90">
        <f t="shared" si="1200"/>
        <v>0</v>
      </c>
      <c r="GQ56" s="91"/>
      <c r="GR56" s="88"/>
      <c r="GS56" s="88">
        <f>SUM('[1]címrend kötelező'!BP56+'[1]címrend önként'!BP56+'[1]címrend államig'!BP56)</f>
        <v>0</v>
      </c>
      <c r="GT56" s="91"/>
      <c r="GU56" s="88"/>
      <c r="GV56" s="88">
        <f>SUM('[1]címrend kötelező'!BQ56+'[1]címrend önként'!BQ56+'[1]címrend államig'!BQ56)</f>
        <v>0</v>
      </c>
      <c r="GW56" s="91"/>
      <c r="GX56" s="88"/>
      <c r="GY56" s="88">
        <f>SUM('[1]címrend kötelező'!BR56+'[1]címrend önként'!BR56+'[1]címrend államig'!BR56)</f>
        <v>0</v>
      </c>
      <c r="GZ56" s="91"/>
      <c r="HA56" s="90">
        <f t="shared" si="197"/>
        <v>0</v>
      </c>
      <c r="HB56" s="90">
        <f t="shared" si="197"/>
        <v>0</v>
      </c>
      <c r="HC56" s="90"/>
      <c r="HD56" s="91">
        <f t="shared" si="790"/>
        <v>0</v>
      </c>
      <c r="HE56" s="91">
        <f t="shared" si="790"/>
        <v>0</v>
      </c>
      <c r="HF56" s="92"/>
      <c r="HH56" s="78"/>
      <c r="HI56" s="78"/>
    </row>
    <row r="57" spans="1:217" ht="15" customHeight="1" x14ac:dyDescent="0.2">
      <c r="A57" s="111" t="s">
        <v>464</v>
      </c>
      <c r="B57" s="88"/>
      <c r="C57" s="88">
        <f>SUM('[1]címrend kötelező'!B57+'[1]címrend önként'!B57+'[1]címrend államig'!B57)</f>
        <v>0</v>
      </c>
      <c r="D57" s="93"/>
      <c r="E57" s="88"/>
      <c r="F57" s="88">
        <f>SUM('[1]címrend kötelező'!C57+'[1]címrend önként'!C57+'[1]címrend államig'!C57)</f>
        <v>0</v>
      </c>
      <c r="G57" s="93"/>
      <c r="H57" s="88"/>
      <c r="I57" s="88">
        <f>SUM('[1]címrend kötelező'!D57+'[1]címrend önként'!D57+'[1]címrend államig'!D57)</f>
        <v>0</v>
      </c>
      <c r="J57" s="93"/>
      <c r="K57" s="88"/>
      <c r="L57" s="88">
        <f>SUM('[1]címrend kötelező'!E57+'[1]címrend önként'!E57+'[1]címrend államig'!E57)</f>
        <v>0</v>
      </c>
      <c r="M57" s="93"/>
      <c r="N57" s="88"/>
      <c r="O57" s="88">
        <f>SUM('[1]címrend kötelező'!F57+'[1]címrend önként'!F57+'[1]címrend államig'!F57)</f>
        <v>0</v>
      </c>
      <c r="P57" s="93"/>
      <c r="Q57" s="88"/>
      <c r="R57" s="88">
        <f>SUM('[1]címrend kötelező'!G57+'[1]címrend önként'!G57+'[1]címrend államig'!G57)</f>
        <v>0</v>
      </c>
      <c r="S57" s="93"/>
      <c r="T57" s="88"/>
      <c r="U57" s="88">
        <f>SUM('[1]címrend kötelező'!H57+'[1]címrend önként'!H57+'[1]címrend államig'!H57)</f>
        <v>0</v>
      </c>
      <c r="V57" s="93"/>
      <c r="W57" s="88"/>
      <c r="X57" s="88">
        <f>SUM('[1]címrend kötelező'!I57+'[1]címrend önként'!I57+'[1]címrend államig'!I57)</f>
        <v>0</v>
      </c>
      <c r="Y57" s="93"/>
      <c r="Z57" s="88">
        <v>6667458</v>
      </c>
      <c r="AA57" s="88">
        <f>SUM('[1]címrend kötelező'!J57+'[1]címrend önként'!J57+'[1]címrend államig'!J57)</f>
        <v>6849654</v>
      </c>
      <c r="AB57" s="93"/>
      <c r="AC57" s="88"/>
      <c r="AD57" s="88">
        <f>SUM('[1]címrend kötelező'!K57+'[1]címrend önként'!K57+'[1]címrend államig'!K57)</f>
        <v>0</v>
      </c>
      <c r="AE57" s="93"/>
      <c r="AF57" s="88"/>
      <c r="AG57" s="88">
        <f>SUM('[1]címrend kötelező'!L57+'[1]címrend önként'!L57+'[1]címrend államig'!L57)</f>
        <v>0</v>
      </c>
      <c r="AH57" s="93"/>
      <c r="AI57" s="88"/>
      <c r="AJ57" s="88">
        <f>SUM('[1]címrend kötelező'!M57+'[1]címrend önként'!M57+'[1]címrend államig'!M57)</f>
        <v>0</v>
      </c>
      <c r="AK57" s="93"/>
      <c r="AL57" s="88"/>
      <c r="AM57" s="88">
        <f>SUM('[1]címrend kötelező'!N57+'[1]címrend önként'!N57+'[1]címrend államig'!N57)</f>
        <v>0</v>
      </c>
      <c r="AN57" s="93"/>
      <c r="AO57" s="88"/>
      <c r="AP57" s="88">
        <f>SUM('[1]címrend kötelező'!O57+'[1]címrend önként'!O57+'[1]címrend államig'!O57)</f>
        <v>0</v>
      </c>
      <c r="AQ57" s="93"/>
      <c r="AR57" s="88"/>
      <c r="AS57" s="88">
        <f>SUM('[1]címrend kötelező'!P57+'[1]címrend önként'!P57+'[1]címrend államig'!P57)</f>
        <v>0</v>
      </c>
      <c r="AT57" s="93"/>
      <c r="AU57" s="88"/>
      <c r="AV57" s="88">
        <f>SUM('[1]címrend kötelező'!Q57+'[1]címrend önként'!Q57+'[1]címrend államig'!Q57)</f>
        <v>0</v>
      </c>
      <c r="AW57" s="93"/>
      <c r="AX57" s="88"/>
      <c r="AY57" s="88">
        <f>SUM('[1]címrend kötelező'!R57+'[1]címrend önként'!R57+'[1]címrend államig'!R57)</f>
        <v>0</v>
      </c>
      <c r="AZ57" s="93"/>
      <c r="BA57" s="88"/>
      <c r="BB57" s="88">
        <f>SUM('[1]címrend kötelező'!S57+'[1]címrend önként'!S57+'[1]címrend államig'!S57)</f>
        <v>0</v>
      </c>
      <c r="BC57" s="93"/>
      <c r="BD57" s="88"/>
      <c r="BE57" s="88">
        <f>SUM('[1]címrend kötelező'!T57+'[1]címrend önként'!T57+'[1]címrend államig'!T57)</f>
        <v>0</v>
      </c>
      <c r="BF57" s="93"/>
      <c r="BG57" s="88"/>
      <c r="BH57" s="88">
        <f>SUM('[1]címrend kötelező'!U57+'[1]címrend önként'!U57+'[1]címrend államig'!U57)</f>
        <v>0</v>
      </c>
      <c r="BI57" s="93"/>
      <c r="BJ57" s="88"/>
      <c r="BK57" s="88">
        <f>SUM('[1]címrend kötelező'!V57+'[1]címrend önként'!V57+'[1]címrend államig'!V57)</f>
        <v>0</v>
      </c>
      <c r="BL57" s="93"/>
      <c r="BM57" s="88"/>
      <c r="BN57" s="88">
        <f>SUM('[1]címrend kötelező'!W57+'[1]címrend önként'!W57+'[1]címrend államig'!W57)</f>
        <v>0</v>
      </c>
      <c r="BO57" s="93"/>
      <c r="BP57" s="88"/>
      <c r="BQ57" s="88">
        <f>SUM('[1]címrend kötelező'!X57+'[1]címrend önként'!X57+'[1]címrend államig'!X57)</f>
        <v>0</v>
      </c>
      <c r="BR57" s="93"/>
      <c r="BS57" s="88"/>
      <c r="BT57" s="88">
        <f>SUM('[1]címrend kötelező'!Y57+'[1]címrend önként'!Y57+'[1]címrend államig'!Y57)</f>
        <v>0</v>
      </c>
      <c r="BU57" s="93"/>
      <c r="BV57" s="88"/>
      <c r="BW57" s="88">
        <f>SUM('[1]címrend kötelező'!Z57+'[1]címrend önként'!Z57+'[1]címrend államig'!Z57)</f>
        <v>0</v>
      </c>
      <c r="BX57" s="93"/>
      <c r="BY57" s="88"/>
      <c r="BZ57" s="88">
        <f>SUM('[1]címrend kötelező'!AA57+'[1]címrend önként'!AA57+'[1]címrend államig'!AA57)</f>
        <v>0</v>
      </c>
      <c r="CA57" s="93"/>
      <c r="CB57" s="88"/>
      <c r="CC57" s="88">
        <f>SUM('[1]címrend kötelező'!AB57+'[1]címrend önként'!AB57+'[1]címrend államig'!AB57)</f>
        <v>0</v>
      </c>
      <c r="CD57" s="93"/>
      <c r="CE57" s="88"/>
      <c r="CF57" s="88">
        <f>SUM('[1]címrend kötelező'!AC57+'[1]címrend önként'!AC57+'[1]címrend államig'!AC57)</f>
        <v>0</v>
      </c>
      <c r="CG57" s="93"/>
      <c r="CH57" s="88"/>
      <c r="CI57" s="88">
        <f>SUM('[1]címrend kötelező'!AD57+'[1]címrend önként'!AD57+'[1]címrend államig'!AD57)</f>
        <v>0</v>
      </c>
      <c r="CJ57" s="93"/>
      <c r="CK57" s="88"/>
      <c r="CL57" s="88">
        <f>SUM('[1]címrend kötelező'!AE57+'[1]címrend önként'!AE57+'[1]címrend államig'!AE57)</f>
        <v>0</v>
      </c>
      <c r="CM57" s="93"/>
      <c r="CN57" s="88"/>
      <c r="CO57" s="88">
        <f>SUM('[1]címrend kötelező'!AF57+'[1]címrend önként'!AF57+'[1]címrend államig'!AF57)</f>
        <v>0</v>
      </c>
      <c r="CP57" s="93"/>
      <c r="CQ57" s="88"/>
      <c r="CR57" s="88">
        <f>SUM('[1]címrend kötelező'!AG57+'[1]címrend önként'!AG57+'[1]címrend államig'!AG57)</f>
        <v>0</v>
      </c>
      <c r="CS57" s="93"/>
      <c r="CT57" s="88"/>
      <c r="CU57" s="88">
        <f>SUM('[1]címrend kötelező'!AH57+'[1]címrend önként'!AH57+'[1]címrend államig'!AH57)</f>
        <v>0</v>
      </c>
      <c r="CV57" s="93"/>
      <c r="CW57" s="88"/>
      <c r="CX57" s="88">
        <f>SUM('[1]címrend kötelező'!AI57+'[1]címrend önként'!AI57+'[1]címrend államig'!AI57)</f>
        <v>0</v>
      </c>
      <c r="CY57" s="93"/>
      <c r="CZ57" s="88"/>
      <c r="DA57" s="88">
        <f>SUM('[1]címrend kötelező'!AJ57+'[1]címrend önként'!AJ57+'[1]címrend államig'!AJ57)</f>
        <v>0</v>
      </c>
      <c r="DB57" s="93"/>
      <c r="DC57" s="88"/>
      <c r="DD57" s="88">
        <f>SUM('[1]címrend kötelező'!AK57+'[1]címrend önként'!AK57+'[1]címrend államig'!AK57)</f>
        <v>0</v>
      </c>
      <c r="DE57" s="93"/>
      <c r="DF57" s="88"/>
      <c r="DG57" s="88">
        <f>SUM('[1]címrend kötelező'!AL57+'[1]címrend önként'!AL57+'[1]címrend államig'!AL57)</f>
        <v>0</v>
      </c>
      <c r="DH57" s="93"/>
      <c r="DI57" s="88"/>
      <c r="DJ57" s="88">
        <f>SUM('[1]címrend kötelező'!AM57+'[1]címrend önként'!AM57+'[1]címrend államig'!AM57)</f>
        <v>0</v>
      </c>
      <c r="DK57" s="93"/>
      <c r="DL57" s="88"/>
      <c r="DM57" s="88">
        <f>SUM('[1]címrend kötelező'!AN57+'[1]címrend önként'!AN57+'[1]címrend államig'!AN57)</f>
        <v>0</v>
      </c>
      <c r="DN57" s="93"/>
      <c r="DO57" s="88"/>
      <c r="DP57" s="88">
        <f>SUM('[1]címrend kötelező'!AO57+'[1]címrend önként'!AO57+'[1]címrend államig'!AO57)</f>
        <v>0</v>
      </c>
      <c r="DQ57" s="93"/>
      <c r="DR57" s="90">
        <f t="shared" si="168"/>
        <v>6667458</v>
      </c>
      <c r="DS57" s="90">
        <f t="shared" si="168"/>
        <v>6849654</v>
      </c>
      <c r="DT57" s="89">
        <f t="shared" si="169"/>
        <v>102.73261563852371</v>
      </c>
      <c r="DU57" s="88"/>
      <c r="DV57" s="88">
        <f>SUM('[1]címrend kötelező'!AQ57+'[1]címrend önként'!AQ57+'[1]címrend államig'!AQ57)</f>
        <v>0</v>
      </c>
      <c r="DW57" s="91"/>
      <c r="DX57" s="88"/>
      <c r="DY57" s="88">
        <f>SUM('[1]címrend kötelező'!AR57+'[1]címrend önként'!AR57+'[1]címrend államig'!AR57)</f>
        <v>0</v>
      </c>
      <c r="DZ57" s="91"/>
      <c r="EA57" s="88"/>
      <c r="EB57" s="88">
        <f>SUM('[1]címrend kötelező'!AS57+'[1]címrend önként'!AS57+'[1]címrend államig'!AS57)</f>
        <v>0</v>
      </c>
      <c r="EC57" s="91"/>
      <c r="ED57" s="88"/>
      <c r="EE57" s="88">
        <f>SUM('[1]címrend kötelező'!AT57+'[1]címrend önként'!AT57+'[1]címrend államig'!AT57)</f>
        <v>0</v>
      </c>
      <c r="EF57" s="91"/>
      <c r="EG57" s="88"/>
      <c r="EH57" s="88">
        <f>SUM('[1]címrend kötelező'!AU57+'[1]címrend önként'!AU57+'[1]címrend államig'!AU57)</f>
        <v>0</v>
      </c>
      <c r="EI57" s="91"/>
      <c r="EJ57" s="88"/>
      <c r="EK57" s="88">
        <f>SUM('[1]címrend kötelező'!AV57+'[1]címrend önként'!AV57+'[1]címrend államig'!AV57)</f>
        <v>0</v>
      </c>
      <c r="EL57" s="91"/>
      <c r="EM57" s="88"/>
      <c r="EN57" s="88">
        <f>SUM('[1]címrend kötelező'!AW57+'[1]címrend önként'!AW57+'[1]címrend államig'!AW57)</f>
        <v>0</v>
      </c>
      <c r="EO57" s="91"/>
      <c r="EP57" s="88"/>
      <c r="EQ57" s="88">
        <f>SUM('[1]címrend kötelező'!AX57+'[1]címrend önként'!AX57+'[1]címrend államig'!AX57)</f>
        <v>0</v>
      </c>
      <c r="ER57" s="91"/>
      <c r="ES57" s="88"/>
      <c r="ET57" s="88">
        <f>SUM('[1]címrend kötelező'!AY57+'[1]címrend önként'!AY57+'[1]címrend államig'!AY57)</f>
        <v>0</v>
      </c>
      <c r="EU57" s="91"/>
      <c r="EV57" s="90">
        <f t="shared" si="178"/>
        <v>0</v>
      </c>
      <c r="EW57" s="90">
        <f t="shared" si="178"/>
        <v>0</v>
      </c>
      <c r="EX57" s="83"/>
      <c r="EY57" s="88"/>
      <c r="EZ57" s="88">
        <f>'[1]címrend kötelező'!BA57+'[1]címrend önként'!BA57+'[1]címrend államig'!BA57</f>
        <v>0</v>
      </c>
      <c r="FA57" s="91"/>
      <c r="FB57" s="88"/>
      <c r="FC57" s="88">
        <f>'[1]címrend kötelező'!BB57+'[1]címrend önként'!BB57+'[1]címrend államig'!BB57</f>
        <v>0</v>
      </c>
      <c r="FD57" s="91"/>
      <c r="FE57" s="88"/>
      <c r="FF57" s="88">
        <f>'[1]címrend kötelező'!BC57+'[1]címrend önként'!BC57+'[1]címrend államig'!BC57</f>
        <v>0</v>
      </c>
      <c r="FG57" s="91"/>
      <c r="FH57" s="88"/>
      <c r="FI57" s="88">
        <f>'[1]címrend kötelező'!BD57+'[1]címrend önként'!BD57+'[1]címrend államig'!BD57</f>
        <v>0</v>
      </c>
      <c r="FJ57" s="91"/>
      <c r="FK57" s="91"/>
      <c r="FL57" s="88">
        <f>'[1]címrend kötelező'!BE57+'[1]címrend önként'!BE57+'[1]címrend államig'!BE57</f>
        <v>0</v>
      </c>
      <c r="FM57" s="91"/>
      <c r="FN57" s="88"/>
      <c r="FO57" s="88">
        <f>SUM('[1]címrend kötelező'!BF57+'[1]címrend önként'!BF57+'[1]címrend államig'!BF57)</f>
        <v>0</v>
      </c>
      <c r="FP57" s="91"/>
      <c r="FQ57" s="88"/>
      <c r="FR57" s="88">
        <f>SUM('[1]címrend kötelező'!BG57+'[1]címrend önként'!BG57+'[1]címrend államig'!BG57)</f>
        <v>0</v>
      </c>
      <c r="FS57" s="91"/>
      <c r="FT57" s="88"/>
      <c r="FU57" s="88">
        <f>SUM('[1]címrend kötelező'!BH57+'[1]címrend önként'!BH57+'[1]címrend államig'!BH57)</f>
        <v>0</v>
      </c>
      <c r="FV57" s="91"/>
      <c r="FW57" s="88"/>
      <c r="FX57" s="88">
        <f>SUM('[1]címrend kötelező'!BI57+'[1]címrend önként'!BI57+'[1]címrend államig'!BI57)</f>
        <v>0</v>
      </c>
      <c r="FY57" s="91"/>
      <c r="FZ57" s="88"/>
      <c r="GA57" s="88">
        <f>SUM('[1]címrend kötelező'!BJ57+'[1]címrend önként'!BJ57+'[1]címrend államig'!BJ57)</f>
        <v>0</v>
      </c>
      <c r="GB57" s="91"/>
      <c r="GC57" s="88"/>
      <c r="GD57" s="88">
        <f>SUM('[1]címrend kötelező'!BK57+'[1]címrend önként'!BK57+'[1]címrend államig'!BK57)</f>
        <v>0</v>
      </c>
      <c r="GE57" s="91"/>
      <c r="GF57" s="88"/>
      <c r="GG57" s="88">
        <f>SUM('[1]címrend kötelező'!BL57+'[1]címrend önként'!BL57+'[1]címrend államig'!BL57)</f>
        <v>0</v>
      </c>
      <c r="GH57" s="91"/>
      <c r="GI57" s="88"/>
      <c r="GJ57" s="88">
        <f>SUM('[1]címrend kötelező'!BM57+'[1]címrend önként'!BM57+'[1]címrend államig'!BM57)</f>
        <v>0</v>
      </c>
      <c r="GK57" s="91"/>
      <c r="GL57" s="88"/>
      <c r="GM57" s="88">
        <f>SUM('[1]címrend kötelező'!BN57+'[1]címrend önként'!BN57+'[1]címrend államig'!BN57)</f>
        <v>0</v>
      </c>
      <c r="GN57" s="91"/>
      <c r="GO57" s="90">
        <f t="shared" si="117"/>
        <v>0</v>
      </c>
      <c r="GP57" s="90">
        <f t="shared" si="1200"/>
        <v>0</v>
      </c>
      <c r="GQ57" s="91"/>
      <c r="GR57" s="88"/>
      <c r="GS57" s="88">
        <f>SUM('[1]címrend kötelező'!BP57+'[1]címrend önként'!BP57+'[1]címrend államig'!BP57)</f>
        <v>0</v>
      </c>
      <c r="GT57" s="91"/>
      <c r="GU57" s="88"/>
      <c r="GV57" s="88">
        <f>SUM('[1]címrend kötelező'!BQ57+'[1]címrend önként'!BQ57+'[1]címrend államig'!BQ57)</f>
        <v>0</v>
      </c>
      <c r="GW57" s="91"/>
      <c r="GX57" s="88"/>
      <c r="GY57" s="88">
        <f>SUM('[1]címrend kötelező'!BR57+'[1]címrend önként'!BR57+'[1]címrend államig'!BR57)</f>
        <v>0</v>
      </c>
      <c r="GZ57" s="91"/>
      <c r="HA57" s="90">
        <f t="shared" si="197"/>
        <v>0</v>
      </c>
      <c r="HB57" s="90">
        <f t="shared" si="197"/>
        <v>0</v>
      </c>
      <c r="HC57" s="90"/>
      <c r="HD57" s="91">
        <f t="shared" si="790"/>
        <v>6667458</v>
      </c>
      <c r="HE57" s="91">
        <f t="shared" si="790"/>
        <v>6849654</v>
      </c>
      <c r="HF57" s="92">
        <f t="shared" si="128"/>
        <v>102.73261563852371</v>
      </c>
      <c r="HH57" s="78"/>
      <c r="HI57" s="78"/>
    </row>
    <row r="58" spans="1:217" s="96" customFormat="1" ht="15" customHeight="1" x14ac:dyDescent="0.2">
      <c r="A58" s="108" t="s">
        <v>465</v>
      </c>
      <c r="B58" s="95">
        <f>B59+B60</f>
        <v>0</v>
      </c>
      <c r="C58" s="95">
        <f>C59+C60</f>
        <v>0</v>
      </c>
      <c r="D58" s="93"/>
      <c r="E58" s="95">
        <f t="shared" ref="E58:F58" si="1201">E59+E60</f>
        <v>0</v>
      </c>
      <c r="F58" s="95">
        <f t="shared" si="1201"/>
        <v>0</v>
      </c>
      <c r="G58" s="93"/>
      <c r="H58" s="95">
        <f t="shared" ref="H58:I58" si="1202">H59+H60</f>
        <v>0</v>
      </c>
      <c r="I58" s="95">
        <f t="shared" si="1202"/>
        <v>0</v>
      </c>
      <c r="J58" s="93"/>
      <c r="K58" s="95">
        <f t="shared" ref="K58:L58" si="1203">K59+K60</f>
        <v>0</v>
      </c>
      <c r="L58" s="95">
        <f t="shared" si="1203"/>
        <v>0</v>
      </c>
      <c r="M58" s="93"/>
      <c r="N58" s="95">
        <f t="shared" ref="N58:O58" si="1204">N59+N60</f>
        <v>0</v>
      </c>
      <c r="O58" s="95">
        <f t="shared" si="1204"/>
        <v>0</v>
      </c>
      <c r="P58" s="93"/>
      <c r="Q58" s="95">
        <f t="shared" ref="Q58:R58" si="1205">Q59+Q60</f>
        <v>0</v>
      </c>
      <c r="R58" s="95">
        <f t="shared" si="1205"/>
        <v>0</v>
      </c>
      <c r="S58" s="93"/>
      <c r="T58" s="95">
        <f t="shared" ref="T58:U58" si="1206">T59+T60</f>
        <v>0</v>
      </c>
      <c r="U58" s="95">
        <f t="shared" si="1206"/>
        <v>0</v>
      </c>
      <c r="V58" s="93"/>
      <c r="W58" s="95">
        <f t="shared" ref="W58:X58" si="1207">W59+W60</f>
        <v>0</v>
      </c>
      <c r="X58" s="95">
        <f t="shared" si="1207"/>
        <v>0</v>
      </c>
      <c r="Y58" s="93"/>
      <c r="Z58" s="95">
        <f t="shared" ref="Z58:AA58" si="1208">Z59+Z60</f>
        <v>265911</v>
      </c>
      <c r="AA58" s="95">
        <f t="shared" si="1208"/>
        <v>68921</v>
      </c>
      <c r="AB58" s="93"/>
      <c r="AC58" s="95">
        <f t="shared" ref="AC58:AD58" si="1209">AC59+AC60</f>
        <v>0</v>
      </c>
      <c r="AD58" s="95">
        <f t="shared" si="1209"/>
        <v>0</v>
      </c>
      <c r="AE58" s="93"/>
      <c r="AF58" s="95">
        <f t="shared" ref="AF58:AG58" si="1210">AF59+AF60</f>
        <v>0</v>
      </c>
      <c r="AG58" s="95">
        <f t="shared" si="1210"/>
        <v>0</v>
      </c>
      <c r="AH58" s="93"/>
      <c r="AI58" s="95">
        <f t="shared" ref="AI58:AJ58" si="1211">AI59+AI60</f>
        <v>0</v>
      </c>
      <c r="AJ58" s="95">
        <f t="shared" si="1211"/>
        <v>0</v>
      </c>
      <c r="AK58" s="93"/>
      <c r="AL58" s="95">
        <f t="shared" ref="AL58:AM58" si="1212">AL59+AL60</f>
        <v>0</v>
      </c>
      <c r="AM58" s="95">
        <f t="shared" si="1212"/>
        <v>0</v>
      </c>
      <c r="AN58" s="93"/>
      <c r="AO58" s="95">
        <f t="shared" ref="AO58:AP58" si="1213">AO59+AO60</f>
        <v>0</v>
      </c>
      <c r="AP58" s="95">
        <f t="shared" si="1213"/>
        <v>0</v>
      </c>
      <c r="AQ58" s="93"/>
      <c r="AR58" s="95">
        <f t="shared" ref="AR58:AS58" si="1214">AR59+AR60</f>
        <v>0</v>
      </c>
      <c r="AS58" s="95">
        <f t="shared" si="1214"/>
        <v>0</v>
      </c>
      <c r="AT58" s="93"/>
      <c r="AU58" s="95">
        <f t="shared" ref="AU58:AV58" si="1215">AU59+AU60</f>
        <v>0</v>
      </c>
      <c r="AV58" s="95">
        <f t="shared" si="1215"/>
        <v>0</v>
      </c>
      <c r="AW58" s="93"/>
      <c r="AX58" s="95">
        <f t="shared" ref="AX58:AY58" si="1216">AX59+AX60</f>
        <v>0</v>
      </c>
      <c r="AY58" s="95">
        <f t="shared" si="1216"/>
        <v>0</v>
      </c>
      <c r="AZ58" s="93"/>
      <c r="BA58" s="95">
        <f t="shared" ref="BA58:BB58" si="1217">BA59+BA60</f>
        <v>0</v>
      </c>
      <c r="BB58" s="95">
        <f t="shared" si="1217"/>
        <v>0</v>
      </c>
      <c r="BC58" s="93"/>
      <c r="BD58" s="95">
        <f t="shared" ref="BD58:BE58" si="1218">BD59+BD60</f>
        <v>0</v>
      </c>
      <c r="BE58" s="95">
        <f t="shared" si="1218"/>
        <v>0</v>
      </c>
      <c r="BF58" s="93"/>
      <c r="BG58" s="95">
        <f t="shared" ref="BG58:BH58" si="1219">BG59+BG60</f>
        <v>0</v>
      </c>
      <c r="BH58" s="95">
        <f t="shared" si="1219"/>
        <v>0</v>
      </c>
      <c r="BI58" s="93"/>
      <c r="BJ58" s="95">
        <f t="shared" ref="BJ58:BK58" si="1220">BJ59+BJ60</f>
        <v>0</v>
      </c>
      <c r="BK58" s="95">
        <f t="shared" si="1220"/>
        <v>0</v>
      </c>
      <c r="BL58" s="93"/>
      <c r="BM58" s="95">
        <f t="shared" ref="BM58:BN58" si="1221">BM59+BM60</f>
        <v>0</v>
      </c>
      <c r="BN58" s="95">
        <f t="shared" si="1221"/>
        <v>0</v>
      </c>
      <c r="BO58" s="93"/>
      <c r="BP58" s="95">
        <f t="shared" ref="BP58:BQ58" si="1222">BP59+BP60</f>
        <v>0</v>
      </c>
      <c r="BQ58" s="95">
        <f t="shared" si="1222"/>
        <v>0</v>
      </c>
      <c r="BR58" s="93"/>
      <c r="BS58" s="95">
        <f t="shared" ref="BS58:BT58" si="1223">BS59+BS60</f>
        <v>0</v>
      </c>
      <c r="BT58" s="95">
        <f t="shared" si="1223"/>
        <v>0</v>
      </c>
      <c r="BU58" s="93"/>
      <c r="BV58" s="95">
        <f t="shared" ref="BV58:BW58" si="1224">BV59+BV60</f>
        <v>0</v>
      </c>
      <c r="BW58" s="95">
        <f t="shared" si="1224"/>
        <v>0</v>
      </c>
      <c r="BX58" s="93"/>
      <c r="BY58" s="95">
        <f t="shared" ref="BY58:BZ58" si="1225">BY59+BY60</f>
        <v>0</v>
      </c>
      <c r="BZ58" s="95">
        <f t="shared" si="1225"/>
        <v>0</v>
      </c>
      <c r="CA58" s="93"/>
      <c r="CB58" s="95">
        <f t="shared" ref="CB58:CC58" si="1226">CB59+CB60</f>
        <v>0</v>
      </c>
      <c r="CC58" s="95">
        <f t="shared" si="1226"/>
        <v>0</v>
      </c>
      <c r="CD58" s="93"/>
      <c r="CE58" s="95">
        <f t="shared" ref="CE58:CF58" si="1227">CE59+CE60</f>
        <v>0</v>
      </c>
      <c r="CF58" s="95">
        <f t="shared" si="1227"/>
        <v>0</v>
      </c>
      <c r="CG58" s="93"/>
      <c r="CH58" s="95">
        <f t="shared" ref="CH58:CI58" si="1228">CH59+CH60</f>
        <v>0</v>
      </c>
      <c r="CI58" s="95">
        <f t="shared" si="1228"/>
        <v>0</v>
      </c>
      <c r="CJ58" s="93"/>
      <c r="CK58" s="95">
        <f t="shared" ref="CK58:CL58" si="1229">CK59+CK60</f>
        <v>0</v>
      </c>
      <c r="CL58" s="95">
        <f t="shared" si="1229"/>
        <v>0</v>
      </c>
      <c r="CM58" s="93"/>
      <c r="CN58" s="95">
        <f t="shared" ref="CN58:CO58" si="1230">CN59+CN60</f>
        <v>0</v>
      </c>
      <c r="CO58" s="95">
        <f t="shared" si="1230"/>
        <v>0</v>
      </c>
      <c r="CP58" s="93"/>
      <c r="CQ58" s="95">
        <f t="shared" ref="CQ58:CR58" si="1231">CQ59+CQ60</f>
        <v>0</v>
      </c>
      <c r="CR58" s="95">
        <f t="shared" si="1231"/>
        <v>0</v>
      </c>
      <c r="CS58" s="93"/>
      <c r="CT58" s="95">
        <f t="shared" ref="CT58:CU58" si="1232">CT59+CT60</f>
        <v>0</v>
      </c>
      <c r="CU58" s="95">
        <f t="shared" si="1232"/>
        <v>0</v>
      </c>
      <c r="CV58" s="93"/>
      <c r="CW58" s="95">
        <f t="shared" ref="CW58:CX58" si="1233">CW59+CW60</f>
        <v>0</v>
      </c>
      <c r="CX58" s="95">
        <f t="shared" si="1233"/>
        <v>0</v>
      </c>
      <c r="CY58" s="93"/>
      <c r="CZ58" s="95">
        <f t="shared" ref="CZ58:DA58" si="1234">CZ59+CZ60</f>
        <v>0</v>
      </c>
      <c r="DA58" s="95">
        <f t="shared" si="1234"/>
        <v>0</v>
      </c>
      <c r="DB58" s="93"/>
      <c r="DC58" s="95">
        <f t="shared" ref="DC58:DD58" si="1235">DC59+DC60</f>
        <v>0</v>
      </c>
      <c r="DD58" s="95">
        <f t="shared" si="1235"/>
        <v>0</v>
      </c>
      <c r="DE58" s="93"/>
      <c r="DF58" s="95">
        <f t="shared" ref="DF58:DG58" si="1236">DF59+DF60</f>
        <v>0</v>
      </c>
      <c r="DG58" s="95">
        <f t="shared" si="1236"/>
        <v>0</v>
      </c>
      <c r="DH58" s="93"/>
      <c r="DI58" s="95">
        <f t="shared" ref="DI58:DJ58" si="1237">DI59+DI60</f>
        <v>0</v>
      </c>
      <c r="DJ58" s="95">
        <f t="shared" si="1237"/>
        <v>0</v>
      </c>
      <c r="DK58" s="93"/>
      <c r="DL58" s="95">
        <f t="shared" ref="DL58:DM58" si="1238">DL59+DL60</f>
        <v>0</v>
      </c>
      <c r="DM58" s="95">
        <f t="shared" si="1238"/>
        <v>0</v>
      </c>
      <c r="DN58" s="93"/>
      <c r="DO58" s="95">
        <f t="shared" ref="DO58:DP58" si="1239">DO59+DO60</f>
        <v>0</v>
      </c>
      <c r="DP58" s="95">
        <f t="shared" si="1239"/>
        <v>0</v>
      </c>
      <c r="DQ58" s="93"/>
      <c r="DR58" s="91">
        <f t="shared" si="168"/>
        <v>265911</v>
      </c>
      <c r="DS58" s="91">
        <f t="shared" si="168"/>
        <v>68921</v>
      </c>
      <c r="DT58" s="93">
        <f t="shared" si="169"/>
        <v>25.918822463154967</v>
      </c>
      <c r="DU58" s="95">
        <f>DU59+DU60</f>
        <v>0</v>
      </c>
      <c r="DV58" s="95">
        <f>DV59+DV60</f>
        <v>0</v>
      </c>
      <c r="DW58" s="91"/>
      <c r="DX58" s="95">
        <f t="shared" ref="DX58:DY58" si="1240">DX59+DX60</f>
        <v>0</v>
      </c>
      <c r="DY58" s="95">
        <f t="shared" si="1240"/>
        <v>0</v>
      </c>
      <c r="DZ58" s="91"/>
      <c r="EA58" s="95">
        <f t="shared" ref="EA58:EB58" si="1241">EA59+EA60</f>
        <v>0</v>
      </c>
      <c r="EB58" s="95">
        <f t="shared" si="1241"/>
        <v>0</v>
      </c>
      <c r="EC58" s="91"/>
      <c r="ED58" s="95">
        <f t="shared" ref="ED58:EE58" si="1242">ED59+ED60</f>
        <v>0</v>
      </c>
      <c r="EE58" s="95">
        <f t="shared" si="1242"/>
        <v>0</v>
      </c>
      <c r="EF58" s="91"/>
      <c r="EG58" s="95">
        <f t="shared" ref="EG58:EH58" si="1243">EG59+EG60</f>
        <v>0</v>
      </c>
      <c r="EH58" s="95">
        <f t="shared" si="1243"/>
        <v>0</v>
      </c>
      <c r="EI58" s="91"/>
      <c r="EJ58" s="95">
        <f t="shared" ref="EJ58:EK58" si="1244">EJ59+EJ60</f>
        <v>0</v>
      </c>
      <c r="EK58" s="95">
        <f t="shared" si="1244"/>
        <v>0</v>
      </c>
      <c r="EL58" s="91"/>
      <c r="EM58" s="95">
        <f t="shared" ref="EM58:EN58" si="1245">EM59+EM60</f>
        <v>0</v>
      </c>
      <c r="EN58" s="95">
        <f t="shared" si="1245"/>
        <v>0</v>
      </c>
      <c r="EO58" s="91"/>
      <c r="EP58" s="95">
        <f t="shared" ref="EP58:EQ58" si="1246">EP59+EP60</f>
        <v>0</v>
      </c>
      <c r="EQ58" s="95">
        <f t="shared" si="1246"/>
        <v>0</v>
      </c>
      <c r="ER58" s="91"/>
      <c r="ES58" s="95">
        <f t="shared" ref="ES58:ET58" si="1247">ES59+ES60</f>
        <v>0</v>
      </c>
      <c r="ET58" s="95">
        <f t="shared" si="1247"/>
        <v>0</v>
      </c>
      <c r="EU58" s="91"/>
      <c r="EV58" s="91">
        <f t="shared" si="178"/>
        <v>0</v>
      </c>
      <c r="EW58" s="91">
        <f t="shared" si="178"/>
        <v>0</v>
      </c>
      <c r="EX58" s="83"/>
      <c r="EY58" s="95">
        <f t="shared" ref="EY58:EZ58" si="1248">EY59+EY60</f>
        <v>0</v>
      </c>
      <c r="EZ58" s="95">
        <f t="shared" si="1248"/>
        <v>0</v>
      </c>
      <c r="FA58" s="91"/>
      <c r="FB58" s="95">
        <f t="shared" ref="FB58:FC58" si="1249">FB59+FB60</f>
        <v>0</v>
      </c>
      <c r="FC58" s="95">
        <f t="shared" si="1249"/>
        <v>0</v>
      </c>
      <c r="FD58" s="91"/>
      <c r="FE58" s="95">
        <f t="shared" ref="FE58:FF58" si="1250">FE59+FE60</f>
        <v>0</v>
      </c>
      <c r="FF58" s="95">
        <f t="shared" si="1250"/>
        <v>0</v>
      </c>
      <c r="FG58" s="91"/>
      <c r="FH58" s="95">
        <f t="shared" ref="FH58:FI58" si="1251">FH59+FH60</f>
        <v>0</v>
      </c>
      <c r="FI58" s="95">
        <f t="shared" si="1251"/>
        <v>0</v>
      </c>
      <c r="FJ58" s="91"/>
      <c r="FK58" s="91"/>
      <c r="FL58" s="95">
        <f t="shared" ref="FL58" si="1252">FL59+FL60</f>
        <v>0</v>
      </c>
      <c r="FM58" s="91"/>
      <c r="FN58" s="95">
        <f t="shared" ref="FN58:FO58" si="1253">FN59+FN60</f>
        <v>0</v>
      </c>
      <c r="FO58" s="95">
        <f t="shared" si="1253"/>
        <v>0</v>
      </c>
      <c r="FP58" s="91"/>
      <c r="FQ58" s="95">
        <f t="shared" ref="FQ58:FR58" si="1254">FQ59+FQ60</f>
        <v>0</v>
      </c>
      <c r="FR58" s="95">
        <f t="shared" si="1254"/>
        <v>0</v>
      </c>
      <c r="FS58" s="91"/>
      <c r="FT58" s="95">
        <f t="shared" ref="FT58:FU58" si="1255">FT59+FT60</f>
        <v>0</v>
      </c>
      <c r="FU58" s="95">
        <f t="shared" si="1255"/>
        <v>0</v>
      </c>
      <c r="FV58" s="91"/>
      <c r="FW58" s="95">
        <f t="shared" ref="FW58:FX58" si="1256">FW59+FW60</f>
        <v>0</v>
      </c>
      <c r="FX58" s="95">
        <f t="shared" si="1256"/>
        <v>0</v>
      </c>
      <c r="FY58" s="91"/>
      <c r="FZ58" s="95">
        <f t="shared" ref="FZ58:GA58" si="1257">FZ59+FZ60</f>
        <v>0</v>
      </c>
      <c r="GA58" s="95">
        <f t="shared" si="1257"/>
        <v>0</v>
      </c>
      <c r="GB58" s="91"/>
      <c r="GC58" s="95">
        <f t="shared" ref="GC58:GD58" si="1258">GC59+GC60</f>
        <v>0</v>
      </c>
      <c r="GD58" s="95">
        <f t="shared" si="1258"/>
        <v>0</v>
      </c>
      <c r="GE58" s="91"/>
      <c r="GF58" s="95">
        <f t="shared" ref="GF58:GG58" si="1259">GF59+GF60</f>
        <v>0</v>
      </c>
      <c r="GG58" s="95">
        <f t="shared" si="1259"/>
        <v>0</v>
      </c>
      <c r="GH58" s="91"/>
      <c r="GI58" s="95">
        <f t="shared" ref="GI58:GJ58" si="1260">GI59+GI60</f>
        <v>0</v>
      </c>
      <c r="GJ58" s="95">
        <f t="shared" si="1260"/>
        <v>0</v>
      </c>
      <c r="GK58" s="91"/>
      <c r="GL58" s="95">
        <f t="shared" ref="GL58:GM58" si="1261">GL59+GL60</f>
        <v>0</v>
      </c>
      <c r="GM58" s="95">
        <f t="shared" si="1261"/>
        <v>0</v>
      </c>
      <c r="GN58" s="91"/>
      <c r="GO58" s="91">
        <f t="shared" si="117"/>
        <v>0</v>
      </c>
      <c r="GP58" s="95">
        <f t="shared" ref="GP58" si="1262">GP59+GP60</f>
        <v>0</v>
      </c>
      <c r="GQ58" s="91"/>
      <c r="GR58" s="95">
        <f t="shared" ref="GR58:GS58" si="1263">GR59+GR60</f>
        <v>0</v>
      </c>
      <c r="GS58" s="95">
        <f t="shared" si="1263"/>
        <v>0</v>
      </c>
      <c r="GT58" s="91"/>
      <c r="GU58" s="95">
        <f t="shared" ref="GU58:GV58" si="1264">GU59+GU60</f>
        <v>0</v>
      </c>
      <c r="GV58" s="95">
        <f t="shared" si="1264"/>
        <v>0</v>
      </c>
      <c r="GW58" s="91"/>
      <c r="GX58" s="95">
        <f t="shared" ref="GX58:GY58" si="1265">GX59+GX60</f>
        <v>0</v>
      </c>
      <c r="GY58" s="95">
        <f t="shared" si="1265"/>
        <v>0</v>
      </c>
      <c r="GZ58" s="91"/>
      <c r="HA58" s="91">
        <f t="shared" si="197"/>
        <v>0</v>
      </c>
      <c r="HB58" s="91">
        <f t="shared" si="197"/>
        <v>0</v>
      </c>
      <c r="HC58" s="91"/>
      <c r="HD58" s="91">
        <f t="shared" si="790"/>
        <v>265911</v>
      </c>
      <c r="HE58" s="90">
        <f t="shared" si="790"/>
        <v>68921</v>
      </c>
      <c r="HF58" s="92">
        <f t="shared" si="128"/>
        <v>25.918822463154967</v>
      </c>
      <c r="HH58" s="78"/>
      <c r="HI58" s="78"/>
    </row>
    <row r="59" spans="1:217" ht="15" customHeight="1" x14ac:dyDescent="0.2">
      <c r="A59" s="111" t="s">
        <v>466</v>
      </c>
      <c r="B59" s="88"/>
      <c r="C59" s="88">
        <f>SUM('[1]címrend kötelező'!B59+'[1]címrend önként'!B59+'[1]címrend államig'!B59)</f>
        <v>0</v>
      </c>
      <c r="D59" s="93"/>
      <c r="E59" s="88"/>
      <c r="F59" s="88">
        <f>SUM('[1]címrend kötelező'!C59+'[1]címrend önként'!C59+'[1]címrend államig'!C59)</f>
        <v>0</v>
      </c>
      <c r="G59" s="93"/>
      <c r="H59" s="88"/>
      <c r="I59" s="88">
        <f>SUM('[1]címrend kötelező'!D59+'[1]címrend önként'!D59+'[1]címrend államig'!D59)</f>
        <v>0</v>
      </c>
      <c r="J59" s="93"/>
      <c r="K59" s="88"/>
      <c r="L59" s="88">
        <f>SUM('[1]címrend kötelező'!E59+'[1]címrend önként'!E59+'[1]címrend államig'!E59)</f>
        <v>0</v>
      </c>
      <c r="M59" s="93"/>
      <c r="N59" s="88"/>
      <c r="O59" s="88">
        <f>SUM('[1]címrend kötelező'!F59+'[1]címrend önként'!F59+'[1]címrend államig'!F59)</f>
        <v>0</v>
      </c>
      <c r="P59" s="93"/>
      <c r="Q59" s="88"/>
      <c r="R59" s="88">
        <f>SUM('[1]címrend kötelező'!G59+'[1]címrend önként'!G59+'[1]címrend államig'!G59)</f>
        <v>0</v>
      </c>
      <c r="S59" s="93"/>
      <c r="T59" s="88"/>
      <c r="U59" s="88">
        <f>SUM('[1]címrend kötelező'!H59+'[1]címrend önként'!H59+'[1]címrend államig'!H59)</f>
        <v>0</v>
      </c>
      <c r="V59" s="93"/>
      <c r="W59" s="88"/>
      <c r="X59" s="88">
        <f>SUM('[1]címrend kötelező'!I59+'[1]címrend önként'!I59+'[1]címrend államig'!I59)</f>
        <v>0</v>
      </c>
      <c r="Y59" s="93"/>
      <c r="Z59" s="88">
        <v>265911</v>
      </c>
      <c r="AA59" s="88">
        <f>SUM('[1]címrend kötelező'!J59+'[1]címrend önként'!J59+'[1]címrend államig'!J59)</f>
        <v>68921</v>
      </c>
      <c r="AB59" s="93"/>
      <c r="AC59" s="88"/>
      <c r="AD59" s="88">
        <f>SUM('[1]címrend kötelező'!K59+'[1]címrend önként'!K59+'[1]címrend államig'!K59)</f>
        <v>0</v>
      </c>
      <c r="AE59" s="93"/>
      <c r="AF59" s="88"/>
      <c r="AG59" s="88">
        <f>SUM('[1]címrend kötelező'!L59+'[1]címrend önként'!L59+'[1]címrend államig'!L59)</f>
        <v>0</v>
      </c>
      <c r="AH59" s="93"/>
      <c r="AI59" s="88"/>
      <c r="AJ59" s="88">
        <f>SUM('[1]címrend kötelező'!M59+'[1]címrend önként'!M59+'[1]címrend államig'!M59)</f>
        <v>0</v>
      </c>
      <c r="AK59" s="93"/>
      <c r="AL59" s="88"/>
      <c r="AM59" s="88">
        <f>SUM('[1]címrend kötelező'!N59+'[1]címrend önként'!N59+'[1]címrend államig'!N59)</f>
        <v>0</v>
      </c>
      <c r="AN59" s="93"/>
      <c r="AO59" s="88"/>
      <c r="AP59" s="88">
        <f>SUM('[1]címrend kötelező'!O59+'[1]címrend önként'!O59+'[1]címrend államig'!O59)</f>
        <v>0</v>
      </c>
      <c r="AQ59" s="93"/>
      <c r="AR59" s="88"/>
      <c r="AS59" s="88">
        <f>SUM('[1]címrend kötelező'!P59+'[1]címrend önként'!P59+'[1]címrend államig'!P59)</f>
        <v>0</v>
      </c>
      <c r="AT59" s="93"/>
      <c r="AU59" s="88"/>
      <c r="AV59" s="88">
        <f>SUM('[1]címrend kötelező'!Q59+'[1]címrend önként'!Q59+'[1]címrend államig'!Q59)</f>
        <v>0</v>
      </c>
      <c r="AW59" s="93"/>
      <c r="AX59" s="88"/>
      <c r="AY59" s="88">
        <f>SUM('[1]címrend kötelező'!R59+'[1]címrend önként'!R59+'[1]címrend államig'!R59)</f>
        <v>0</v>
      </c>
      <c r="AZ59" s="93"/>
      <c r="BA59" s="88"/>
      <c r="BB59" s="88">
        <f>SUM('[1]címrend kötelező'!S59+'[1]címrend önként'!S59+'[1]címrend államig'!S59)</f>
        <v>0</v>
      </c>
      <c r="BC59" s="93"/>
      <c r="BD59" s="88"/>
      <c r="BE59" s="88">
        <f>SUM('[1]címrend kötelező'!T59+'[1]címrend önként'!T59+'[1]címrend államig'!T59)</f>
        <v>0</v>
      </c>
      <c r="BF59" s="93"/>
      <c r="BG59" s="88"/>
      <c r="BH59" s="88">
        <f>SUM('[1]címrend kötelező'!U59+'[1]címrend önként'!U59+'[1]címrend államig'!U59)</f>
        <v>0</v>
      </c>
      <c r="BI59" s="93"/>
      <c r="BJ59" s="88"/>
      <c r="BK59" s="88">
        <f>SUM('[1]címrend kötelező'!V59+'[1]címrend önként'!V59+'[1]címrend államig'!V59)</f>
        <v>0</v>
      </c>
      <c r="BL59" s="93"/>
      <c r="BM59" s="88"/>
      <c r="BN59" s="88">
        <f>SUM('[1]címrend kötelező'!W59+'[1]címrend önként'!W59+'[1]címrend államig'!W59)</f>
        <v>0</v>
      </c>
      <c r="BO59" s="93"/>
      <c r="BP59" s="88"/>
      <c r="BQ59" s="88">
        <f>SUM('[1]címrend kötelező'!X59+'[1]címrend önként'!X59+'[1]címrend államig'!X59)</f>
        <v>0</v>
      </c>
      <c r="BR59" s="93"/>
      <c r="BS59" s="88"/>
      <c r="BT59" s="88">
        <f>SUM('[1]címrend kötelező'!Y59+'[1]címrend önként'!Y59+'[1]címrend államig'!Y59)</f>
        <v>0</v>
      </c>
      <c r="BU59" s="93"/>
      <c r="BV59" s="88"/>
      <c r="BW59" s="88">
        <f>SUM('[1]címrend kötelező'!Z59+'[1]címrend önként'!Z59+'[1]címrend államig'!Z59)</f>
        <v>0</v>
      </c>
      <c r="BX59" s="93"/>
      <c r="BY59" s="88"/>
      <c r="BZ59" s="88">
        <f>SUM('[1]címrend kötelező'!AA59+'[1]címrend önként'!AA59+'[1]címrend államig'!AA59)</f>
        <v>0</v>
      </c>
      <c r="CA59" s="93"/>
      <c r="CB59" s="88"/>
      <c r="CC59" s="88">
        <f>SUM('[1]címrend kötelező'!AB59+'[1]címrend önként'!AB59+'[1]címrend államig'!AB59)</f>
        <v>0</v>
      </c>
      <c r="CD59" s="93"/>
      <c r="CE59" s="88"/>
      <c r="CF59" s="88">
        <f>SUM('[1]címrend kötelező'!AC59+'[1]címrend önként'!AC59+'[1]címrend államig'!AC59)</f>
        <v>0</v>
      </c>
      <c r="CG59" s="93"/>
      <c r="CH59" s="88"/>
      <c r="CI59" s="88">
        <f>SUM('[1]címrend kötelező'!AD59+'[1]címrend önként'!AD59+'[1]címrend államig'!AD59)</f>
        <v>0</v>
      </c>
      <c r="CJ59" s="93"/>
      <c r="CK59" s="88"/>
      <c r="CL59" s="88">
        <f>SUM('[1]címrend kötelező'!AE59+'[1]címrend önként'!AE59+'[1]címrend államig'!AE59)</f>
        <v>0</v>
      </c>
      <c r="CM59" s="93"/>
      <c r="CN59" s="88"/>
      <c r="CO59" s="88">
        <f>SUM('[1]címrend kötelező'!AF59+'[1]címrend önként'!AF59+'[1]címrend államig'!AF59)</f>
        <v>0</v>
      </c>
      <c r="CP59" s="93"/>
      <c r="CQ59" s="88"/>
      <c r="CR59" s="88">
        <f>SUM('[1]címrend kötelező'!AG59+'[1]címrend önként'!AG59+'[1]címrend államig'!AG59)</f>
        <v>0</v>
      </c>
      <c r="CS59" s="93"/>
      <c r="CT59" s="88"/>
      <c r="CU59" s="88">
        <f>SUM('[1]címrend kötelező'!AH59+'[1]címrend önként'!AH59+'[1]címrend államig'!AH59)</f>
        <v>0</v>
      </c>
      <c r="CV59" s="93"/>
      <c r="CW59" s="88"/>
      <c r="CX59" s="88">
        <f>SUM('[1]címrend kötelező'!AI59+'[1]címrend önként'!AI59+'[1]címrend államig'!AI59)</f>
        <v>0</v>
      </c>
      <c r="CY59" s="93"/>
      <c r="CZ59" s="88"/>
      <c r="DA59" s="88">
        <f>SUM('[1]címrend kötelező'!AJ59+'[1]címrend önként'!AJ59+'[1]címrend államig'!AJ59)</f>
        <v>0</v>
      </c>
      <c r="DB59" s="93"/>
      <c r="DC59" s="88"/>
      <c r="DD59" s="88">
        <f>SUM('[1]címrend kötelező'!AK59+'[1]címrend önként'!AK59+'[1]címrend államig'!AK59)</f>
        <v>0</v>
      </c>
      <c r="DE59" s="93"/>
      <c r="DF59" s="88"/>
      <c r="DG59" s="88">
        <f>SUM('[1]címrend kötelező'!AL59+'[1]címrend önként'!AL59+'[1]címrend államig'!AL59)</f>
        <v>0</v>
      </c>
      <c r="DH59" s="93"/>
      <c r="DI59" s="88"/>
      <c r="DJ59" s="88">
        <f>SUM('[1]címrend kötelező'!AM59+'[1]címrend önként'!AM59+'[1]címrend államig'!AM59)</f>
        <v>0</v>
      </c>
      <c r="DK59" s="93"/>
      <c r="DL59" s="88"/>
      <c r="DM59" s="88">
        <f>SUM('[1]címrend kötelező'!AN59+'[1]címrend önként'!AN59+'[1]címrend államig'!AN59)</f>
        <v>0</v>
      </c>
      <c r="DN59" s="93"/>
      <c r="DO59" s="88"/>
      <c r="DP59" s="88">
        <f>SUM('[1]címrend kötelező'!AO59+'[1]címrend önként'!AO59+'[1]címrend államig'!AO59)</f>
        <v>0</v>
      </c>
      <c r="DQ59" s="93"/>
      <c r="DR59" s="90">
        <f t="shared" si="168"/>
        <v>265911</v>
      </c>
      <c r="DS59" s="90">
        <f t="shared" si="168"/>
        <v>68921</v>
      </c>
      <c r="DT59" s="89">
        <f t="shared" si="169"/>
        <v>25.918822463154967</v>
      </c>
      <c r="DU59" s="88"/>
      <c r="DV59" s="88">
        <f>SUM('[1]címrend kötelező'!AQ59+'[1]címrend önként'!AQ59+'[1]címrend államig'!AQ59)</f>
        <v>0</v>
      </c>
      <c r="DW59" s="91"/>
      <c r="DX59" s="88"/>
      <c r="DY59" s="88">
        <f>SUM('[1]címrend kötelező'!AR59+'[1]címrend önként'!AR59+'[1]címrend államig'!AR59)</f>
        <v>0</v>
      </c>
      <c r="DZ59" s="91"/>
      <c r="EA59" s="88"/>
      <c r="EB59" s="88">
        <f>SUM('[1]címrend kötelező'!AS59+'[1]címrend önként'!AS59+'[1]címrend államig'!AS59)</f>
        <v>0</v>
      </c>
      <c r="EC59" s="91"/>
      <c r="ED59" s="88"/>
      <c r="EE59" s="88">
        <f>SUM('[1]címrend kötelező'!AT59+'[1]címrend önként'!AT59+'[1]címrend államig'!AT59)</f>
        <v>0</v>
      </c>
      <c r="EF59" s="91"/>
      <c r="EG59" s="88"/>
      <c r="EH59" s="88">
        <f>SUM('[1]címrend kötelező'!AU59+'[1]címrend önként'!AU59+'[1]címrend államig'!AU59)</f>
        <v>0</v>
      </c>
      <c r="EI59" s="91"/>
      <c r="EJ59" s="88"/>
      <c r="EK59" s="88">
        <f>SUM('[1]címrend kötelező'!AV59+'[1]címrend önként'!AV59+'[1]címrend államig'!AV59)</f>
        <v>0</v>
      </c>
      <c r="EL59" s="91"/>
      <c r="EM59" s="88"/>
      <c r="EN59" s="88">
        <f>SUM('[1]címrend kötelező'!AW59+'[1]címrend önként'!AW59+'[1]címrend államig'!AW59)</f>
        <v>0</v>
      </c>
      <c r="EO59" s="91"/>
      <c r="EP59" s="88"/>
      <c r="EQ59" s="88">
        <f>SUM('[1]címrend kötelező'!AX59+'[1]címrend önként'!AX59+'[1]címrend államig'!AX59)</f>
        <v>0</v>
      </c>
      <c r="ER59" s="91"/>
      <c r="ES59" s="88"/>
      <c r="ET59" s="88">
        <f>SUM('[1]címrend kötelező'!AY59+'[1]címrend önként'!AY59+'[1]címrend államig'!AY59)</f>
        <v>0</v>
      </c>
      <c r="EU59" s="91"/>
      <c r="EV59" s="90">
        <f t="shared" si="178"/>
        <v>0</v>
      </c>
      <c r="EW59" s="90">
        <f t="shared" si="178"/>
        <v>0</v>
      </c>
      <c r="EX59" s="110"/>
      <c r="EY59" s="88"/>
      <c r="EZ59" s="88">
        <f>'[1]címrend kötelező'!BA59+'[1]címrend önként'!BA59+'[1]címrend államig'!BA59</f>
        <v>0</v>
      </c>
      <c r="FA59" s="91"/>
      <c r="FB59" s="88"/>
      <c r="FC59" s="88">
        <f>'[1]címrend kötelező'!BB59+'[1]címrend önként'!BB59+'[1]címrend államig'!BB59</f>
        <v>0</v>
      </c>
      <c r="FD59" s="91"/>
      <c r="FE59" s="88"/>
      <c r="FF59" s="88">
        <f>'[1]címrend kötelező'!BC59+'[1]címrend önként'!BC59+'[1]címrend államig'!BC59</f>
        <v>0</v>
      </c>
      <c r="FG59" s="91"/>
      <c r="FH59" s="88"/>
      <c r="FI59" s="88">
        <f>'[1]címrend kötelező'!BD59+'[1]címrend önként'!BD59+'[1]címrend államig'!BD59</f>
        <v>0</v>
      </c>
      <c r="FJ59" s="91"/>
      <c r="FK59" s="91"/>
      <c r="FL59" s="88">
        <f>'[1]címrend kötelező'!BE59+'[1]címrend önként'!BE59+'[1]címrend államig'!BE59</f>
        <v>0</v>
      </c>
      <c r="FM59" s="91"/>
      <c r="FN59" s="88"/>
      <c r="FO59" s="88">
        <f>SUM('[1]címrend kötelező'!BF59+'[1]címrend önként'!BF59+'[1]címrend államig'!BF59)</f>
        <v>0</v>
      </c>
      <c r="FP59" s="91"/>
      <c r="FQ59" s="88"/>
      <c r="FR59" s="88">
        <f>SUM('[1]címrend kötelező'!BG59+'[1]címrend önként'!BG59+'[1]címrend államig'!BG59)</f>
        <v>0</v>
      </c>
      <c r="FS59" s="91"/>
      <c r="FT59" s="88"/>
      <c r="FU59" s="88">
        <f>SUM('[1]címrend kötelező'!BH59+'[1]címrend önként'!BH59+'[1]címrend államig'!BH59)</f>
        <v>0</v>
      </c>
      <c r="FV59" s="91"/>
      <c r="FW59" s="88"/>
      <c r="FX59" s="88">
        <f>SUM('[1]címrend kötelező'!BI59+'[1]címrend önként'!BI59+'[1]címrend államig'!BI59)</f>
        <v>0</v>
      </c>
      <c r="FY59" s="91"/>
      <c r="FZ59" s="88"/>
      <c r="GA59" s="88">
        <f>SUM('[1]címrend kötelező'!BJ59+'[1]címrend önként'!BJ59+'[1]címrend államig'!BJ59)</f>
        <v>0</v>
      </c>
      <c r="GB59" s="91"/>
      <c r="GC59" s="88"/>
      <c r="GD59" s="88">
        <f>SUM('[1]címrend kötelező'!BK59+'[1]címrend önként'!BK59+'[1]címrend államig'!BK59)</f>
        <v>0</v>
      </c>
      <c r="GE59" s="91"/>
      <c r="GF59" s="88"/>
      <c r="GG59" s="88">
        <f>SUM('[1]címrend kötelező'!BL59+'[1]címrend önként'!BL59+'[1]címrend államig'!BL59)</f>
        <v>0</v>
      </c>
      <c r="GH59" s="91"/>
      <c r="GI59" s="88"/>
      <c r="GJ59" s="88">
        <f>SUM('[1]címrend kötelező'!BM59+'[1]címrend önként'!BM59+'[1]címrend államig'!BM59)</f>
        <v>0</v>
      </c>
      <c r="GK59" s="91"/>
      <c r="GL59" s="88"/>
      <c r="GM59" s="88">
        <f>SUM('[1]címrend kötelező'!BN59+'[1]címrend önként'!BN59+'[1]címrend államig'!BN59)</f>
        <v>0</v>
      </c>
      <c r="GN59" s="91"/>
      <c r="GO59" s="90">
        <f t="shared" si="117"/>
        <v>0</v>
      </c>
      <c r="GP59" s="90">
        <f t="shared" ref="GP59:GP60" si="1266">EZ59+FC59+FF59+FI59+FL59+FO59+FR59+FU59+FX59+GA59+GD59+GG59+GJ59+GM59</f>
        <v>0</v>
      </c>
      <c r="GQ59" s="91"/>
      <c r="GR59" s="88"/>
      <c r="GS59" s="88">
        <f>SUM('[1]címrend kötelező'!BP59+'[1]címrend önként'!BP59+'[1]címrend államig'!BP59)</f>
        <v>0</v>
      </c>
      <c r="GT59" s="91"/>
      <c r="GU59" s="88"/>
      <c r="GV59" s="88">
        <f>SUM('[1]címrend kötelező'!BQ59+'[1]címrend önként'!BQ59+'[1]címrend államig'!BQ59)</f>
        <v>0</v>
      </c>
      <c r="GW59" s="91"/>
      <c r="GX59" s="88"/>
      <c r="GY59" s="88">
        <f>SUM('[1]címrend kötelező'!BR59+'[1]címrend önként'!BR59+'[1]címrend államig'!BR59)</f>
        <v>0</v>
      </c>
      <c r="GZ59" s="91"/>
      <c r="HA59" s="90">
        <f t="shared" si="197"/>
        <v>0</v>
      </c>
      <c r="HB59" s="90">
        <f t="shared" si="197"/>
        <v>0</v>
      </c>
      <c r="HC59" s="90"/>
      <c r="HD59" s="91">
        <f t="shared" si="790"/>
        <v>265911</v>
      </c>
      <c r="HE59" s="90">
        <f t="shared" si="790"/>
        <v>68921</v>
      </c>
      <c r="HF59" s="92">
        <f t="shared" si="128"/>
        <v>25.918822463154967</v>
      </c>
      <c r="HH59" s="78"/>
      <c r="HI59" s="78"/>
    </row>
    <row r="60" spans="1:217" ht="15" customHeight="1" x14ac:dyDescent="0.2">
      <c r="A60" s="109" t="s">
        <v>467</v>
      </c>
      <c r="B60" s="88"/>
      <c r="C60" s="88">
        <f>SUM('[1]címrend kötelező'!B60+'[1]címrend önként'!B60+'[1]címrend államig'!B60)</f>
        <v>0</v>
      </c>
      <c r="D60" s="93"/>
      <c r="E60" s="88"/>
      <c r="F60" s="88">
        <f>SUM('[1]címrend kötelező'!C60+'[1]címrend önként'!C60+'[1]címrend államig'!C60)</f>
        <v>0</v>
      </c>
      <c r="G60" s="93"/>
      <c r="H60" s="88"/>
      <c r="I60" s="88">
        <f>SUM('[1]címrend kötelező'!D60+'[1]címrend önként'!D60+'[1]címrend államig'!D60)</f>
        <v>0</v>
      </c>
      <c r="J60" s="93"/>
      <c r="K60" s="88"/>
      <c r="L60" s="88">
        <f>SUM('[1]címrend kötelező'!E60+'[1]címrend önként'!E60+'[1]címrend államig'!E60)</f>
        <v>0</v>
      </c>
      <c r="M60" s="93"/>
      <c r="N60" s="88"/>
      <c r="O60" s="88">
        <f>SUM('[1]címrend kötelező'!F60+'[1]címrend önként'!F60+'[1]címrend államig'!F60)</f>
        <v>0</v>
      </c>
      <c r="P60" s="93"/>
      <c r="Q60" s="88"/>
      <c r="R60" s="88">
        <f>SUM('[1]címrend kötelező'!G60+'[1]címrend önként'!G60+'[1]címrend államig'!G60)</f>
        <v>0</v>
      </c>
      <c r="S60" s="93"/>
      <c r="T60" s="88"/>
      <c r="U60" s="88">
        <f>SUM('[1]címrend kötelező'!H60+'[1]címrend önként'!H60+'[1]címrend államig'!H60)</f>
        <v>0</v>
      </c>
      <c r="V60" s="93"/>
      <c r="W60" s="88"/>
      <c r="X60" s="88">
        <f>SUM('[1]címrend kötelező'!I60+'[1]címrend önként'!I60+'[1]címrend államig'!I60)</f>
        <v>0</v>
      </c>
      <c r="Y60" s="93"/>
      <c r="Z60" s="88"/>
      <c r="AA60" s="88">
        <f>SUM('[1]címrend kötelező'!J60+'[1]címrend önként'!J60+'[1]címrend államig'!J60)</f>
        <v>0</v>
      </c>
      <c r="AB60" s="93"/>
      <c r="AC60" s="88"/>
      <c r="AD60" s="88">
        <f>SUM('[1]címrend kötelező'!K60+'[1]címrend önként'!K60+'[1]címrend államig'!K60)</f>
        <v>0</v>
      </c>
      <c r="AE60" s="93"/>
      <c r="AF60" s="88"/>
      <c r="AG60" s="88">
        <f>SUM('[1]címrend kötelező'!L60+'[1]címrend önként'!L60+'[1]címrend államig'!L60)</f>
        <v>0</v>
      </c>
      <c r="AH60" s="93"/>
      <c r="AI60" s="88"/>
      <c r="AJ60" s="88">
        <f>SUM('[1]címrend kötelező'!M60+'[1]címrend önként'!M60+'[1]címrend államig'!M60)</f>
        <v>0</v>
      </c>
      <c r="AK60" s="93"/>
      <c r="AL60" s="88"/>
      <c r="AM60" s="88">
        <f>SUM('[1]címrend kötelező'!N60+'[1]címrend önként'!N60+'[1]címrend államig'!N60)</f>
        <v>0</v>
      </c>
      <c r="AN60" s="93"/>
      <c r="AO60" s="88"/>
      <c r="AP60" s="88">
        <f>SUM('[1]címrend kötelező'!O60+'[1]címrend önként'!O60+'[1]címrend államig'!O60)</f>
        <v>0</v>
      </c>
      <c r="AQ60" s="93"/>
      <c r="AR60" s="88"/>
      <c r="AS60" s="88">
        <f>SUM('[1]címrend kötelező'!P60+'[1]címrend önként'!P60+'[1]címrend államig'!P60)</f>
        <v>0</v>
      </c>
      <c r="AT60" s="93"/>
      <c r="AU60" s="88"/>
      <c r="AV60" s="88">
        <f>SUM('[1]címrend kötelező'!Q60+'[1]címrend önként'!Q60+'[1]címrend államig'!Q60)</f>
        <v>0</v>
      </c>
      <c r="AW60" s="93"/>
      <c r="AX60" s="88"/>
      <c r="AY60" s="88">
        <f>SUM('[1]címrend kötelező'!R60+'[1]címrend önként'!R60+'[1]címrend államig'!R60)</f>
        <v>0</v>
      </c>
      <c r="AZ60" s="93"/>
      <c r="BA60" s="88"/>
      <c r="BB60" s="88">
        <f>SUM('[1]címrend kötelező'!S60+'[1]címrend önként'!S60+'[1]címrend államig'!S60)</f>
        <v>0</v>
      </c>
      <c r="BC60" s="93"/>
      <c r="BD60" s="88"/>
      <c r="BE60" s="88">
        <f>SUM('[1]címrend kötelező'!T60+'[1]címrend önként'!T60+'[1]címrend államig'!T60)</f>
        <v>0</v>
      </c>
      <c r="BF60" s="93"/>
      <c r="BG60" s="88"/>
      <c r="BH60" s="88">
        <f>SUM('[1]címrend kötelező'!U60+'[1]címrend önként'!U60+'[1]címrend államig'!U60)</f>
        <v>0</v>
      </c>
      <c r="BI60" s="93"/>
      <c r="BJ60" s="88"/>
      <c r="BK60" s="88">
        <f>SUM('[1]címrend kötelező'!V60+'[1]címrend önként'!V60+'[1]címrend államig'!V60)</f>
        <v>0</v>
      </c>
      <c r="BL60" s="93"/>
      <c r="BM60" s="88"/>
      <c r="BN60" s="88">
        <f>SUM('[1]címrend kötelező'!W60+'[1]címrend önként'!W60+'[1]címrend államig'!W60)</f>
        <v>0</v>
      </c>
      <c r="BO60" s="93"/>
      <c r="BP60" s="88"/>
      <c r="BQ60" s="88">
        <f>SUM('[1]címrend kötelező'!X60+'[1]címrend önként'!X60+'[1]címrend államig'!X60)</f>
        <v>0</v>
      </c>
      <c r="BR60" s="93"/>
      <c r="BS60" s="88"/>
      <c r="BT60" s="88">
        <f>SUM('[1]címrend kötelező'!Y60+'[1]címrend önként'!Y60+'[1]címrend államig'!Y60)</f>
        <v>0</v>
      </c>
      <c r="BU60" s="93"/>
      <c r="BV60" s="88"/>
      <c r="BW60" s="88">
        <f>SUM('[1]címrend kötelező'!Z60+'[1]címrend önként'!Z60+'[1]címrend államig'!Z60)</f>
        <v>0</v>
      </c>
      <c r="BX60" s="93"/>
      <c r="BY60" s="88"/>
      <c r="BZ60" s="88">
        <f>SUM('[1]címrend kötelező'!AA60+'[1]címrend önként'!AA60+'[1]címrend államig'!AA60)</f>
        <v>0</v>
      </c>
      <c r="CA60" s="93"/>
      <c r="CB60" s="88"/>
      <c r="CC60" s="88">
        <f>SUM('[1]címrend kötelező'!AB60+'[1]címrend önként'!AB60+'[1]címrend államig'!AB60)</f>
        <v>0</v>
      </c>
      <c r="CD60" s="93"/>
      <c r="CE60" s="88"/>
      <c r="CF60" s="88">
        <f>SUM('[1]címrend kötelező'!AC60+'[1]címrend önként'!AC60+'[1]címrend államig'!AC60)</f>
        <v>0</v>
      </c>
      <c r="CG60" s="93"/>
      <c r="CH60" s="88"/>
      <c r="CI60" s="88">
        <f>SUM('[1]címrend kötelező'!AD60+'[1]címrend önként'!AD60+'[1]címrend államig'!AD60)</f>
        <v>0</v>
      </c>
      <c r="CJ60" s="93"/>
      <c r="CK60" s="88"/>
      <c r="CL60" s="88">
        <f>SUM('[1]címrend kötelező'!AE60+'[1]címrend önként'!AE60+'[1]címrend államig'!AE60)</f>
        <v>0</v>
      </c>
      <c r="CM60" s="93"/>
      <c r="CN60" s="88"/>
      <c r="CO60" s="88">
        <f>SUM('[1]címrend kötelező'!AF60+'[1]címrend önként'!AF60+'[1]címrend államig'!AF60)</f>
        <v>0</v>
      </c>
      <c r="CP60" s="93"/>
      <c r="CQ60" s="88"/>
      <c r="CR60" s="88">
        <f>SUM('[1]címrend kötelező'!AG60+'[1]címrend önként'!AG60+'[1]címrend államig'!AG60)</f>
        <v>0</v>
      </c>
      <c r="CS60" s="93"/>
      <c r="CT60" s="88"/>
      <c r="CU60" s="88">
        <f>SUM('[1]címrend kötelező'!AH60+'[1]címrend önként'!AH60+'[1]címrend államig'!AH60)</f>
        <v>0</v>
      </c>
      <c r="CV60" s="93"/>
      <c r="CW60" s="88"/>
      <c r="CX60" s="88">
        <f>SUM('[1]címrend kötelező'!AI60+'[1]címrend önként'!AI60+'[1]címrend államig'!AI60)</f>
        <v>0</v>
      </c>
      <c r="CY60" s="93"/>
      <c r="CZ60" s="88"/>
      <c r="DA60" s="88">
        <f>SUM('[1]címrend kötelező'!AJ60+'[1]címrend önként'!AJ60+'[1]címrend államig'!AJ60)</f>
        <v>0</v>
      </c>
      <c r="DB60" s="93"/>
      <c r="DC60" s="88"/>
      <c r="DD60" s="88">
        <f>SUM('[1]címrend kötelező'!AK60+'[1]címrend önként'!AK60+'[1]címrend államig'!AK60)</f>
        <v>0</v>
      </c>
      <c r="DE60" s="93"/>
      <c r="DF60" s="88"/>
      <c r="DG60" s="88">
        <f>SUM('[1]címrend kötelező'!AL60+'[1]címrend önként'!AL60+'[1]címrend államig'!AL60)</f>
        <v>0</v>
      </c>
      <c r="DH60" s="93"/>
      <c r="DI60" s="88"/>
      <c r="DJ60" s="88">
        <f>SUM('[1]címrend kötelező'!AM60+'[1]címrend önként'!AM60+'[1]címrend államig'!AM60)</f>
        <v>0</v>
      </c>
      <c r="DK60" s="93"/>
      <c r="DL60" s="88"/>
      <c r="DM60" s="88">
        <f>SUM('[1]címrend kötelező'!AN60+'[1]címrend önként'!AN60+'[1]címrend államig'!AN60)</f>
        <v>0</v>
      </c>
      <c r="DN60" s="93"/>
      <c r="DO60" s="88"/>
      <c r="DP60" s="88">
        <f>SUM('[1]címrend kötelező'!AO60+'[1]címrend önként'!AO60+'[1]címrend államig'!AO60)</f>
        <v>0</v>
      </c>
      <c r="DQ60" s="93"/>
      <c r="DR60" s="90">
        <f t="shared" si="168"/>
        <v>0</v>
      </c>
      <c r="DS60" s="90">
        <f t="shared" si="168"/>
        <v>0</v>
      </c>
      <c r="DT60" s="90"/>
      <c r="DU60" s="88"/>
      <c r="DV60" s="88">
        <f>SUM('[1]címrend kötelező'!AQ60+'[1]címrend önként'!AQ60+'[1]címrend államig'!AQ60)</f>
        <v>0</v>
      </c>
      <c r="DW60" s="91"/>
      <c r="DX60" s="88"/>
      <c r="DY60" s="88">
        <f>SUM('[1]címrend kötelező'!AR60+'[1]címrend önként'!AR60+'[1]címrend államig'!AR60)</f>
        <v>0</v>
      </c>
      <c r="DZ60" s="91"/>
      <c r="EA60" s="88"/>
      <c r="EB60" s="88">
        <f>SUM('[1]címrend kötelező'!AS60+'[1]címrend önként'!AS60+'[1]címrend államig'!AS60)</f>
        <v>0</v>
      </c>
      <c r="EC60" s="91"/>
      <c r="ED60" s="88"/>
      <c r="EE60" s="88">
        <f>SUM('[1]címrend kötelező'!AT60+'[1]címrend önként'!AT60+'[1]címrend államig'!AT60)</f>
        <v>0</v>
      </c>
      <c r="EF60" s="91"/>
      <c r="EG60" s="88"/>
      <c r="EH60" s="88">
        <f>SUM('[1]címrend kötelező'!AU60+'[1]címrend önként'!AU60+'[1]címrend államig'!AU60)</f>
        <v>0</v>
      </c>
      <c r="EI60" s="91"/>
      <c r="EJ60" s="88"/>
      <c r="EK60" s="88">
        <f>SUM('[1]címrend kötelező'!AV60+'[1]címrend önként'!AV60+'[1]címrend államig'!AV60)</f>
        <v>0</v>
      </c>
      <c r="EL60" s="91"/>
      <c r="EM60" s="88"/>
      <c r="EN60" s="88">
        <f>SUM('[1]címrend kötelező'!AW60+'[1]címrend önként'!AW60+'[1]címrend államig'!AW60)</f>
        <v>0</v>
      </c>
      <c r="EO60" s="91"/>
      <c r="EP60" s="88"/>
      <c r="EQ60" s="88">
        <f>SUM('[1]címrend kötelező'!AX60+'[1]címrend önként'!AX60+'[1]címrend államig'!AX60)</f>
        <v>0</v>
      </c>
      <c r="ER60" s="91"/>
      <c r="ES60" s="88"/>
      <c r="ET60" s="88">
        <f>SUM('[1]címrend kötelező'!AY60+'[1]címrend önként'!AY60+'[1]címrend államig'!AY60)</f>
        <v>0</v>
      </c>
      <c r="EU60" s="91"/>
      <c r="EV60" s="90">
        <f t="shared" si="178"/>
        <v>0</v>
      </c>
      <c r="EW60" s="90">
        <f t="shared" si="178"/>
        <v>0</v>
      </c>
      <c r="EX60" s="110"/>
      <c r="EY60" s="88"/>
      <c r="EZ60" s="88">
        <f>'[1]címrend kötelező'!BA60+'[1]címrend önként'!BA60+'[1]címrend államig'!BA60</f>
        <v>0</v>
      </c>
      <c r="FA60" s="91"/>
      <c r="FB60" s="88"/>
      <c r="FC60" s="88">
        <f>'[1]címrend kötelező'!BB60+'[1]címrend önként'!BB60+'[1]címrend államig'!BB60</f>
        <v>0</v>
      </c>
      <c r="FD60" s="91"/>
      <c r="FE60" s="88"/>
      <c r="FF60" s="88">
        <f>'[1]címrend kötelező'!BC60+'[1]címrend önként'!BC60+'[1]címrend államig'!BC60</f>
        <v>0</v>
      </c>
      <c r="FG60" s="91"/>
      <c r="FH60" s="88"/>
      <c r="FI60" s="88">
        <f>'[1]címrend kötelező'!BD60+'[1]címrend önként'!BD60+'[1]címrend államig'!BD60</f>
        <v>0</v>
      </c>
      <c r="FJ60" s="91"/>
      <c r="FK60" s="91"/>
      <c r="FL60" s="88">
        <f>'[1]címrend kötelező'!BE60+'[1]címrend önként'!BE60+'[1]címrend államig'!BE60</f>
        <v>0</v>
      </c>
      <c r="FM60" s="91"/>
      <c r="FN60" s="88"/>
      <c r="FO60" s="88">
        <f>SUM('[1]címrend kötelező'!BF60+'[1]címrend önként'!BF60+'[1]címrend államig'!BF60)</f>
        <v>0</v>
      </c>
      <c r="FP60" s="91"/>
      <c r="FQ60" s="88"/>
      <c r="FR60" s="88">
        <f>SUM('[1]címrend kötelező'!BG60+'[1]címrend önként'!BG60+'[1]címrend államig'!BG60)</f>
        <v>0</v>
      </c>
      <c r="FS60" s="91"/>
      <c r="FT60" s="88"/>
      <c r="FU60" s="88">
        <f>SUM('[1]címrend kötelező'!BH60+'[1]címrend önként'!BH60+'[1]címrend államig'!BH60)</f>
        <v>0</v>
      </c>
      <c r="FV60" s="91"/>
      <c r="FW60" s="88"/>
      <c r="FX60" s="88">
        <f>SUM('[1]címrend kötelező'!BI60+'[1]címrend önként'!BI60+'[1]címrend államig'!BI60)</f>
        <v>0</v>
      </c>
      <c r="FY60" s="91"/>
      <c r="FZ60" s="88"/>
      <c r="GA60" s="88">
        <f>SUM('[1]címrend kötelező'!BJ60+'[1]címrend önként'!BJ60+'[1]címrend államig'!BJ60)</f>
        <v>0</v>
      </c>
      <c r="GB60" s="91"/>
      <c r="GC60" s="88"/>
      <c r="GD60" s="88">
        <f>SUM('[1]címrend kötelező'!BK60+'[1]címrend önként'!BK60+'[1]címrend államig'!BK60)</f>
        <v>0</v>
      </c>
      <c r="GE60" s="91"/>
      <c r="GF60" s="88"/>
      <c r="GG60" s="88">
        <f>SUM('[1]címrend kötelező'!BL60+'[1]címrend önként'!BL60+'[1]címrend államig'!BL60)</f>
        <v>0</v>
      </c>
      <c r="GH60" s="91"/>
      <c r="GI60" s="88"/>
      <c r="GJ60" s="88">
        <f>SUM('[1]címrend kötelező'!BM60+'[1]címrend önként'!BM60+'[1]címrend államig'!BM60)</f>
        <v>0</v>
      </c>
      <c r="GK60" s="91"/>
      <c r="GL60" s="88"/>
      <c r="GM60" s="88">
        <f>SUM('[1]címrend kötelező'!BN60+'[1]címrend önként'!BN60+'[1]címrend államig'!BN60)</f>
        <v>0</v>
      </c>
      <c r="GN60" s="91"/>
      <c r="GO60" s="90">
        <f t="shared" si="117"/>
        <v>0</v>
      </c>
      <c r="GP60" s="90">
        <f t="shared" si="1266"/>
        <v>0</v>
      </c>
      <c r="GQ60" s="91"/>
      <c r="GR60" s="88"/>
      <c r="GS60" s="88">
        <f>SUM('[1]címrend kötelező'!BP60+'[1]címrend önként'!BP60+'[1]címrend államig'!BP60)</f>
        <v>0</v>
      </c>
      <c r="GT60" s="91"/>
      <c r="GU60" s="88"/>
      <c r="GV60" s="88">
        <f>SUM('[1]címrend kötelező'!BQ60+'[1]címrend önként'!BQ60+'[1]címrend államig'!BQ60)</f>
        <v>0</v>
      </c>
      <c r="GW60" s="91"/>
      <c r="GX60" s="88"/>
      <c r="GY60" s="88">
        <f>SUM('[1]címrend kötelező'!BR60+'[1]címrend önként'!BR60+'[1]címrend államig'!BR60)</f>
        <v>0</v>
      </c>
      <c r="GZ60" s="91"/>
      <c r="HA60" s="90">
        <f t="shared" si="197"/>
        <v>0</v>
      </c>
      <c r="HB60" s="90">
        <f t="shared" si="197"/>
        <v>0</v>
      </c>
      <c r="HC60" s="90"/>
      <c r="HD60" s="91">
        <f t="shared" si="790"/>
        <v>0</v>
      </c>
      <c r="HE60" s="91">
        <f t="shared" si="790"/>
        <v>0</v>
      </c>
      <c r="HF60" s="92"/>
      <c r="HH60" s="78"/>
      <c r="HI60" s="78"/>
    </row>
    <row r="61" spans="1:217" s="96" customFormat="1" ht="15" customHeight="1" x14ac:dyDescent="0.2">
      <c r="A61" s="108" t="s">
        <v>468</v>
      </c>
      <c r="B61" s="95">
        <f>B62+B67</f>
        <v>0</v>
      </c>
      <c r="C61" s="95">
        <f>C62+C67</f>
        <v>0</v>
      </c>
      <c r="D61" s="93"/>
      <c r="E61" s="95">
        <f t="shared" ref="E61:F61" si="1267">E62+E67</f>
        <v>0</v>
      </c>
      <c r="F61" s="95">
        <f t="shared" si="1267"/>
        <v>0</v>
      </c>
      <c r="G61" s="93"/>
      <c r="H61" s="95">
        <f t="shared" ref="H61:I61" si="1268">H62+H67</f>
        <v>0</v>
      </c>
      <c r="I61" s="95">
        <f t="shared" si="1268"/>
        <v>0</v>
      </c>
      <c r="J61" s="93"/>
      <c r="K61" s="95">
        <f t="shared" ref="K61:L61" si="1269">K62+K67</f>
        <v>0</v>
      </c>
      <c r="L61" s="95">
        <f t="shared" si="1269"/>
        <v>0</v>
      </c>
      <c r="M61" s="93"/>
      <c r="N61" s="95">
        <f t="shared" ref="N61:O61" si="1270">N62+N67</f>
        <v>0</v>
      </c>
      <c r="O61" s="95">
        <f t="shared" si="1270"/>
        <v>0</v>
      </c>
      <c r="P61" s="93"/>
      <c r="Q61" s="95">
        <f t="shared" ref="Q61:R61" si="1271">Q62+Q67</f>
        <v>0</v>
      </c>
      <c r="R61" s="95">
        <f t="shared" si="1271"/>
        <v>0</v>
      </c>
      <c r="S61" s="93"/>
      <c r="T61" s="95">
        <f t="shared" ref="T61:U61" si="1272">T62+T67</f>
        <v>0</v>
      </c>
      <c r="U61" s="95">
        <f t="shared" si="1272"/>
        <v>0</v>
      </c>
      <c r="V61" s="93"/>
      <c r="W61" s="95">
        <f t="shared" ref="W61:X61" si="1273">W62+W67</f>
        <v>0</v>
      </c>
      <c r="X61" s="95">
        <f t="shared" si="1273"/>
        <v>0</v>
      </c>
      <c r="Y61" s="93"/>
      <c r="Z61" s="95">
        <f t="shared" ref="Z61:AA61" si="1274">Z62+Z67</f>
        <v>0</v>
      </c>
      <c r="AA61" s="95">
        <f t="shared" si="1274"/>
        <v>0</v>
      </c>
      <c r="AB61" s="93"/>
      <c r="AC61" s="95">
        <f t="shared" ref="AC61:AD61" si="1275">AC62+AC67</f>
        <v>4397594</v>
      </c>
      <c r="AD61" s="95">
        <f t="shared" si="1275"/>
        <v>5187758</v>
      </c>
      <c r="AE61" s="93"/>
      <c r="AF61" s="95">
        <f t="shared" ref="AF61:AG61" si="1276">AF62+AF67</f>
        <v>0</v>
      </c>
      <c r="AG61" s="95">
        <f t="shared" si="1276"/>
        <v>0</v>
      </c>
      <c r="AH61" s="93"/>
      <c r="AI61" s="95">
        <f t="shared" ref="AI61:AJ61" si="1277">AI62+AI67</f>
        <v>0</v>
      </c>
      <c r="AJ61" s="95">
        <f t="shared" si="1277"/>
        <v>0</v>
      </c>
      <c r="AK61" s="93"/>
      <c r="AL61" s="95">
        <f t="shared" ref="AL61:AM61" si="1278">AL62+AL67</f>
        <v>0</v>
      </c>
      <c r="AM61" s="95">
        <f t="shared" si="1278"/>
        <v>0</v>
      </c>
      <c r="AN61" s="93"/>
      <c r="AO61" s="95">
        <f t="shared" ref="AO61:AP61" si="1279">AO62+AO67</f>
        <v>0</v>
      </c>
      <c r="AP61" s="95">
        <f t="shared" si="1279"/>
        <v>0</v>
      </c>
      <c r="AQ61" s="93"/>
      <c r="AR61" s="95">
        <f t="shared" ref="AR61:AS61" si="1280">AR62+AR67</f>
        <v>0</v>
      </c>
      <c r="AS61" s="95">
        <f t="shared" si="1280"/>
        <v>0</v>
      </c>
      <c r="AT61" s="93"/>
      <c r="AU61" s="95">
        <f t="shared" ref="AU61:AV61" si="1281">AU62+AU67</f>
        <v>0</v>
      </c>
      <c r="AV61" s="95">
        <f t="shared" si="1281"/>
        <v>0</v>
      </c>
      <c r="AW61" s="93"/>
      <c r="AX61" s="95">
        <f t="shared" ref="AX61:AY61" si="1282">AX62+AX67</f>
        <v>0</v>
      </c>
      <c r="AY61" s="95">
        <f t="shared" si="1282"/>
        <v>0</v>
      </c>
      <c r="AZ61" s="93"/>
      <c r="BA61" s="95">
        <f t="shared" ref="BA61:BB61" si="1283">BA62+BA67</f>
        <v>0</v>
      </c>
      <c r="BB61" s="95">
        <f t="shared" si="1283"/>
        <v>0</v>
      </c>
      <c r="BC61" s="93"/>
      <c r="BD61" s="95">
        <f t="shared" ref="BD61:BE61" si="1284">BD62+BD67</f>
        <v>0</v>
      </c>
      <c r="BE61" s="95">
        <f t="shared" si="1284"/>
        <v>0</v>
      </c>
      <c r="BF61" s="93"/>
      <c r="BG61" s="95">
        <f t="shared" ref="BG61:BH61" si="1285">BG62+BG67</f>
        <v>0</v>
      </c>
      <c r="BH61" s="95">
        <f t="shared" si="1285"/>
        <v>0</v>
      </c>
      <c r="BI61" s="93"/>
      <c r="BJ61" s="95">
        <f t="shared" ref="BJ61:BK61" si="1286">BJ62+BJ67</f>
        <v>0</v>
      </c>
      <c r="BK61" s="95">
        <f t="shared" si="1286"/>
        <v>0</v>
      </c>
      <c r="BL61" s="93"/>
      <c r="BM61" s="95">
        <f t="shared" ref="BM61:BN61" si="1287">BM62+BM67</f>
        <v>0</v>
      </c>
      <c r="BN61" s="95">
        <f t="shared" si="1287"/>
        <v>0</v>
      </c>
      <c r="BO61" s="93"/>
      <c r="BP61" s="95">
        <f t="shared" ref="BP61:BQ61" si="1288">BP62+BP67</f>
        <v>0</v>
      </c>
      <c r="BQ61" s="95">
        <f t="shared" si="1288"/>
        <v>0</v>
      </c>
      <c r="BR61" s="93"/>
      <c r="BS61" s="95">
        <f t="shared" ref="BS61:BT61" si="1289">BS62+BS67</f>
        <v>0</v>
      </c>
      <c r="BT61" s="95">
        <f t="shared" si="1289"/>
        <v>0</v>
      </c>
      <c r="BU61" s="93"/>
      <c r="BV61" s="95">
        <f t="shared" ref="BV61:BW61" si="1290">BV62+BV67</f>
        <v>0</v>
      </c>
      <c r="BW61" s="95">
        <f t="shared" si="1290"/>
        <v>0</v>
      </c>
      <c r="BX61" s="93"/>
      <c r="BY61" s="95">
        <f t="shared" ref="BY61:BZ61" si="1291">BY62+BY67</f>
        <v>0</v>
      </c>
      <c r="BZ61" s="95">
        <f t="shared" si="1291"/>
        <v>0</v>
      </c>
      <c r="CA61" s="93"/>
      <c r="CB61" s="95">
        <f t="shared" ref="CB61:CC61" si="1292">CB62+CB67</f>
        <v>0</v>
      </c>
      <c r="CC61" s="95">
        <f t="shared" si="1292"/>
        <v>0</v>
      </c>
      <c r="CD61" s="93"/>
      <c r="CE61" s="95">
        <f t="shared" ref="CE61:CF61" si="1293">CE62+CE67</f>
        <v>0</v>
      </c>
      <c r="CF61" s="95">
        <f t="shared" si="1293"/>
        <v>0</v>
      </c>
      <c r="CG61" s="93"/>
      <c r="CH61" s="95">
        <f t="shared" ref="CH61:CI61" si="1294">CH62+CH67</f>
        <v>0</v>
      </c>
      <c r="CI61" s="95">
        <f t="shared" si="1294"/>
        <v>0</v>
      </c>
      <c r="CJ61" s="93"/>
      <c r="CK61" s="95">
        <f t="shared" ref="CK61:CL61" si="1295">CK62+CK67</f>
        <v>0</v>
      </c>
      <c r="CL61" s="95">
        <f t="shared" si="1295"/>
        <v>0</v>
      </c>
      <c r="CM61" s="93"/>
      <c r="CN61" s="95">
        <f t="shared" ref="CN61:CO61" si="1296">CN62+CN67</f>
        <v>0</v>
      </c>
      <c r="CO61" s="95">
        <f t="shared" si="1296"/>
        <v>0</v>
      </c>
      <c r="CP61" s="93"/>
      <c r="CQ61" s="95">
        <f t="shared" ref="CQ61:CR61" si="1297">CQ62+CQ67</f>
        <v>0</v>
      </c>
      <c r="CR61" s="95">
        <f t="shared" si="1297"/>
        <v>0</v>
      </c>
      <c r="CS61" s="93"/>
      <c r="CT61" s="95">
        <f t="shared" ref="CT61:CU61" si="1298">CT62+CT67</f>
        <v>0</v>
      </c>
      <c r="CU61" s="95">
        <f t="shared" si="1298"/>
        <v>0</v>
      </c>
      <c r="CV61" s="93"/>
      <c r="CW61" s="95">
        <f t="shared" ref="CW61:CX61" si="1299">CW62+CW67</f>
        <v>0</v>
      </c>
      <c r="CX61" s="95">
        <f t="shared" si="1299"/>
        <v>0</v>
      </c>
      <c r="CY61" s="93"/>
      <c r="CZ61" s="95">
        <f t="shared" ref="CZ61:DA61" si="1300">CZ62+CZ67</f>
        <v>0</v>
      </c>
      <c r="DA61" s="95">
        <f t="shared" si="1300"/>
        <v>0</v>
      </c>
      <c r="DB61" s="93"/>
      <c r="DC61" s="95">
        <f t="shared" ref="DC61:DD61" si="1301">DC62+DC67</f>
        <v>0</v>
      </c>
      <c r="DD61" s="95">
        <f t="shared" si="1301"/>
        <v>0</v>
      </c>
      <c r="DE61" s="93"/>
      <c r="DF61" s="95">
        <f t="shared" ref="DF61:DG61" si="1302">DF62+DF67</f>
        <v>0</v>
      </c>
      <c r="DG61" s="95">
        <f t="shared" si="1302"/>
        <v>0</v>
      </c>
      <c r="DH61" s="93"/>
      <c r="DI61" s="95">
        <f t="shared" ref="DI61:DJ61" si="1303">DI62+DI67</f>
        <v>0</v>
      </c>
      <c r="DJ61" s="95">
        <f t="shared" si="1303"/>
        <v>0</v>
      </c>
      <c r="DK61" s="93"/>
      <c r="DL61" s="95">
        <f t="shared" ref="DL61:DM61" si="1304">DL62+DL67</f>
        <v>0</v>
      </c>
      <c r="DM61" s="95">
        <f t="shared" si="1304"/>
        <v>0</v>
      </c>
      <c r="DN61" s="93"/>
      <c r="DO61" s="95">
        <f t="shared" ref="DO61:DP61" si="1305">DO62+DO67</f>
        <v>0</v>
      </c>
      <c r="DP61" s="95">
        <f t="shared" si="1305"/>
        <v>0</v>
      </c>
      <c r="DQ61" s="93"/>
      <c r="DR61" s="91">
        <f t="shared" si="168"/>
        <v>4397594</v>
      </c>
      <c r="DS61" s="91">
        <f t="shared" si="168"/>
        <v>5187758</v>
      </c>
      <c r="DT61" s="93">
        <f t="shared" si="169"/>
        <v>117.96809800995727</v>
      </c>
      <c r="DU61" s="95">
        <f>DU62+DU67</f>
        <v>16608</v>
      </c>
      <c r="DV61" s="95">
        <f>DV62+DV67</f>
        <v>11303</v>
      </c>
      <c r="DW61" s="83">
        <f t="shared" ref="DW61:DW63" si="1306">DV61/DU61*100</f>
        <v>68.057562620423894</v>
      </c>
      <c r="DX61" s="95">
        <f t="shared" ref="DX61:DY61" si="1307">DX62+DX67</f>
        <v>5211</v>
      </c>
      <c r="DY61" s="95">
        <f t="shared" si="1307"/>
        <v>4489</v>
      </c>
      <c r="DZ61" s="83">
        <f t="shared" ref="DZ61:DZ63" si="1308">DY61/DX61*100</f>
        <v>86.144693916714644</v>
      </c>
      <c r="EA61" s="95">
        <f t="shared" ref="EA61:EB61" si="1309">EA62+EA67</f>
        <v>4232</v>
      </c>
      <c r="EB61" s="95">
        <f t="shared" si="1309"/>
        <v>3840</v>
      </c>
      <c r="EC61" s="83">
        <f t="shared" ref="EC61:EC63" si="1310">EB61/EA61*100</f>
        <v>90.737240075614366</v>
      </c>
      <c r="ED61" s="95">
        <f t="shared" ref="ED61:EE61" si="1311">ED62+ED67</f>
        <v>326502</v>
      </c>
      <c r="EE61" s="95">
        <f t="shared" si="1311"/>
        <v>256493</v>
      </c>
      <c r="EF61" s="83">
        <f t="shared" ref="EF61:EF63" si="1312">EE61/ED61*100</f>
        <v>78.557864882910366</v>
      </c>
      <c r="EG61" s="95">
        <f t="shared" ref="EG61:EH61" si="1313">EG62+EG67</f>
        <v>116046</v>
      </c>
      <c r="EH61" s="95">
        <f t="shared" si="1313"/>
        <v>76526</v>
      </c>
      <c r="EI61" s="83">
        <f t="shared" ref="EI61:EI63" si="1314">EH61/EG61*100</f>
        <v>65.944539234441507</v>
      </c>
      <c r="EJ61" s="95">
        <f t="shared" ref="EJ61:EK61" si="1315">EJ62+EJ67</f>
        <v>79759</v>
      </c>
      <c r="EK61" s="95">
        <f t="shared" si="1315"/>
        <v>37118</v>
      </c>
      <c r="EL61" s="83">
        <f t="shared" ref="EL61:EL63" si="1316">EK61/EJ61*100</f>
        <v>46.537694805601873</v>
      </c>
      <c r="EM61" s="95">
        <f t="shared" ref="EM61:EN61" si="1317">EM62+EM67</f>
        <v>14410</v>
      </c>
      <c r="EN61" s="95">
        <f t="shared" si="1317"/>
        <v>14264</v>
      </c>
      <c r="EO61" s="83">
        <f t="shared" ref="EO61:EO63" si="1318">EN61/EM61*100</f>
        <v>98.986814712005554</v>
      </c>
      <c r="EP61" s="95">
        <f t="shared" ref="EP61:EQ61" si="1319">EP62+EP67</f>
        <v>1445232</v>
      </c>
      <c r="EQ61" s="95">
        <f t="shared" si="1319"/>
        <v>1471892</v>
      </c>
      <c r="ER61" s="83">
        <f t="shared" ref="ER61:ER63" si="1320">EQ61/EP61*100</f>
        <v>101.84468652783774</v>
      </c>
      <c r="ES61" s="95">
        <f t="shared" ref="ES61:ET61" si="1321">ES62+ES67</f>
        <v>499968</v>
      </c>
      <c r="ET61" s="95">
        <f t="shared" si="1321"/>
        <v>503750</v>
      </c>
      <c r="EU61" s="83">
        <f t="shared" ref="EU61:EU63" si="1322">ET61/ES61*100</f>
        <v>100.75644841269842</v>
      </c>
      <c r="EV61" s="91">
        <f t="shared" si="178"/>
        <v>2507968</v>
      </c>
      <c r="EW61" s="91">
        <f t="shared" si="178"/>
        <v>2379675</v>
      </c>
      <c r="EX61" s="83">
        <f t="shared" ref="EX61:EX68" si="1323">EW61/EV61*100</f>
        <v>94.884583854339439</v>
      </c>
      <c r="EY61" s="95">
        <f t="shared" ref="EY61:EZ61" si="1324">EY62+EY67</f>
        <v>66860</v>
      </c>
      <c r="EZ61" s="95">
        <f t="shared" si="1324"/>
        <v>67134</v>
      </c>
      <c r="FA61" s="83">
        <f t="shared" ref="FA61:FA63" si="1325">EZ61/EY61*100</f>
        <v>100.40981154651512</v>
      </c>
      <c r="FB61" s="95">
        <f t="shared" ref="FB61:FC61" si="1326">FB62+FB67</f>
        <v>115006</v>
      </c>
      <c r="FC61" s="95">
        <f t="shared" si="1326"/>
        <v>119215</v>
      </c>
      <c r="FD61" s="83">
        <f t="shared" ref="FD61:FD63" si="1327">FC61/FB61*100</f>
        <v>103.6598090534407</v>
      </c>
      <c r="FE61" s="95">
        <f t="shared" ref="FE61:FF61" si="1328">FE62+FE67</f>
        <v>63801</v>
      </c>
      <c r="FF61" s="95">
        <f t="shared" si="1328"/>
        <v>69408</v>
      </c>
      <c r="FG61" s="83">
        <f t="shared" ref="FG61:FG63" si="1329">FF61/FE61*100</f>
        <v>108.78826350684159</v>
      </c>
      <c r="FH61" s="95">
        <f t="shared" ref="FH61:FI61" si="1330">FH62+FH67</f>
        <v>316939</v>
      </c>
      <c r="FI61" s="95">
        <f t="shared" si="1330"/>
        <v>492181</v>
      </c>
      <c r="FJ61" s="83">
        <f t="shared" ref="FJ61:FJ63" si="1331">FI61/FH61*100</f>
        <v>155.29202780345744</v>
      </c>
      <c r="FK61" s="83"/>
      <c r="FL61" s="95">
        <f t="shared" ref="FL61" si="1332">FL62+FL67</f>
        <v>46367</v>
      </c>
      <c r="FM61" s="83"/>
      <c r="FN61" s="95">
        <f t="shared" ref="FN61:FO61" si="1333">FN62+FN67</f>
        <v>124662</v>
      </c>
      <c r="FO61" s="95">
        <f t="shared" si="1333"/>
        <v>136018</v>
      </c>
      <c r="FP61" s="83">
        <f t="shared" ref="FP61:FP63" si="1334">FO61/FN61*100</f>
        <v>109.10943190386806</v>
      </c>
      <c r="FQ61" s="95">
        <f t="shared" ref="FQ61:FR61" si="1335">FQ62+FQ67</f>
        <v>196224</v>
      </c>
      <c r="FR61" s="95">
        <f t="shared" si="1335"/>
        <v>194074</v>
      </c>
      <c r="FS61" s="83">
        <f t="shared" ref="FS61:FS63" si="1336">FR61/FQ61*100</f>
        <v>98.904313437703848</v>
      </c>
      <c r="FT61" s="95">
        <f t="shared" ref="FT61:FU61" si="1337">FT62+FT67</f>
        <v>107768</v>
      </c>
      <c r="FU61" s="95">
        <f t="shared" si="1337"/>
        <v>116665</v>
      </c>
      <c r="FV61" s="83">
        <f t="shared" ref="FV61:FV63" si="1338">FU61/FT61*100</f>
        <v>108.2556974240962</v>
      </c>
      <c r="FW61" s="95">
        <f t="shared" ref="FW61:FX61" si="1339">FW62+FW67</f>
        <v>162742</v>
      </c>
      <c r="FX61" s="95">
        <f t="shared" si="1339"/>
        <v>170781</v>
      </c>
      <c r="FY61" s="83">
        <f t="shared" ref="FY61:FY63" si="1340">FX61/FW61*100</f>
        <v>104.93972053925846</v>
      </c>
      <c r="FZ61" s="95">
        <f t="shared" ref="FZ61:GA61" si="1341">FZ62+FZ67</f>
        <v>83221</v>
      </c>
      <c r="GA61" s="95">
        <f t="shared" si="1341"/>
        <v>95176</v>
      </c>
      <c r="GB61" s="83">
        <f t="shared" ref="GB61:GB63" si="1342">GA61/FZ61*100</f>
        <v>114.36536451136132</v>
      </c>
      <c r="GC61" s="95">
        <f t="shared" ref="GC61:GD61" si="1343">GC62+GC67</f>
        <v>16644</v>
      </c>
      <c r="GD61" s="95">
        <f t="shared" si="1343"/>
        <v>20276</v>
      </c>
      <c r="GE61" s="83">
        <f t="shared" ref="GE61:GE63" si="1344">GD61/GC61*100</f>
        <v>121.82167748137466</v>
      </c>
      <c r="GF61" s="95">
        <f t="shared" ref="GF61:GG61" si="1345">GF62+GF67</f>
        <v>59358</v>
      </c>
      <c r="GG61" s="95">
        <f t="shared" si="1345"/>
        <v>57090</v>
      </c>
      <c r="GH61" s="83">
        <f t="shared" ref="GH61:GH63" si="1346">GG61/GF61*100</f>
        <v>96.179116547053468</v>
      </c>
      <c r="GI61" s="95">
        <f t="shared" ref="GI61:GJ61" si="1347">GI62+GI67</f>
        <v>71644</v>
      </c>
      <c r="GJ61" s="95">
        <f t="shared" si="1347"/>
        <v>70550</v>
      </c>
      <c r="GK61" s="83">
        <f t="shared" ref="GK61:GK63" si="1348">GJ61/GI61*100</f>
        <v>98.47300541566635</v>
      </c>
      <c r="GL61" s="95">
        <f t="shared" ref="GL61:GM61" si="1349">GL62+GL67</f>
        <v>689938</v>
      </c>
      <c r="GM61" s="95">
        <f t="shared" si="1349"/>
        <v>735462</v>
      </c>
      <c r="GN61" s="83">
        <f t="shared" ref="GN61:GN63" si="1350">GM61/GL61*100</f>
        <v>106.59827404781299</v>
      </c>
      <c r="GO61" s="91">
        <f t="shared" si="117"/>
        <v>2074807</v>
      </c>
      <c r="GP61" s="95">
        <f t="shared" ref="GP61" si="1351">GP62+GP67</f>
        <v>2390397</v>
      </c>
      <c r="GQ61" s="83">
        <f t="shared" ref="GQ61:GQ63" si="1352">GP61/GO61*100</f>
        <v>115.21057139290546</v>
      </c>
      <c r="GR61" s="95">
        <f t="shared" ref="GR61:GS61" si="1353">GR62+GR67</f>
        <v>940509</v>
      </c>
      <c r="GS61" s="95">
        <f t="shared" si="1353"/>
        <v>967422</v>
      </c>
      <c r="GT61" s="83">
        <f t="shared" ref="GT61:GT63" si="1354">GS61/GR61*100</f>
        <v>102.86153561528917</v>
      </c>
      <c r="GU61" s="95">
        <f t="shared" ref="GU61:GV61" si="1355">GU62+GU67</f>
        <v>142205</v>
      </c>
      <c r="GV61" s="95">
        <f t="shared" si="1355"/>
        <v>201560</v>
      </c>
      <c r="GW61" s="83">
        <f t="shared" ref="GW61:GW63" si="1356">GV61/GU61*100</f>
        <v>141.73903871171899</v>
      </c>
      <c r="GX61" s="95">
        <f t="shared" ref="GX61:GY61" si="1357">GX62+GX67</f>
        <v>1526944</v>
      </c>
      <c r="GY61" s="95">
        <f t="shared" si="1357"/>
        <v>1340388</v>
      </c>
      <c r="GZ61" s="83">
        <f t="shared" ref="GZ61:GZ63" si="1358">GY61/GX61*100</f>
        <v>87.782394115304811</v>
      </c>
      <c r="HA61" s="91">
        <f t="shared" si="197"/>
        <v>4684465</v>
      </c>
      <c r="HB61" s="91">
        <f t="shared" si="197"/>
        <v>4899767</v>
      </c>
      <c r="HC61" s="83">
        <f t="shared" ref="HC61:HC63" si="1359">HB61/HA61*100</f>
        <v>104.59608514526207</v>
      </c>
      <c r="HD61" s="91">
        <f t="shared" si="790"/>
        <v>11590027</v>
      </c>
      <c r="HE61" s="91">
        <f t="shared" si="790"/>
        <v>12467200</v>
      </c>
      <c r="HF61" s="92">
        <f t="shared" si="128"/>
        <v>107.5683430245676</v>
      </c>
      <c r="HH61" s="78"/>
      <c r="HI61" s="78"/>
    </row>
    <row r="62" spans="1:217" s="96" customFormat="1" ht="15" customHeight="1" x14ac:dyDescent="0.2">
      <c r="A62" s="108" t="s">
        <v>469</v>
      </c>
      <c r="B62" s="95">
        <f>B63+B64+B65+B66</f>
        <v>0</v>
      </c>
      <c r="C62" s="95">
        <f>C63+C64+C65+C66</f>
        <v>0</v>
      </c>
      <c r="D62" s="93"/>
      <c r="E62" s="95">
        <f t="shared" ref="E62:F62" si="1360">E63+E64+E65+E66</f>
        <v>0</v>
      </c>
      <c r="F62" s="95">
        <f t="shared" si="1360"/>
        <v>0</v>
      </c>
      <c r="G62" s="93"/>
      <c r="H62" s="95">
        <f t="shared" ref="H62:I62" si="1361">H63+H64+H65+H66</f>
        <v>0</v>
      </c>
      <c r="I62" s="95">
        <f t="shared" si="1361"/>
        <v>0</v>
      </c>
      <c r="J62" s="93"/>
      <c r="K62" s="95">
        <f t="shared" ref="K62:L62" si="1362">K63+K64+K65+K66</f>
        <v>0</v>
      </c>
      <c r="L62" s="95">
        <f t="shared" si="1362"/>
        <v>0</v>
      </c>
      <c r="M62" s="93"/>
      <c r="N62" s="95">
        <f t="shared" ref="N62:O62" si="1363">N63+N64+N65+N66</f>
        <v>0</v>
      </c>
      <c r="O62" s="95">
        <f t="shared" si="1363"/>
        <v>0</v>
      </c>
      <c r="P62" s="93"/>
      <c r="Q62" s="95">
        <f t="shared" ref="Q62:R62" si="1364">Q63+Q64+Q65+Q66</f>
        <v>0</v>
      </c>
      <c r="R62" s="95">
        <f t="shared" si="1364"/>
        <v>0</v>
      </c>
      <c r="S62" s="93"/>
      <c r="T62" s="95">
        <f t="shared" ref="T62:U62" si="1365">T63+T64+T65+T66</f>
        <v>0</v>
      </c>
      <c r="U62" s="95">
        <f t="shared" si="1365"/>
        <v>0</v>
      </c>
      <c r="V62" s="93"/>
      <c r="W62" s="95">
        <f t="shared" ref="W62:X62" si="1366">W63+W64+W65+W66</f>
        <v>0</v>
      </c>
      <c r="X62" s="95">
        <f t="shared" si="1366"/>
        <v>0</v>
      </c>
      <c r="Y62" s="93"/>
      <c r="Z62" s="95">
        <f t="shared" ref="Z62:AA62" si="1367">Z63+Z64+Z65+Z66</f>
        <v>0</v>
      </c>
      <c r="AA62" s="95">
        <f t="shared" si="1367"/>
        <v>0</v>
      </c>
      <c r="AB62" s="93"/>
      <c r="AC62" s="95">
        <f t="shared" ref="AC62:AD62" si="1368">AC63+AC64+AC65+AC66</f>
        <v>1024857</v>
      </c>
      <c r="AD62" s="95">
        <f t="shared" si="1368"/>
        <v>788965</v>
      </c>
      <c r="AE62" s="93"/>
      <c r="AF62" s="95">
        <f t="shared" ref="AF62:AG62" si="1369">AF63+AF64+AF65+AF66</f>
        <v>0</v>
      </c>
      <c r="AG62" s="95">
        <f t="shared" si="1369"/>
        <v>0</v>
      </c>
      <c r="AH62" s="93"/>
      <c r="AI62" s="95">
        <f t="shared" ref="AI62:AJ62" si="1370">AI63+AI64+AI65+AI66</f>
        <v>0</v>
      </c>
      <c r="AJ62" s="95">
        <f t="shared" si="1370"/>
        <v>0</v>
      </c>
      <c r="AK62" s="93"/>
      <c r="AL62" s="95">
        <f t="shared" ref="AL62:AM62" si="1371">AL63+AL64+AL65+AL66</f>
        <v>0</v>
      </c>
      <c r="AM62" s="95">
        <f t="shared" si="1371"/>
        <v>0</v>
      </c>
      <c r="AN62" s="93"/>
      <c r="AO62" s="95">
        <f t="shared" ref="AO62:AP62" si="1372">AO63+AO64+AO65+AO66</f>
        <v>0</v>
      </c>
      <c r="AP62" s="95">
        <f t="shared" si="1372"/>
        <v>0</v>
      </c>
      <c r="AQ62" s="93"/>
      <c r="AR62" s="95">
        <f t="shared" ref="AR62:AS62" si="1373">AR63+AR64+AR65+AR66</f>
        <v>0</v>
      </c>
      <c r="AS62" s="95">
        <f t="shared" si="1373"/>
        <v>0</v>
      </c>
      <c r="AT62" s="93"/>
      <c r="AU62" s="95">
        <f t="shared" ref="AU62:AV62" si="1374">AU63+AU64+AU65+AU66</f>
        <v>0</v>
      </c>
      <c r="AV62" s="95">
        <f t="shared" si="1374"/>
        <v>0</v>
      </c>
      <c r="AW62" s="93"/>
      <c r="AX62" s="95">
        <f t="shared" ref="AX62:AY62" si="1375">AX63+AX64+AX65+AX66</f>
        <v>0</v>
      </c>
      <c r="AY62" s="95">
        <f t="shared" si="1375"/>
        <v>0</v>
      </c>
      <c r="AZ62" s="93"/>
      <c r="BA62" s="95">
        <f t="shared" ref="BA62:BB62" si="1376">BA63+BA64+BA65+BA66</f>
        <v>0</v>
      </c>
      <c r="BB62" s="95">
        <f t="shared" si="1376"/>
        <v>0</v>
      </c>
      <c r="BC62" s="93"/>
      <c r="BD62" s="95">
        <f t="shared" ref="BD62:BE62" si="1377">BD63+BD64+BD65+BD66</f>
        <v>0</v>
      </c>
      <c r="BE62" s="95">
        <f t="shared" si="1377"/>
        <v>0</v>
      </c>
      <c r="BF62" s="93"/>
      <c r="BG62" s="95">
        <f t="shared" ref="BG62:BH62" si="1378">BG63+BG64+BG65+BG66</f>
        <v>0</v>
      </c>
      <c r="BH62" s="95">
        <f t="shared" si="1378"/>
        <v>0</v>
      </c>
      <c r="BI62" s="93"/>
      <c r="BJ62" s="95">
        <f t="shared" ref="BJ62:BK62" si="1379">BJ63+BJ64+BJ65+BJ66</f>
        <v>0</v>
      </c>
      <c r="BK62" s="95">
        <f t="shared" si="1379"/>
        <v>0</v>
      </c>
      <c r="BL62" s="93"/>
      <c r="BM62" s="95">
        <f t="shared" ref="BM62:BN62" si="1380">BM63+BM64+BM65+BM66</f>
        <v>0</v>
      </c>
      <c r="BN62" s="95">
        <f t="shared" si="1380"/>
        <v>0</v>
      </c>
      <c r="BO62" s="93"/>
      <c r="BP62" s="95">
        <f t="shared" ref="BP62:BQ62" si="1381">BP63+BP64+BP65+BP66</f>
        <v>0</v>
      </c>
      <c r="BQ62" s="95">
        <f t="shared" si="1381"/>
        <v>0</v>
      </c>
      <c r="BR62" s="93"/>
      <c r="BS62" s="95">
        <f t="shared" ref="BS62:BT62" si="1382">BS63+BS64+BS65+BS66</f>
        <v>0</v>
      </c>
      <c r="BT62" s="95">
        <f t="shared" si="1382"/>
        <v>0</v>
      </c>
      <c r="BU62" s="93"/>
      <c r="BV62" s="95">
        <f t="shared" ref="BV62:BW62" si="1383">BV63+BV64+BV65+BV66</f>
        <v>0</v>
      </c>
      <c r="BW62" s="95">
        <f t="shared" si="1383"/>
        <v>0</v>
      </c>
      <c r="BX62" s="93"/>
      <c r="BY62" s="95">
        <f t="shared" ref="BY62:BZ62" si="1384">BY63+BY64+BY65+BY66</f>
        <v>0</v>
      </c>
      <c r="BZ62" s="95">
        <f t="shared" si="1384"/>
        <v>0</v>
      </c>
      <c r="CA62" s="93"/>
      <c r="CB62" s="95">
        <f t="shared" ref="CB62:CC62" si="1385">CB63+CB64+CB65+CB66</f>
        <v>0</v>
      </c>
      <c r="CC62" s="95">
        <f t="shared" si="1385"/>
        <v>0</v>
      </c>
      <c r="CD62" s="93"/>
      <c r="CE62" s="95">
        <f t="shared" ref="CE62:CF62" si="1386">CE63+CE64+CE65+CE66</f>
        <v>0</v>
      </c>
      <c r="CF62" s="95">
        <f t="shared" si="1386"/>
        <v>0</v>
      </c>
      <c r="CG62" s="93"/>
      <c r="CH62" s="95">
        <f t="shared" ref="CH62:CI62" si="1387">CH63+CH64+CH65+CH66</f>
        <v>0</v>
      </c>
      <c r="CI62" s="95">
        <f t="shared" si="1387"/>
        <v>0</v>
      </c>
      <c r="CJ62" s="93"/>
      <c r="CK62" s="95">
        <f t="shared" ref="CK62:CL62" si="1388">CK63+CK64+CK65+CK66</f>
        <v>0</v>
      </c>
      <c r="CL62" s="95">
        <f t="shared" si="1388"/>
        <v>0</v>
      </c>
      <c r="CM62" s="93"/>
      <c r="CN62" s="95">
        <f t="shared" ref="CN62:CO62" si="1389">CN63+CN64+CN65+CN66</f>
        <v>0</v>
      </c>
      <c r="CO62" s="95">
        <f t="shared" si="1389"/>
        <v>0</v>
      </c>
      <c r="CP62" s="93"/>
      <c r="CQ62" s="95">
        <f t="shared" ref="CQ62:CR62" si="1390">CQ63+CQ64+CQ65+CQ66</f>
        <v>0</v>
      </c>
      <c r="CR62" s="95">
        <f t="shared" si="1390"/>
        <v>0</v>
      </c>
      <c r="CS62" s="93"/>
      <c r="CT62" s="95">
        <f t="shared" ref="CT62:CU62" si="1391">CT63+CT64+CT65+CT66</f>
        <v>0</v>
      </c>
      <c r="CU62" s="95">
        <f t="shared" si="1391"/>
        <v>0</v>
      </c>
      <c r="CV62" s="93"/>
      <c r="CW62" s="95">
        <f t="shared" ref="CW62:CX62" si="1392">CW63+CW64+CW65+CW66</f>
        <v>0</v>
      </c>
      <c r="CX62" s="95">
        <f t="shared" si="1392"/>
        <v>0</v>
      </c>
      <c r="CY62" s="93"/>
      <c r="CZ62" s="95">
        <f t="shared" ref="CZ62:DA62" si="1393">CZ63+CZ64+CZ65+CZ66</f>
        <v>0</v>
      </c>
      <c r="DA62" s="95">
        <f t="shared" si="1393"/>
        <v>0</v>
      </c>
      <c r="DB62" s="93"/>
      <c r="DC62" s="95">
        <f t="shared" ref="DC62:DD62" si="1394">DC63+DC64+DC65+DC66</f>
        <v>0</v>
      </c>
      <c r="DD62" s="95">
        <f t="shared" si="1394"/>
        <v>0</v>
      </c>
      <c r="DE62" s="93"/>
      <c r="DF62" s="95">
        <f t="shared" ref="DF62:DG62" si="1395">DF63+DF64+DF65+DF66</f>
        <v>0</v>
      </c>
      <c r="DG62" s="95">
        <f t="shared" si="1395"/>
        <v>0</v>
      </c>
      <c r="DH62" s="93"/>
      <c r="DI62" s="95">
        <f t="shared" ref="DI62:DJ62" si="1396">DI63+DI64+DI65+DI66</f>
        <v>0</v>
      </c>
      <c r="DJ62" s="95">
        <f t="shared" si="1396"/>
        <v>0</v>
      </c>
      <c r="DK62" s="93"/>
      <c r="DL62" s="95">
        <f t="shared" ref="DL62:DM62" si="1397">DL63+DL64+DL65+DL66</f>
        <v>0</v>
      </c>
      <c r="DM62" s="95">
        <f t="shared" si="1397"/>
        <v>0</v>
      </c>
      <c r="DN62" s="93"/>
      <c r="DO62" s="95">
        <f t="shared" ref="DO62:DP62" si="1398">DO63+DO64+DO65+DO66</f>
        <v>0</v>
      </c>
      <c r="DP62" s="95">
        <f t="shared" si="1398"/>
        <v>0</v>
      </c>
      <c r="DQ62" s="93"/>
      <c r="DR62" s="91">
        <f t="shared" si="168"/>
        <v>1024857</v>
      </c>
      <c r="DS62" s="91">
        <f t="shared" si="168"/>
        <v>788965</v>
      </c>
      <c r="DT62" s="93">
        <f t="shared" si="169"/>
        <v>76.982935180225141</v>
      </c>
      <c r="DU62" s="95">
        <f>DU63+DU64+DU65+DU66</f>
        <v>16608</v>
      </c>
      <c r="DV62" s="95">
        <f>DV63+DV64+DV65+DV66</f>
        <v>11303</v>
      </c>
      <c r="DW62" s="83">
        <f t="shared" si="1306"/>
        <v>68.057562620423894</v>
      </c>
      <c r="DX62" s="95">
        <f t="shared" ref="DX62:DY62" si="1399">DX63+DX64+DX65+DX66</f>
        <v>5211</v>
      </c>
      <c r="DY62" s="95">
        <f t="shared" si="1399"/>
        <v>4489</v>
      </c>
      <c r="DZ62" s="83">
        <f t="shared" si="1308"/>
        <v>86.144693916714644</v>
      </c>
      <c r="EA62" s="95">
        <f t="shared" ref="EA62:EB62" si="1400">EA63+EA64+EA65+EA66</f>
        <v>4232</v>
      </c>
      <c r="EB62" s="95">
        <f t="shared" si="1400"/>
        <v>3840</v>
      </c>
      <c r="EC62" s="83">
        <f t="shared" si="1310"/>
        <v>90.737240075614366</v>
      </c>
      <c r="ED62" s="95">
        <f t="shared" ref="ED62:EE62" si="1401">ED63+ED64+ED65+ED66</f>
        <v>280002</v>
      </c>
      <c r="EE62" s="95">
        <f t="shared" si="1401"/>
        <v>240112</v>
      </c>
      <c r="EF62" s="83">
        <f t="shared" si="1312"/>
        <v>85.753673188048651</v>
      </c>
      <c r="EG62" s="95">
        <f t="shared" ref="EG62:EH62" si="1402">EG63+EG64+EG65+EG66</f>
        <v>47596</v>
      </c>
      <c r="EH62" s="95">
        <f t="shared" si="1402"/>
        <v>41526</v>
      </c>
      <c r="EI62" s="83">
        <f t="shared" si="1314"/>
        <v>87.24682746449281</v>
      </c>
      <c r="EJ62" s="95">
        <f t="shared" ref="EJ62:EK62" si="1403">EJ63+EJ64+EJ65+EJ66</f>
        <v>79759</v>
      </c>
      <c r="EK62" s="95">
        <f t="shared" si="1403"/>
        <v>37118</v>
      </c>
      <c r="EL62" s="83">
        <f t="shared" si="1316"/>
        <v>46.537694805601873</v>
      </c>
      <c r="EM62" s="95">
        <f t="shared" ref="EM62:EN62" si="1404">EM63+EM64+EM65+EM66</f>
        <v>14410</v>
      </c>
      <c r="EN62" s="95">
        <f t="shared" si="1404"/>
        <v>14264</v>
      </c>
      <c r="EO62" s="83">
        <f t="shared" si="1318"/>
        <v>98.986814712005554</v>
      </c>
      <c r="EP62" s="95">
        <f t="shared" ref="EP62:EQ62" si="1405">EP63+EP64+EP65+EP66</f>
        <v>1445232</v>
      </c>
      <c r="EQ62" s="95">
        <f t="shared" si="1405"/>
        <v>1471892</v>
      </c>
      <c r="ER62" s="83">
        <f t="shared" si="1320"/>
        <v>101.84468652783774</v>
      </c>
      <c r="ES62" s="95">
        <f t="shared" ref="ES62:ET62" si="1406">ES63+ES64+ES65+ES66</f>
        <v>497968</v>
      </c>
      <c r="ET62" s="95">
        <f t="shared" si="1406"/>
        <v>501210</v>
      </c>
      <c r="EU62" s="83">
        <f t="shared" si="1322"/>
        <v>100.65104585033578</v>
      </c>
      <c r="EV62" s="91">
        <f t="shared" si="178"/>
        <v>2391018</v>
      </c>
      <c r="EW62" s="91">
        <f t="shared" si="178"/>
        <v>2325754</v>
      </c>
      <c r="EX62" s="83">
        <f t="shared" si="1323"/>
        <v>97.270451330772076</v>
      </c>
      <c r="EY62" s="95">
        <f t="shared" ref="EY62:EZ62" si="1407">EY63+EY64+EY65+EY66</f>
        <v>66860</v>
      </c>
      <c r="EZ62" s="95">
        <f t="shared" si="1407"/>
        <v>66834</v>
      </c>
      <c r="FA62" s="83">
        <f t="shared" si="1325"/>
        <v>99.961112772958415</v>
      </c>
      <c r="FB62" s="95">
        <f t="shared" ref="FB62:FC62" si="1408">FB63+FB64+FB65+FB66</f>
        <v>115006</v>
      </c>
      <c r="FC62" s="95">
        <f t="shared" si="1408"/>
        <v>118765</v>
      </c>
      <c r="FD62" s="83">
        <f t="shared" si="1327"/>
        <v>103.26852512042851</v>
      </c>
      <c r="FE62" s="95">
        <f t="shared" ref="FE62:FF62" si="1409">FE63+FE64+FE65+FE66</f>
        <v>63801</v>
      </c>
      <c r="FF62" s="95">
        <f t="shared" si="1409"/>
        <v>68958</v>
      </c>
      <c r="FG62" s="83">
        <f t="shared" si="1329"/>
        <v>108.08294540837917</v>
      </c>
      <c r="FH62" s="95">
        <f t="shared" ref="FH62:FI62" si="1410">FH63+FH64+FH65+FH66</f>
        <v>314999</v>
      </c>
      <c r="FI62" s="95">
        <f t="shared" si="1410"/>
        <v>441781</v>
      </c>
      <c r="FJ62" s="83">
        <f t="shared" si="1331"/>
        <v>140.24838174089442</v>
      </c>
      <c r="FK62" s="83"/>
      <c r="FL62" s="95">
        <f t="shared" ref="FL62" si="1411">FL63+FL64+FL65+FL66</f>
        <v>46367</v>
      </c>
      <c r="FM62" s="83"/>
      <c r="FN62" s="95">
        <f t="shared" ref="FN62:FO62" si="1412">FN63+FN64+FN65+FN66</f>
        <v>124662</v>
      </c>
      <c r="FO62" s="95">
        <f t="shared" si="1412"/>
        <v>135518</v>
      </c>
      <c r="FP62" s="83">
        <f t="shared" si="1334"/>
        <v>108.70834737129198</v>
      </c>
      <c r="FQ62" s="95">
        <f t="shared" ref="FQ62:FR62" si="1413">FQ63+FQ64+FQ65+FQ66</f>
        <v>196224</v>
      </c>
      <c r="FR62" s="95">
        <f t="shared" si="1413"/>
        <v>193874</v>
      </c>
      <c r="FS62" s="83">
        <f t="shared" si="1336"/>
        <v>98.802389106327453</v>
      </c>
      <c r="FT62" s="95">
        <f t="shared" ref="FT62:FU62" si="1414">FT63+FT64+FT65+FT66</f>
        <v>107019</v>
      </c>
      <c r="FU62" s="95">
        <f t="shared" si="1414"/>
        <v>116265</v>
      </c>
      <c r="FV62" s="83">
        <f t="shared" si="1338"/>
        <v>108.63958736299162</v>
      </c>
      <c r="FW62" s="95">
        <f t="shared" ref="FW62:FX62" si="1415">FW63+FW64+FW65+FW66</f>
        <v>150077</v>
      </c>
      <c r="FX62" s="95">
        <f t="shared" si="1415"/>
        <v>161231</v>
      </c>
      <c r="FY62" s="83">
        <f t="shared" si="1340"/>
        <v>107.43218481179662</v>
      </c>
      <c r="FZ62" s="95">
        <f t="shared" ref="FZ62:GA62" si="1416">FZ63+FZ64+FZ65+FZ66</f>
        <v>79824</v>
      </c>
      <c r="GA62" s="95">
        <f t="shared" si="1416"/>
        <v>92076</v>
      </c>
      <c r="GB62" s="83">
        <f t="shared" si="1342"/>
        <v>115.34876728803367</v>
      </c>
      <c r="GC62" s="95">
        <f t="shared" ref="GC62:GD62" si="1417">GC63+GC64+GC65+GC66</f>
        <v>16644</v>
      </c>
      <c r="GD62" s="95">
        <f t="shared" si="1417"/>
        <v>20176</v>
      </c>
      <c r="GE62" s="83">
        <f t="shared" si="1344"/>
        <v>121.22086037010334</v>
      </c>
      <c r="GF62" s="95">
        <f t="shared" ref="GF62:GG62" si="1418">GF63+GF64+GF65+GF66</f>
        <v>57669</v>
      </c>
      <c r="GG62" s="95">
        <f t="shared" si="1418"/>
        <v>56640</v>
      </c>
      <c r="GH62" s="83">
        <f t="shared" si="1346"/>
        <v>98.215679134370276</v>
      </c>
      <c r="GI62" s="95">
        <f t="shared" ref="GI62:GJ62" si="1419">GI63+GI64+GI65+GI66</f>
        <v>71644</v>
      </c>
      <c r="GJ62" s="95">
        <f t="shared" si="1419"/>
        <v>70250</v>
      </c>
      <c r="GK62" s="83">
        <f t="shared" si="1348"/>
        <v>98.054268326726586</v>
      </c>
      <c r="GL62" s="95">
        <f t="shared" ref="GL62:GM62" si="1420">GL63+GL64+GL65+GL66</f>
        <v>689938</v>
      </c>
      <c r="GM62" s="95">
        <f t="shared" si="1420"/>
        <v>735062</v>
      </c>
      <c r="GN62" s="83">
        <f t="shared" si="1350"/>
        <v>106.54029782386243</v>
      </c>
      <c r="GO62" s="91">
        <f t="shared" si="117"/>
        <v>2054367</v>
      </c>
      <c r="GP62" s="95">
        <f t="shared" ref="GP62" si="1421">GP63+GP64+GP65+GP66</f>
        <v>2323797</v>
      </c>
      <c r="GQ62" s="83">
        <f t="shared" si="1352"/>
        <v>113.11498870454987</v>
      </c>
      <c r="GR62" s="95">
        <f t="shared" ref="GR62:GS62" si="1422">GR63+GR64+GR65+GR66</f>
        <v>906716</v>
      </c>
      <c r="GS62" s="95">
        <f t="shared" si="1422"/>
        <v>962422</v>
      </c>
      <c r="GT62" s="83">
        <f t="shared" si="1354"/>
        <v>106.14370982755349</v>
      </c>
      <c r="GU62" s="95">
        <f t="shared" ref="GU62:GV62" si="1423">GU63+GU64+GU65+GU66</f>
        <v>142205</v>
      </c>
      <c r="GV62" s="95">
        <f t="shared" si="1423"/>
        <v>201560</v>
      </c>
      <c r="GW62" s="83">
        <f t="shared" si="1356"/>
        <v>141.73903871171899</v>
      </c>
      <c r="GX62" s="95">
        <f t="shared" ref="GX62:GY62" si="1424">GX63+GX64+GX65+GX66</f>
        <v>1362198</v>
      </c>
      <c r="GY62" s="95">
        <f t="shared" si="1424"/>
        <v>1335388</v>
      </c>
      <c r="GZ62" s="83">
        <f t="shared" si="1358"/>
        <v>98.031857336451822</v>
      </c>
      <c r="HA62" s="91">
        <f t="shared" si="197"/>
        <v>4465486</v>
      </c>
      <c r="HB62" s="91">
        <f t="shared" si="197"/>
        <v>4823167</v>
      </c>
      <c r="HC62" s="83">
        <f t="shared" si="1359"/>
        <v>108.00990082602431</v>
      </c>
      <c r="HD62" s="91">
        <f t="shared" si="790"/>
        <v>7881361</v>
      </c>
      <c r="HE62" s="91">
        <f t="shared" si="790"/>
        <v>7937886</v>
      </c>
      <c r="HF62" s="92">
        <f t="shared" si="128"/>
        <v>100.71719846356486</v>
      </c>
      <c r="HH62" s="78"/>
      <c r="HI62" s="78"/>
    </row>
    <row r="63" spans="1:217" ht="15" customHeight="1" x14ac:dyDescent="0.2">
      <c r="A63" s="111" t="s">
        <v>470</v>
      </c>
      <c r="B63" s="88"/>
      <c r="C63" s="88">
        <f>SUM('[1]címrend kötelező'!B63+'[1]címrend önként'!B63+'[1]címrend államig'!B63)</f>
        <v>0</v>
      </c>
      <c r="D63" s="93"/>
      <c r="E63" s="88"/>
      <c r="F63" s="88">
        <f>SUM('[1]címrend kötelező'!C63+'[1]címrend önként'!C63+'[1]címrend államig'!C63)</f>
        <v>0</v>
      </c>
      <c r="G63" s="93"/>
      <c r="H63" s="88"/>
      <c r="I63" s="88">
        <f>SUM('[1]címrend kötelező'!D63+'[1]címrend önként'!D63+'[1]címrend államig'!D63)</f>
        <v>0</v>
      </c>
      <c r="J63" s="93"/>
      <c r="K63" s="88"/>
      <c r="L63" s="88">
        <f>SUM('[1]címrend kötelező'!E63+'[1]címrend önként'!E63+'[1]címrend államig'!E63)</f>
        <v>0</v>
      </c>
      <c r="M63" s="93"/>
      <c r="N63" s="88"/>
      <c r="O63" s="88">
        <f>SUM('[1]címrend kötelező'!F63+'[1]címrend önként'!F63+'[1]címrend államig'!F63)</f>
        <v>0</v>
      </c>
      <c r="P63" s="93"/>
      <c r="Q63" s="88"/>
      <c r="R63" s="88">
        <f>SUM('[1]címrend kötelező'!G63+'[1]címrend önként'!G63+'[1]címrend államig'!G63)</f>
        <v>0</v>
      </c>
      <c r="S63" s="93"/>
      <c r="T63" s="88"/>
      <c r="U63" s="88">
        <f>SUM('[1]címrend kötelező'!H63+'[1]címrend önként'!H63+'[1]címrend államig'!H63)</f>
        <v>0</v>
      </c>
      <c r="V63" s="93"/>
      <c r="W63" s="88"/>
      <c r="X63" s="88">
        <f>SUM('[1]címrend kötelező'!I63+'[1]címrend önként'!I63+'[1]címrend államig'!I63)</f>
        <v>0</v>
      </c>
      <c r="Y63" s="93"/>
      <c r="Z63" s="88"/>
      <c r="AA63" s="88">
        <f>SUM('[1]címrend kötelező'!J63+'[1]címrend önként'!J63+'[1]címrend államig'!J63)</f>
        <v>0</v>
      </c>
      <c r="AB63" s="93"/>
      <c r="AC63" s="88"/>
      <c r="AD63" s="88">
        <f>SUM('[1]címrend kötelező'!K63+'[1]címrend önként'!K63+'[1]címrend államig'!K63)</f>
        <v>0</v>
      </c>
      <c r="AE63" s="93"/>
      <c r="AF63" s="88"/>
      <c r="AG63" s="88">
        <f>SUM('[1]címrend kötelező'!L63+'[1]címrend önként'!L63+'[1]címrend államig'!L63)</f>
        <v>0</v>
      </c>
      <c r="AH63" s="93"/>
      <c r="AI63" s="88"/>
      <c r="AJ63" s="88">
        <f>SUM('[1]címrend kötelező'!M63+'[1]címrend önként'!M63+'[1]címrend államig'!M63)</f>
        <v>0</v>
      </c>
      <c r="AK63" s="93"/>
      <c r="AL63" s="88"/>
      <c r="AM63" s="88">
        <f>SUM('[1]címrend kötelező'!N63+'[1]címrend önként'!N63+'[1]címrend államig'!N63)</f>
        <v>0</v>
      </c>
      <c r="AN63" s="93"/>
      <c r="AO63" s="88"/>
      <c r="AP63" s="88">
        <f>SUM('[1]címrend kötelező'!O63+'[1]címrend önként'!O63+'[1]címrend államig'!O63)</f>
        <v>0</v>
      </c>
      <c r="AQ63" s="93"/>
      <c r="AR63" s="88"/>
      <c r="AS63" s="88">
        <f>SUM('[1]címrend kötelező'!P63+'[1]címrend önként'!P63+'[1]címrend államig'!P63)</f>
        <v>0</v>
      </c>
      <c r="AT63" s="93"/>
      <c r="AU63" s="88"/>
      <c r="AV63" s="88">
        <f>SUM('[1]címrend kötelező'!Q63+'[1]címrend önként'!Q63+'[1]címrend államig'!Q63)</f>
        <v>0</v>
      </c>
      <c r="AW63" s="93"/>
      <c r="AX63" s="88"/>
      <c r="AY63" s="88">
        <f>SUM('[1]címrend kötelező'!R63+'[1]címrend önként'!R63+'[1]címrend államig'!R63)</f>
        <v>0</v>
      </c>
      <c r="AZ63" s="93"/>
      <c r="BA63" s="88"/>
      <c r="BB63" s="88">
        <f>SUM('[1]címrend kötelező'!S63+'[1]címrend önként'!S63+'[1]címrend államig'!S63)</f>
        <v>0</v>
      </c>
      <c r="BC63" s="93"/>
      <c r="BD63" s="88"/>
      <c r="BE63" s="88">
        <f>SUM('[1]címrend kötelező'!T63+'[1]címrend önként'!T63+'[1]címrend államig'!T63)</f>
        <v>0</v>
      </c>
      <c r="BF63" s="93"/>
      <c r="BG63" s="88"/>
      <c r="BH63" s="88">
        <f>SUM('[1]címrend kötelező'!U63+'[1]címrend önként'!U63+'[1]címrend államig'!U63)</f>
        <v>0</v>
      </c>
      <c r="BI63" s="93"/>
      <c r="BJ63" s="88"/>
      <c r="BK63" s="88">
        <f>SUM('[1]címrend kötelező'!V63+'[1]címrend önként'!V63+'[1]címrend államig'!V63)</f>
        <v>0</v>
      </c>
      <c r="BL63" s="93"/>
      <c r="BM63" s="88"/>
      <c r="BN63" s="88">
        <f>SUM('[1]címrend kötelező'!W63+'[1]címrend önként'!W63+'[1]címrend államig'!W63)</f>
        <v>0</v>
      </c>
      <c r="BO63" s="93"/>
      <c r="BP63" s="88"/>
      <c r="BQ63" s="88">
        <f>SUM('[1]címrend kötelező'!X63+'[1]címrend önként'!X63+'[1]címrend államig'!X63)</f>
        <v>0</v>
      </c>
      <c r="BR63" s="93"/>
      <c r="BS63" s="88"/>
      <c r="BT63" s="88">
        <f>SUM('[1]címrend kötelező'!Y63+'[1]címrend önként'!Y63+'[1]címrend államig'!Y63)</f>
        <v>0</v>
      </c>
      <c r="BU63" s="93"/>
      <c r="BV63" s="88"/>
      <c r="BW63" s="88">
        <f>SUM('[1]címrend kötelező'!Z63+'[1]címrend önként'!Z63+'[1]címrend államig'!Z63)</f>
        <v>0</v>
      </c>
      <c r="BX63" s="93"/>
      <c r="BY63" s="88"/>
      <c r="BZ63" s="88">
        <f>SUM('[1]címrend kötelező'!AA63+'[1]címrend önként'!AA63+'[1]címrend államig'!AA63)</f>
        <v>0</v>
      </c>
      <c r="CA63" s="93"/>
      <c r="CB63" s="88"/>
      <c r="CC63" s="88">
        <f>SUM('[1]címrend kötelező'!AB63+'[1]címrend önként'!AB63+'[1]címrend államig'!AB63)</f>
        <v>0</v>
      </c>
      <c r="CD63" s="93"/>
      <c r="CE63" s="88"/>
      <c r="CF63" s="88">
        <f>SUM('[1]címrend kötelező'!AC63+'[1]címrend önként'!AC63+'[1]címrend államig'!AC63)</f>
        <v>0</v>
      </c>
      <c r="CG63" s="93"/>
      <c r="CH63" s="88"/>
      <c r="CI63" s="88">
        <f>SUM('[1]címrend kötelező'!AD63+'[1]címrend önként'!AD63+'[1]címrend államig'!AD63)</f>
        <v>0</v>
      </c>
      <c r="CJ63" s="93"/>
      <c r="CK63" s="88"/>
      <c r="CL63" s="88">
        <f>SUM('[1]címrend kötelező'!AE63+'[1]címrend önként'!AE63+'[1]címrend államig'!AE63)</f>
        <v>0</v>
      </c>
      <c r="CM63" s="93"/>
      <c r="CN63" s="88"/>
      <c r="CO63" s="88">
        <f>SUM('[1]címrend kötelező'!AF63+'[1]címrend önként'!AF63+'[1]címrend államig'!AF63)</f>
        <v>0</v>
      </c>
      <c r="CP63" s="93"/>
      <c r="CQ63" s="88"/>
      <c r="CR63" s="88">
        <f>SUM('[1]címrend kötelező'!AG63+'[1]címrend önként'!AG63+'[1]címrend államig'!AG63)</f>
        <v>0</v>
      </c>
      <c r="CS63" s="93"/>
      <c r="CT63" s="88"/>
      <c r="CU63" s="88">
        <f>SUM('[1]címrend kötelező'!AH63+'[1]címrend önként'!AH63+'[1]címrend államig'!AH63)</f>
        <v>0</v>
      </c>
      <c r="CV63" s="93"/>
      <c r="CW63" s="88"/>
      <c r="CX63" s="88">
        <f>SUM('[1]címrend kötelező'!AI63+'[1]címrend önként'!AI63+'[1]címrend államig'!AI63)</f>
        <v>0</v>
      </c>
      <c r="CY63" s="93"/>
      <c r="CZ63" s="88"/>
      <c r="DA63" s="88">
        <f>SUM('[1]címrend kötelező'!AJ63+'[1]címrend önként'!AJ63+'[1]címrend államig'!AJ63)</f>
        <v>0</v>
      </c>
      <c r="DB63" s="93"/>
      <c r="DC63" s="88"/>
      <c r="DD63" s="88">
        <f>SUM('[1]címrend kötelező'!AK63+'[1]címrend önként'!AK63+'[1]címrend államig'!AK63)</f>
        <v>0</v>
      </c>
      <c r="DE63" s="93"/>
      <c r="DF63" s="88"/>
      <c r="DG63" s="88">
        <f>SUM('[1]címrend kötelező'!AL63+'[1]címrend önként'!AL63+'[1]címrend államig'!AL63)</f>
        <v>0</v>
      </c>
      <c r="DH63" s="93"/>
      <c r="DI63" s="88"/>
      <c r="DJ63" s="88">
        <f>SUM('[1]címrend kötelező'!AM63+'[1]címrend önként'!AM63+'[1]címrend államig'!AM63)</f>
        <v>0</v>
      </c>
      <c r="DK63" s="93"/>
      <c r="DL63" s="88"/>
      <c r="DM63" s="88">
        <f>SUM('[1]címrend kötelező'!AN63+'[1]címrend önként'!AN63+'[1]címrend államig'!AN63)</f>
        <v>0</v>
      </c>
      <c r="DN63" s="93"/>
      <c r="DO63" s="88"/>
      <c r="DP63" s="88">
        <f>SUM('[1]címrend kötelező'!AO63+'[1]címrend önként'!AO63+'[1]címrend államig'!AO63)</f>
        <v>0</v>
      </c>
      <c r="DQ63" s="93"/>
      <c r="DR63" s="90">
        <f t="shared" si="168"/>
        <v>0</v>
      </c>
      <c r="DS63" s="90">
        <f t="shared" si="168"/>
        <v>0</v>
      </c>
      <c r="DT63" s="90"/>
      <c r="DU63" s="88">
        <v>16608</v>
      </c>
      <c r="DV63" s="88">
        <f>SUM('[1]címrend kötelező'!AQ63+'[1]címrend önként'!AQ63+'[1]címrend államig'!AQ63)</f>
        <v>11303</v>
      </c>
      <c r="DW63" s="110">
        <f t="shared" si="1306"/>
        <v>68.057562620423894</v>
      </c>
      <c r="DX63" s="88">
        <v>5211</v>
      </c>
      <c r="DY63" s="88">
        <f>SUM('[1]címrend kötelező'!AR63+'[1]címrend önként'!AR63+'[1]címrend államig'!AR63)</f>
        <v>4489</v>
      </c>
      <c r="DZ63" s="110">
        <f t="shared" si="1308"/>
        <v>86.144693916714644</v>
      </c>
      <c r="EA63" s="88">
        <v>4232</v>
      </c>
      <c r="EB63" s="88">
        <f>SUM('[1]címrend kötelező'!AS63+'[1]címrend önként'!AS63+'[1]címrend államig'!AS63)</f>
        <v>3840</v>
      </c>
      <c r="EC63" s="110">
        <f t="shared" si="1310"/>
        <v>90.737240075614366</v>
      </c>
      <c r="ED63" s="88">
        <v>280002</v>
      </c>
      <c r="EE63" s="88">
        <f>SUM('[1]címrend kötelező'!AT63+'[1]címrend önként'!AT63+'[1]címrend államig'!AT63)</f>
        <v>240112</v>
      </c>
      <c r="EF63" s="110">
        <f t="shared" si="1312"/>
        <v>85.753673188048651</v>
      </c>
      <c r="EG63" s="88">
        <v>47596</v>
      </c>
      <c r="EH63" s="88">
        <f>SUM('[1]címrend kötelező'!AU63+'[1]címrend önként'!AU63+'[1]címrend államig'!AU63)</f>
        <v>41526</v>
      </c>
      <c r="EI63" s="110">
        <f t="shared" si="1314"/>
        <v>87.24682746449281</v>
      </c>
      <c r="EJ63" s="88">
        <v>79759</v>
      </c>
      <c r="EK63" s="88">
        <f>SUM('[1]címrend kötelező'!AV63+'[1]címrend önként'!AV63+'[1]címrend államig'!AV63)</f>
        <v>37118</v>
      </c>
      <c r="EL63" s="110">
        <f t="shared" si="1316"/>
        <v>46.537694805601873</v>
      </c>
      <c r="EM63" s="88">
        <v>14410</v>
      </c>
      <c r="EN63" s="88">
        <f>SUM('[1]címrend kötelező'!AW63+'[1]címrend önként'!AW63+'[1]címrend államig'!AW63)</f>
        <v>14264</v>
      </c>
      <c r="EO63" s="110">
        <f t="shared" si="1318"/>
        <v>98.986814712005554</v>
      </c>
      <c r="EP63" s="88">
        <v>1445232</v>
      </c>
      <c r="EQ63" s="88">
        <f>SUM('[1]címrend kötelező'!AX63+'[1]címrend önként'!AX63+'[1]címrend államig'!AX63)</f>
        <v>1471892</v>
      </c>
      <c r="ER63" s="110">
        <f t="shared" si="1320"/>
        <v>101.84468652783774</v>
      </c>
      <c r="ES63" s="88">
        <v>497968</v>
      </c>
      <c r="ET63" s="88">
        <f>SUM('[1]címrend kötelező'!AY63+'[1]címrend önként'!AY63+'[1]címrend államig'!AY63)</f>
        <v>501210</v>
      </c>
      <c r="EU63" s="110">
        <f t="shared" si="1322"/>
        <v>100.65104585033578</v>
      </c>
      <c r="EV63" s="90">
        <f t="shared" si="178"/>
        <v>2391018</v>
      </c>
      <c r="EW63" s="112">
        <f t="shared" si="178"/>
        <v>2325754</v>
      </c>
      <c r="EX63" s="110">
        <f t="shared" si="1323"/>
        <v>97.270451330772076</v>
      </c>
      <c r="EY63" s="88">
        <v>66860</v>
      </c>
      <c r="EZ63" s="88">
        <f>'[1]címrend kötelező'!BA63+'[1]címrend önként'!BA63+'[1]címrend államig'!BA63</f>
        <v>66834</v>
      </c>
      <c r="FA63" s="110">
        <f t="shared" si="1325"/>
        <v>99.961112772958415</v>
      </c>
      <c r="FB63" s="88">
        <v>113306</v>
      </c>
      <c r="FC63" s="88">
        <f>'[1]címrend kötelező'!BB63+'[1]címrend önként'!BB63+'[1]címrend államig'!BB63</f>
        <v>118765</v>
      </c>
      <c r="FD63" s="110">
        <f t="shared" si="1327"/>
        <v>104.81792667643373</v>
      </c>
      <c r="FE63" s="88">
        <v>63801</v>
      </c>
      <c r="FF63" s="88">
        <f>'[1]címrend kötelező'!BC63+'[1]címrend önként'!BC63+'[1]címrend államig'!BC63</f>
        <v>68958</v>
      </c>
      <c r="FG63" s="110">
        <f t="shared" si="1329"/>
        <v>108.08294540837917</v>
      </c>
      <c r="FH63" s="88">
        <v>177657</v>
      </c>
      <c r="FI63" s="88">
        <f>'[1]címrend kötelező'!BD63+'[1]címrend önként'!BD63+'[1]címrend államig'!BD63</f>
        <v>142514</v>
      </c>
      <c r="FJ63" s="110">
        <f t="shared" si="1331"/>
        <v>80.218623527358901</v>
      </c>
      <c r="FK63" s="110"/>
      <c r="FL63" s="88">
        <f>'[1]címrend kötelező'!BE63+'[1]címrend önként'!BE63+'[1]címrend államig'!BE63</f>
        <v>46367</v>
      </c>
      <c r="FM63" s="110"/>
      <c r="FN63" s="88">
        <v>124662</v>
      </c>
      <c r="FO63" s="88">
        <f>SUM('[1]címrend kötelező'!BF63+'[1]címrend önként'!BF63+'[1]címrend államig'!BF63)</f>
        <v>135518</v>
      </c>
      <c r="FP63" s="110">
        <f t="shared" si="1334"/>
        <v>108.70834737129198</v>
      </c>
      <c r="FQ63" s="88">
        <v>196224</v>
      </c>
      <c r="FR63" s="88">
        <f>SUM('[1]címrend kötelező'!BG63+'[1]címrend önként'!BG63+'[1]címrend államig'!BG63)</f>
        <v>193874</v>
      </c>
      <c r="FS63" s="110">
        <f t="shared" si="1336"/>
        <v>98.802389106327453</v>
      </c>
      <c r="FT63" s="88">
        <v>107019</v>
      </c>
      <c r="FU63" s="88">
        <f>SUM('[1]címrend kötelező'!BH63+'[1]címrend önként'!BH63+'[1]címrend államig'!BH63)</f>
        <v>116265</v>
      </c>
      <c r="FV63" s="110">
        <f t="shared" si="1338"/>
        <v>108.63958736299162</v>
      </c>
      <c r="FW63" s="88">
        <v>149787</v>
      </c>
      <c r="FX63" s="88">
        <f>SUM('[1]címrend kötelező'!BI63+'[1]címrend önként'!BI63+'[1]címrend államig'!BI63)</f>
        <v>161231</v>
      </c>
      <c r="FY63" s="110">
        <f t="shared" si="1340"/>
        <v>107.64018239233044</v>
      </c>
      <c r="FZ63" s="88">
        <v>79824</v>
      </c>
      <c r="GA63" s="88">
        <f>SUM('[1]címrend kötelező'!BJ63+'[1]címrend önként'!BJ63+'[1]címrend államig'!BJ63)</f>
        <v>92076</v>
      </c>
      <c r="GB63" s="110">
        <f t="shared" si="1342"/>
        <v>115.34876728803367</v>
      </c>
      <c r="GC63" s="88">
        <v>16644</v>
      </c>
      <c r="GD63" s="88">
        <f>SUM('[1]címrend kötelező'!BK63+'[1]címrend önként'!BK63+'[1]címrend államig'!BK63)</f>
        <v>20176</v>
      </c>
      <c r="GE63" s="110">
        <f t="shared" si="1344"/>
        <v>121.22086037010334</v>
      </c>
      <c r="GF63" s="88">
        <v>57669</v>
      </c>
      <c r="GG63" s="88">
        <f>SUM('[1]címrend kötelező'!BL63+'[1]címrend önként'!BL63+'[1]címrend államig'!BL63)</f>
        <v>56640</v>
      </c>
      <c r="GH63" s="110">
        <f t="shared" si="1346"/>
        <v>98.215679134370276</v>
      </c>
      <c r="GI63" s="88">
        <v>71644</v>
      </c>
      <c r="GJ63" s="88">
        <f>SUM('[1]címrend kötelező'!BM63+'[1]címrend önként'!BM63+'[1]címrend államig'!BM63)</f>
        <v>70250</v>
      </c>
      <c r="GK63" s="110">
        <f t="shared" si="1348"/>
        <v>98.054268326726586</v>
      </c>
      <c r="GL63" s="88">
        <v>689938</v>
      </c>
      <c r="GM63" s="88">
        <f>SUM('[1]címrend kötelező'!BN63+'[1]címrend önként'!BN63+'[1]címrend államig'!BN63)</f>
        <v>735062</v>
      </c>
      <c r="GN63" s="110">
        <f t="shared" si="1350"/>
        <v>106.54029782386243</v>
      </c>
      <c r="GO63" s="90">
        <f t="shared" si="117"/>
        <v>1915035</v>
      </c>
      <c r="GP63" s="90">
        <f t="shared" ref="GP63:GP66" si="1425">EZ63+FC63+FF63+FI63+FL63+FO63+FR63+FU63+FX63+GA63+GD63+GG63+GJ63+GM63</f>
        <v>2024530</v>
      </c>
      <c r="GQ63" s="110">
        <f t="shared" si="1352"/>
        <v>105.71765006905881</v>
      </c>
      <c r="GR63" s="88">
        <v>863202</v>
      </c>
      <c r="GS63" s="88">
        <f>SUM('[1]címrend kötelező'!BP63+'[1]címrend önként'!BP63+'[1]címrend államig'!BP63)</f>
        <v>962422</v>
      </c>
      <c r="GT63" s="110">
        <f t="shared" si="1354"/>
        <v>111.49441266354805</v>
      </c>
      <c r="GU63" s="88">
        <v>142205</v>
      </c>
      <c r="GV63" s="88">
        <f>SUM('[1]címrend kötelező'!BQ63+'[1]címrend önként'!BQ63+'[1]címrend államig'!BQ63)</f>
        <v>201560</v>
      </c>
      <c r="GW63" s="110">
        <f t="shared" si="1356"/>
        <v>141.73903871171899</v>
      </c>
      <c r="GX63" s="88">
        <v>1356658</v>
      </c>
      <c r="GY63" s="88">
        <f>SUM('[1]címrend kötelező'!BR63+'[1]címrend önként'!BR63+'[1]címrend államig'!BR63)</f>
        <v>1335388</v>
      </c>
      <c r="GZ63" s="110">
        <f t="shared" si="1358"/>
        <v>98.432176716608026</v>
      </c>
      <c r="HA63" s="90">
        <f t="shared" si="197"/>
        <v>4277100</v>
      </c>
      <c r="HB63" s="90">
        <f t="shared" si="197"/>
        <v>4523900</v>
      </c>
      <c r="HC63" s="110">
        <f t="shared" si="1359"/>
        <v>105.77026489911387</v>
      </c>
      <c r="HD63" s="91">
        <f t="shared" si="790"/>
        <v>6668118</v>
      </c>
      <c r="HE63" s="91">
        <f t="shared" si="790"/>
        <v>6849654</v>
      </c>
      <c r="HF63" s="92">
        <f t="shared" si="128"/>
        <v>102.72244732321774</v>
      </c>
      <c r="HH63" s="78"/>
      <c r="HI63" s="78"/>
    </row>
    <row r="64" spans="1:217" ht="15" customHeight="1" x14ac:dyDescent="0.2">
      <c r="A64" s="109" t="s">
        <v>471</v>
      </c>
      <c r="B64" s="88"/>
      <c r="C64" s="88">
        <f>SUM('[1]címrend kötelező'!B64+'[1]címrend önként'!B64+'[1]címrend államig'!B64)</f>
        <v>0</v>
      </c>
      <c r="D64" s="93"/>
      <c r="E64" s="88"/>
      <c r="F64" s="88">
        <f>SUM('[1]címrend kötelező'!C64+'[1]címrend önként'!C64+'[1]címrend államig'!C64)</f>
        <v>0</v>
      </c>
      <c r="G64" s="93"/>
      <c r="H64" s="88"/>
      <c r="I64" s="88">
        <f>SUM('[1]címrend kötelező'!D64+'[1]címrend önként'!D64+'[1]címrend államig'!D64)</f>
        <v>0</v>
      </c>
      <c r="J64" s="93"/>
      <c r="K64" s="88"/>
      <c r="L64" s="88">
        <f>SUM('[1]címrend kötelező'!E64+'[1]címrend önként'!E64+'[1]címrend államig'!E64)</f>
        <v>0</v>
      </c>
      <c r="M64" s="93"/>
      <c r="N64" s="88"/>
      <c r="O64" s="88">
        <f>SUM('[1]címrend kötelező'!F64+'[1]címrend önként'!F64+'[1]címrend államig'!F64)</f>
        <v>0</v>
      </c>
      <c r="P64" s="93"/>
      <c r="Q64" s="88"/>
      <c r="R64" s="88">
        <f>SUM('[1]címrend kötelező'!G64+'[1]címrend önként'!G64+'[1]címrend államig'!G64)</f>
        <v>0</v>
      </c>
      <c r="S64" s="93"/>
      <c r="T64" s="88"/>
      <c r="U64" s="88">
        <f>SUM('[1]címrend kötelező'!H64+'[1]címrend önként'!H64+'[1]címrend államig'!H64)</f>
        <v>0</v>
      </c>
      <c r="V64" s="93"/>
      <c r="W64" s="88"/>
      <c r="X64" s="88">
        <f>SUM('[1]címrend kötelező'!I64+'[1]címrend önként'!I64+'[1]címrend államig'!I64)</f>
        <v>0</v>
      </c>
      <c r="Y64" s="93"/>
      <c r="Z64" s="88"/>
      <c r="AA64" s="88">
        <f>SUM('[1]címrend kötelező'!J64+'[1]címrend önként'!J64+'[1]címrend államig'!J64)</f>
        <v>0</v>
      </c>
      <c r="AB64" s="93"/>
      <c r="AC64" s="88"/>
      <c r="AD64" s="88">
        <f>SUM('[1]címrend kötelező'!K64+'[1]címrend önként'!K64+'[1]címrend államig'!K64)</f>
        <v>0</v>
      </c>
      <c r="AE64" s="93"/>
      <c r="AF64" s="88"/>
      <c r="AG64" s="88">
        <f>SUM('[1]címrend kötelező'!L64+'[1]címrend önként'!L64+'[1]címrend államig'!L64)</f>
        <v>0</v>
      </c>
      <c r="AH64" s="93"/>
      <c r="AI64" s="88"/>
      <c r="AJ64" s="88">
        <f>SUM('[1]címrend kötelező'!M64+'[1]címrend önként'!M64+'[1]címrend államig'!M64)</f>
        <v>0</v>
      </c>
      <c r="AK64" s="93"/>
      <c r="AL64" s="88"/>
      <c r="AM64" s="88">
        <f>SUM('[1]címrend kötelező'!N64+'[1]címrend önként'!N64+'[1]címrend államig'!N64)</f>
        <v>0</v>
      </c>
      <c r="AN64" s="93"/>
      <c r="AO64" s="88"/>
      <c r="AP64" s="88">
        <f>SUM('[1]címrend kötelező'!O64+'[1]címrend önként'!O64+'[1]címrend államig'!O64)</f>
        <v>0</v>
      </c>
      <c r="AQ64" s="93"/>
      <c r="AR64" s="88"/>
      <c r="AS64" s="88">
        <f>SUM('[1]címrend kötelező'!P64+'[1]címrend önként'!P64+'[1]címrend államig'!P64)</f>
        <v>0</v>
      </c>
      <c r="AT64" s="93"/>
      <c r="AU64" s="88"/>
      <c r="AV64" s="88">
        <f>SUM('[1]címrend kötelező'!Q64+'[1]címrend önként'!Q64+'[1]címrend államig'!Q64)</f>
        <v>0</v>
      </c>
      <c r="AW64" s="93"/>
      <c r="AX64" s="88"/>
      <c r="AY64" s="88">
        <f>SUM('[1]címrend kötelező'!R64+'[1]címrend önként'!R64+'[1]címrend államig'!R64)</f>
        <v>0</v>
      </c>
      <c r="AZ64" s="93"/>
      <c r="BA64" s="88"/>
      <c r="BB64" s="88">
        <f>SUM('[1]címrend kötelező'!S64+'[1]címrend önként'!S64+'[1]címrend államig'!S64)</f>
        <v>0</v>
      </c>
      <c r="BC64" s="93"/>
      <c r="BD64" s="88"/>
      <c r="BE64" s="88">
        <f>SUM('[1]címrend kötelező'!T64+'[1]címrend önként'!T64+'[1]címrend államig'!T64)</f>
        <v>0</v>
      </c>
      <c r="BF64" s="93"/>
      <c r="BG64" s="88"/>
      <c r="BH64" s="88">
        <f>SUM('[1]címrend kötelező'!U64+'[1]címrend önként'!U64+'[1]címrend államig'!U64)</f>
        <v>0</v>
      </c>
      <c r="BI64" s="93"/>
      <c r="BJ64" s="88"/>
      <c r="BK64" s="88">
        <f>SUM('[1]címrend kötelező'!V64+'[1]címrend önként'!V64+'[1]címrend államig'!V64)</f>
        <v>0</v>
      </c>
      <c r="BL64" s="93"/>
      <c r="BM64" s="88"/>
      <c r="BN64" s="88">
        <f>SUM('[1]címrend kötelező'!W64+'[1]címrend önként'!W64+'[1]címrend államig'!W64)</f>
        <v>0</v>
      </c>
      <c r="BO64" s="93"/>
      <c r="BP64" s="88"/>
      <c r="BQ64" s="88">
        <f>SUM('[1]címrend kötelező'!X64+'[1]címrend önként'!X64+'[1]címrend államig'!X64)</f>
        <v>0</v>
      </c>
      <c r="BR64" s="93"/>
      <c r="BS64" s="88"/>
      <c r="BT64" s="88">
        <f>SUM('[1]címrend kötelező'!Y64+'[1]címrend önként'!Y64+'[1]címrend államig'!Y64)</f>
        <v>0</v>
      </c>
      <c r="BU64" s="93"/>
      <c r="BV64" s="88"/>
      <c r="BW64" s="88">
        <f>SUM('[1]címrend kötelező'!Z64+'[1]címrend önként'!Z64+'[1]címrend államig'!Z64)</f>
        <v>0</v>
      </c>
      <c r="BX64" s="93"/>
      <c r="BY64" s="88"/>
      <c r="BZ64" s="88">
        <f>SUM('[1]címrend kötelező'!AA64+'[1]címrend önként'!AA64+'[1]címrend államig'!AA64)</f>
        <v>0</v>
      </c>
      <c r="CA64" s="93"/>
      <c r="CB64" s="88"/>
      <c r="CC64" s="88">
        <f>SUM('[1]címrend kötelező'!AB64+'[1]címrend önként'!AB64+'[1]címrend államig'!AB64)</f>
        <v>0</v>
      </c>
      <c r="CD64" s="93"/>
      <c r="CE64" s="88"/>
      <c r="CF64" s="88">
        <f>SUM('[1]címrend kötelező'!AC64+'[1]címrend önként'!AC64+'[1]címrend államig'!AC64)</f>
        <v>0</v>
      </c>
      <c r="CG64" s="93"/>
      <c r="CH64" s="88"/>
      <c r="CI64" s="88">
        <f>SUM('[1]címrend kötelező'!AD64+'[1]címrend önként'!AD64+'[1]címrend államig'!AD64)</f>
        <v>0</v>
      </c>
      <c r="CJ64" s="93"/>
      <c r="CK64" s="88"/>
      <c r="CL64" s="88">
        <f>SUM('[1]címrend kötelező'!AE64+'[1]címrend önként'!AE64+'[1]címrend államig'!AE64)</f>
        <v>0</v>
      </c>
      <c r="CM64" s="93"/>
      <c r="CN64" s="88"/>
      <c r="CO64" s="88">
        <f>SUM('[1]címrend kötelező'!AF64+'[1]címrend önként'!AF64+'[1]címrend államig'!AF64)</f>
        <v>0</v>
      </c>
      <c r="CP64" s="93"/>
      <c r="CQ64" s="88"/>
      <c r="CR64" s="88">
        <f>SUM('[1]címrend kötelező'!AG64+'[1]címrend önként'!AG64+'[1]címrend államig'!AG64)</f>
        <v>0</v>
      </c>
      <c r="CS64" s="93"/>
      <c r="CT64" s="88"/>
      <c r="CU64" s="88">
        <f>SUM('[1]címrend kötelező'!AH64+'[1]címrend önként'!AH64+'[1]címrend államig'!AH64)</f>
        <v>0</v>
      </c>
      <c r="CV64" s="93"/>
      <c r="CW64" s="88"/>
      <c r="CX64" s="88">
        <f>SUM('[1]címrend kötelező'!AI64+'[1]címrend önként'!AI64+'[1]címrend államig'!AI64)</f>
        <v>0</v>
      </c>
      <c r="CY64" s="93"/>
      <c r="CZ64" s="88"/>
      <c r="DA64" s="88">
        <f>SUM('[1]címrend kötelező'!AJ64+'[1]címrend önként'!AJ64+'[1]címrend államig'!AJ64)</f>
        <v>0</v>
      </c>
      <c r="DB64" s="93"/>
      <c r="DC64" s="88"/>
      <c r="DD64" s="88">
        <f>SUM('[1]címrend kötelező'!AK64+'[1]címrend önként'!AK64+'[1]címrend államig'!AK64)</f>
        <v>0</v>
      </c>
      <c r="DE64" s="93"/>
      <c r="DF64" s="88"/>
      <c r="DG64" s="88">
        <f>SUM('[1]címrend kötelező'!AL64+'[1]címrend önként'!AL64+'[1]címrend államig'!AL64)</f>
        <v>0</v>
      </c>
      <c r="DH64" s="93"/>
      <c r="DI64" s="88"/>
      <c r="DJ64" s="88">
        <f>SUM('[1]címrend kötelező'!AM64+'[1]címrend önként'!AM64+'[1]címrend államig'!AM64)</f>
        <v>0</v>
      </c>
      <c r="DK64" s="93"/>
      <c r="DL64" s="88"/>
      <c r="DM64" s="88">
        <f>SUM('[1]címrend kötelező'!AN64+'[1]címrend önként'!AN64+'[1]címrend államig'!AN64)</f>
        <v>0</v>
      </c>
      <c r="DN64" s="93"/>
      <c r="DO64" s="88"/>
      <c r="DP64" s="88">
        <f>SUM('[1]címrend kötelező'!AO64+'[1]címrend önként'!AO64+'[1]címrend államig'!AO64)</f>
        <v>0</v>
      </c>
      <c r="DQ64" s="93"/>
      <c r="DR64" s="90">
        <f t="shared" si="168"/>
        <v>0</v>
      </c>
      <c r="DS64" s="90">
        <f t="shared" si="168"/>
        <v>0</v>
      </c>
      <c r="DT64" s="90"/>
      <c r="DU64" s="88"/>
      <c r="DV64" s="88">
        <f>SUM('[1]címrend kötelező'!AQ64+'[1]címrend önként'!AQ64+'[1]címrend államig'!AQ64)</f>
        <v>0</v>
      </c>
      <c r="DW64" s="91"/>
      <c r="DX64" s="88"/>
      <c r="DY64" s="88">
        <f>SUM('[1]címrend kötelező'!AR64+'[1]címrend önként'!AR64+'[1]címrend államig'!AR64)</f>
        <v>0</v>
      </c>
      <c r="DZ64" s="91"/>
      <c r="EA64" s="88"/>
      <c r="EB64" s="88">
        <f>SUM('[1]címrend kötelező'!AS64+'[1]címrend önként'!AS64+'[1]címrend államig'!AS64)</f>
        <v>0</v>
      </c>
      <c r="EC64" s="91"/>
      <c r="ED64" s="88"/>
      <c r="EE64" s="88">
        <f>SUM('[1]címrend kötelező'!AT64+'[1]címrend önként'!AT64+'[1]címrend államig'!AT64)</f>
        <v>0</v>
      </c>
      <c r="EF64" s="91"/>
      <c r="EG64" s="88"/>
      <c r="EH64" s="88">
        <f>SUM('[1]címrend kötelező'!AU64+'[1]címrend önként'!AU64+'[1]címrend államig'!AU64)</f>
        <v>0</v>
      </c>
      <c r="EI64" s="91"/>
      <c r="EJ64" s="88"/>
      <c r="EK64" s="88">
        <f>SUM('[1]címrend kötelező'!AV64+'[1]címrend önként'!AV64+'[1]címrend államig'!AV64)</f>
        <v>0</v>
      </c>
      <c r="EL64" s="91"/>
      <c r="EM64" s="88"/>
      <c r="EN64" s="88">
        <f>SUM('[1]címrend kötelező'!AW64+'[1]címrend önként'!AW64+'[1]címrend államig'!AW64)</f>
        <v>0</v>
      </c>
      <c r="EO64" s="91"/>
      <c r="EP64" s="88"/>
      <c r="EQ64" s="88">
        <f>SUM('[1]címrend kötelező'!AX64+'[1]címrend önként'!AX64+'[1]címrend államig'!AX64)</f>
        <v>0</v>
      </c>
      <c r="ER64" s="91"/>
      <c r="ES64" s="88"/>
      <c r="ET64" s="88">
        <f>SUM('[1]címrend kötelező'!AY64+'[1]címrend önként'!AY64+'[1]címrend államig'!AY64)</f>
        <v>0</v>
      </c>
      <c r="EU64" s="91"/>
      <c r="EV64" s="90">
        <f t="shared" si="178"/>
        <v>0</v>
      </c>
      <c r="EW64" s="90">
        <f t="shared" si="178"/>
        <v>0</v>
      </c>
      <c r="EX64" s="83"/>
      <c r="EY64" s="88"/>
      <c r="EZ64" s="88">
        <f>'[1]címrend kötelező'!BA64+'[1]címrend önként'!BA64+'[1]címrend államig'!BA64</f>
        <v>0</v>
      </c>
      <c r="FA64" s="91"/>
      <c r="FB64" s="88"/>
      <c r="FC64" s="88">
        <f>'[1]címrend kötelező'!BB64+'[1]címrend önként'!BB64+'[1]címrend államig'!BB64</f>
        <v>0</v>
      </c>
      <c r="FD64" s="91"/>
      <c r="FE64" s="88"/>
      <c r="FF64" s="88">
        <f>'[1]címrend kötelező'!BC64+'[1]címrend önként'!BC64+'[1]címrend államig'!BC64</f>
        <v>0</v>
      </c>
      <c r="FG64" s="91"/>
      <c r="FH64" s="88"/>
      <c r="FI64" s="88">
        <f>'[1]címrend kötelező'!BD64+'[1]címrend önként'!BD64+'[1]címrend államig'!BD64</f>
        <v>0</v>
      </c>
      <c r="FJ64" s="91"/>
      <c r="FK64" s="91"/>
      <c r="FL64" s="88">
        <f>'[1]címrend kötelező'!BE64+'[1]címrend önként'!BE64+'[1]címrend államig'!BE64</f>
        <v>0</v>
      </c>
      <c r="FM64" s="91"/>
      <c r="FN64" s="88"/>
      <c r="FO64" s="88">
        <f>SUM('[1]címrend kötelező'!BF64+'[1]címrend önként'!BF64+'[1]címrend államig'!BF64)</f>
        <v>0</v>
      </c>
      <c r="FP64" s="91"/>
      <c r="FQ64" s="88"/>
      <c r="FR64" s="88">
        <f>SUM('[1]címrend kötelező'!BG64+'[1]címrend önként'!BG64+'[1]címrend államig'!BG64)</f>
        <v>0</v>
      </c>
      <c r="FS64" s="91"/>
      <c r="FT64" s="88"/>
      <c r="FU64" s="88">
        <f>SUM('[1]címrend kötelező'!BH64+'[1]címrend önként'!BH64+'[1]címrend államig'!BH64)</f>
        <v>0</v>
      </c>
      <c r="FV64" s="91"/>
      <c r="FW64" s="88"/>
      <c r="FX64" s="88">
        <f>SUM('[1]címrend kötelező'!BI64+'[1]címrend önként'!BI64+'[1]címrend államig'!BI64)</f>
        <v>0</v>
      </c>
      <c r="FY64" s="91"/>
      <c r="FZ64" s="88"/>
      <c r="GA64" s="88">
        <f>SUM('[1]címrend kötelező'!BJ64+'[1]címrend önként'!BJ64+'[1]címrend államig'!BJ64)</f>
        <v>0</v>
      </c>
      <c r="GB64" s="91"/>
      <c r="GC64" s="88"/>
      <c r="GD64" s="88">
        <f>SUM('[1]címrend kötelező'!BK64+'[1]címrend önként'!BK64+'[1]címrend államig'!BK64)</f>
        <v>0</v>
      </c>
      <c r="GE64" s="91"/>
      <c r="GF64" s="88"/>
      <c r="GG64" s="88">
        <f>SUM('[1]címrend kötelező'!BL64+'[1]címrend önként'!BL64+'[1]címrend államig'!BL64)</f>
        <v>0</v>
      </c>
      <c r="GH64" s="91"/>
      <c r="GI64" s="88"/>
      <c r="GJ64" s="88">
        <f>SUM('[1]címrend kötelező'!BM64+'[1]címrend önként'!BM64+'[1]címrend államig'!BM64)</f>
        <v>0</v>
      </c>
      <c r="GK64" s="91"/>
      <c r="GL64" s="88"/>
      <c r="GM64" s="88">
        <f>SUM('[1]címrend kötelező'!BN64+'[1]címrend önként'!BN64+'[1]címrend államig'!BN64)</f>
        <v>0</v>
      </c>
      <c r="GN64" s="91"/>
      <c r="GO64" s="90">
        <f t="shared" si="117"/>
        <v>0</v>
      </c>
      <c r="GP64" s="90">
        <f t="shared" si="1425"/>
        <v>0</v>
      </c>
      <c r="GQ64" s="91"/>
      <c r="GR64" s="88"/>
      <c r="GS64" s="88">
        <f>SUM('[1]címrend kötelező'!BP64+'[1]címrend önként'!BP64+'[1]címrend államig'!BP64)</f>
        <v>0</v>
      </c>
      <c r="GT64" s="91"/>
      <c r="GU64" s="88"/>
      <c r="GV64" s="88">
        <f>SUM('[1]címrend kötelező'!BQ64+'[1]címrend önként'!BQ64+'[1]címrend államig'!BQ64)</f>
        <v>0</v>
      </c>
      <c r="GW64" s="91"/>
      <c r="GX64" s="88"/>
      <c r="GY64" s="88">
        <f>SUM('[1]címrend kötelező'!BR64+'[1]címrend önként'!BR64+'[1]címrend államig'!BR64)</f>
        <v>0</v>
      </c>
      <c r="GZ64" s="91"/>
      <c r="HA64" s="90">
        <f t="shared" si="197"/>
        <v>0</v>
      </c>
      <c r="HB64" s="90">
        <f t="shared" si="197"/>
        <v>0</v>
      </c>
      <c r="HC64" s="90"/>
      <c r="HD64" s="91">
        <f t="shared" si="790"/>
        <v>0</v>
      </c>
      <c r="HE64" s="91">
        <f t="shared" si="790"/>
        <v>0</v>
      </c>
      <c r="HF64" s="92"/>
      <c r="HH64" s="78"/>
      <c r="HI64" s="78"/>
    </row>
    <row r="65" spans="1:217" ht="15" customHeight="1" x14ac:dyDescent="0.2">
      <c r="A65" s="109" t="s">
        <v>472</v>
      </c>
      <c r="B65" s="88"/>
      <c r="C65" s="88">
        <f>SUM('[1]címrend kötelező'!B65+'[1]címrend önként'!B65+'[1]címrend államig'!B65)</f>
        <v>0</v>
      </c>
      <c r="D65" s="93"/>
      <c r="E65" s="88"/>
      <c r="F65" s="88">
        <f>SUM('[1]címrend kötelező'!C65+'[1]címrend önként'!C65+'[1]címrend államig'!C65)</f>
        <v>0</v>
      </c>
      <c r="G65" s="93"/>
      <c r="H65" s="88"/>
      <c r="I65" s="88">
        <f>SUM('[1]címrend kötelező'!D65+'[1]címrend önként'!D65+'[1]címrend államig'!D65)</f>
        <v>0</v>
      </c>
      <c r="J65" s="93"/>
      <c r="K65" s="88"/>
      <c r="L65" s="88">
        <f>SUM('[1]címrend kötelező'!E65+'[1]címrend önként'!E65+'[1]címrend államig'!E65)</f>
        <v>0</v>
      </c>
      <c r="M65" s="93"/>
      <c r="N65" s="88"/>
      <c r="O65" s="88">
        <f>SUM('[1]címrend kötelező'!F65+'[1]címrend önként'!F65+'[1]címrend államig'!F65)</f>
        <v>0</v>
      </c>
      <c r="P65" s="93"/>
      <c r="Q65" s="88"/>
      <c r="R65" s="88">
        <f>SUM('[1]címrend kötelező'!G65+'[1]címrend önként'!G65+'[1]címrend államig'!G65)</f>
        <v>0</v>
      </c>
      <c r="S65" s="93"/>
      <c r="T65" s="88"/>
      <c r="U65" s="88">
        <f>SUM('[1]címrend kötelező'!H65+'[1]címrend önként'!H65+'[1]címrend államig'!H65)</f>
        <v>0</v>
      </c>
      <c r="V65" s="93"/>
      <c r="W65" s="88"/>
      <c r="X65" s="88">
        <f>SUM('[1]címrend kötelező'!I65+'[1]címrend önként'!I65+'[1]címrend államig'!I65)</f>
        <v>0</v>
      </c>
      <c r="Y65" s="93"/>
      <c r="Z65" s="88"/>
      <c r="AA65" s="88">
        <f>SUM('[1]címrend kötelező'!J65+'[1]címrend önként'!J65+'[1]címrend államig'!J65)</f>
        <v>0</v>
      </c>
      <c r="AB65" s="93"/>
      <c r="AC65" s="88">
        <v>1024857</v>
      </c>
      <c r="AD65" s="88">
        <f>SUM('[1]címrend kötelező'!K65+'[1]címrend önként'!K65+'[1]címrend államig'!K65)</f>
        <v>0</v>
      </c>
      <c r="AE65" s="93"/>
      <c r="AF65" s="88"/>
      <c r="AG65" s="88">
        <f>SUM('[1]címrend kötelező'!L65+'[1]címrend önként'!L65+'[1]címrend államig'!L65)</f>
        <v>0</v>
      </c>
      <c r="AH65" s="93"/>
      <c r="AI65" s="88"/>
      <c r="AJ65" s="88">
        <f>SUM('[1]címrend kötelező'!M65+'[1]címrend önként'!M65+'[1]címrend államig'!M65)</f>
        <v>0</v>
      </c>
      <c r="AK65" s="93"/>
      <c r="AL65" s="88"/>
      <c r="AM65" s="88">
        <f>SUM('[1]címrend kötelező'!N65+'[1]címrend önként'!N65+'[1]címrend államig'!N65)</f>
        <v>0</v>
      </c>
      <c r="AN65" s="93"/>
      <c r="AO65" s="88"/>
      <c r="AP65" s="88">
        <f>SUM('[1]címrend kötelező'!O65+'[1]címrend önként'!O65+'[1]címrend államig'!O65)</f>
        <v>0</v>
      </c>
      <c r="AQ65" s="93"/>
      <c r="AR65" s="88"/>
      <c r="AS65" s="88">
        <f>SUM('[1]címrend kötelező'!P65+'[1]címrend önként'!P65+'[1]címrend államig'!P65)</f>
        <v>0</v>
      </c>
      <c r="AT65" s="93"/>
      <c r="AU65" s="88"/>
      <c r="AV65" s="88">
        <f>SUM('[1]címrend kötelező'!Q65+'[1]címrend önként'!Q65+'[1]címrend államig'!Q65)</f>
        <v>0</v>
      </c>
      <c r="AW65" s="93"/>
      <c r="AX65" s="88"/>
      <c r="AY65" s="88">
        <f>SUM('[1]címrend kötelező'!R65+'[1]címrend önként'!R65+'[1]címrend államig'!R65)</f>
        <v>0</v>
      </c>
      <c r="AZ65" s="93"/>
      <c r="BA65" s="88"/>
      <c r="BB65" s="88">
        <f>SUM('[1]címrend kötelező'!S65+'[1]címrend önként'!S65+'[1]címrend államig'!S65)</f>
        <v>0</v>
      </c>
      <c r="BC65" s="93"/>
      <c r="BD65" s="88"/>
      <c r="BE65" s="88">
        <f>SUM('[1]címrend kötelező'!T65+'[1]címrend önként'!T65+'[1]címrend államig'!T65)</f>
        <v>0</v>
      </c>
      <c r="BF65" s="93"/>
      <c r="BG65" s="88"/>
      <c r="BH65" s="88">
        <f>SUM('[1]címrend kötelező'!U65+'[1]címrend önként'!U65+'[1]címrend államig'!U65)</f>
        <v>0</v>
      </c>
      <c r="BI65" s="93"/>
      <c r="BJ65" s="88"/>
      <c r="BK65" s="88">
        <f>SUM('[1]címrend kötelező'!V65+'[1]címrend önként'!V65+'[1]címrend államig'!V65)</f>
        <v>0</v>
      </c>
      <c r="BL65" s="93"/>
      <c r="BM65" s="88"/>
      <c r="BN65" s="88">
        <f>SUM('[1]címrend kötelező'!W65+'[1]címrend önként'!W65+'[1]címrend államig'!W65)</f>
        <v>0</v>
      </c>
      <c r="BO65" s="93"/>
      <c r="BP65" s="88"/>
      <c r="BQ65" s="88">
        <f>SUM('[1]címrend kötelező'!X65+'[1]címrend önként'!X65+'[1]címrend államig'!X65)</f>
        <v>0</v>
      </c>
      <c r="BR65" s="93"/>
      <c r="BS65" s="88"/>
      <c r="BT65" s="88">
        <f>SUM('[1]címrend kötelező'!Y65+'[1]címrend önként'!Y65+'[1]címrend államig'!Y65)</f>
        <v>0</v>
      </c>
      <c r="BU65" s="93"/>
      <c r="BV65" s="88"/>
      <c r="BW65" s="88">
        <f>SUM('[1]címrend kötelező'!Z65+'[1]címrend önként'!Z65+'[1]címrend államig'!Z65)</f>
        <v>0</v>
      </c>
      <c r="BX65" s="93"/>
      <c r="BY65" s="88"/>
      <c r="BZ65" s="88">
        <f>SUM('[1]címrend kötelező'!AA65+'[1]címrend önként'!AA65+'[1]címrend államig'!AA65)</f>
        <v>0</v>
      </c>
      <c r="CA65" s="93"/>
      <c r="CB65" s="88"/>
      <c r="CC65" s="88">
        <f>SUM('[1]címrend kötelező'!AB65+'[1]címrend önként'!AB65+'[1]címrend államig'!AB65)</f>
        <v>0</v>
      </c>
      <c r="CD65" s="93"/>
      <c r="CE65" s="88"/>
      <c r="CF65" s="88">
        <f>SUM('[1]címrend kötelező'!AC65+'[1]címrend önként'!AC65+'[1]címrend államig'!AC65)</f>
        <v>0</v>
      </c>
      <c r="CG65" s="93"/>
      <c r="CH65" s="88"/>
      <c r="CI65" s="88">
        <f>SUM('[1]címrend kötelező'!AD65+'[1]címrend önként'!AD65+'[1]címrend államig'!AD65)</f>
        <v>0</v>
      </c>
      <c r="CJ65" s="93"/>
      <c r="CK65" s="88"/>
      <c r="CL65" s="88">
        <f>SUM('[1]címrend kötelező'!AE65+'[1]címrend önként'!AE65+'[1]címrend államig'!AE65)</f>
        <v>0</v>
      </c>
      <c r="CM65" s="93"/>
      <c r="CN65" s="88"/>
      <c r="CO65" s="88">
        <f>SUM('[1]címrend kötelező'!AF65+'[1]címrend önként'!AF65+'[1]címrend államig'!AF65)</f>
        <v>0</v>
      </c>
      <c r="CP65" s="93"/>
      <c r="CQ65" s="88"/>
      <c r="CR65" s="88">
        <f>SUM('[1]címrend kötelező'!AG65+'[1]címrend önként'!AG65+'[1]címrend államig'!AG65)</f>
        <v>0</v>
      </c>
      <c r="CS65" s="93"/>
      <c r="CT65" s="88"/>
      <c r="CU65" s="88">
        <f>SUM('[1]címrend kötelező'!AH65+'[1]címrend önként'!AH65+'[1]címrend államig'!AH65)</f>
        <v>0</v>
      </c>
      <c r="CV65" s="93"/>
      <c r="CW65" s="88"/>
      <c r="CX65" s="88">
        <f>SUM('[1]címrend kötelező'!AI65+'[1]címrend önként'!AI65+'[1]címrend államig'!AI65)</f>
        <v>0</v>
      </c>
      <c r="CY65" s="93"/>
      <c r="CZ65" s="88"/>
      <c r="DA65" s="88">
        <f>SUM('[1]címrend kötelező'!AJ65+'[1]címrend önként'!AJ65+'[1]címrend államig'!AJ65)</f>
        <v>0</v>
      </c>
      <c r="DB65" s="93"/>
      <c r="DC65" s="88"/>
      <c r="DD65" s="88">
        <f>SUM('[1]címrend kötelező'!AK65+'[1]címrend önként'!AK65+'[1]címrend államig'!AK65)</f>
        <v>0</v>
      </c>
      <c r="DE65" s="93"/>
      <c r="DF65" s="88"/>
      <c r="DG65" s="88">
        <f>SUM('[1]címrend kötelező'!AL65+'[1]címrend önként'!AL65+'[1]címrend államig'!AL65)</f>
        <v>0</v>
      </c>
      <c r="DH65" s="93"/>
      <c r="DI65" s="88"/>
      <c r="DJ65" s="88">
        <f>SUM('[1]címrend kötelező'!AM65+'[1]címrend önként'!AM65+'[1]címrend államig'!AM65)</f>
        <v>0</v>
      </c>
      <c r="DK65" s="93"/>
      <c r="DL65" s="88"/>
      <c r="DM65" s="88">
        <f>SUM('[1]címrend kötelező'!AN65+'[1]címrend önként'!AN65+'[1]címrend államig'!AN65)</f>
        <v>0</v>
      </c>
      <c r="DN65" s="93"/>
      <c r="DO65" s="88"/>
      <c r="DP65" s="88">
        <f>SUM('[1]címrend kötelező'!AO65+'[1]címrend önként'!AO65+'[1]címrend államig'!AO65)</f>
        <v>0</v>
      </c>
      <c r="DQ65" s="93"/>
      <c r="DR65" s="90">
        <f t="shared" si="168"/>
        <v>1024857</v>
      </c>
      <c r="DS65" s="90">
        <f t="shared" si="168"/>
        <v>0</v>
      </c>
      <c r="DT65" s="90"/>
      <c r="DU65" s="88"/>
      <c r="DV65" s="88">
        <f>SUM('[1]címrend kötelező'!AQ65+'[1]címrend önként'!AQ65+'[1]címrend államig'!AQ65)</f>
        <v>0</v>
      </c>
      <c r="DW65" s="91"/>
      <c r="DX65" s="88"/>
      <c r="DY65" s="88">
        <f>SUM('[1]címrend kötelező'!AR65+'[1]címrend önként'!AR65+'[1]címrend államig'!AR65)</f>
        <v>0</v>
      </c>
      <c r="DZ65" s="91"/>
      <c r="EA65" s="88"/>
      <c r="EB65" s="88">
        <f>SUM('[1]címrend kötelező'!AS65+'[1]címrend önként'!AS65+'[1]címrend államig'!AS65)</f>
        <v>0</v>
      </c>
      <c r="EC65" s="91"/>
      <c r="ED65" s="88"/>
      <c r="EE65" s="88">
        <f>SUM('[1]címrend kötelező'!AT65+'[1]címrend önként'!AT65+'[1]címrend államig'!AT65)</f>
        <v>0</v>
      </c>
      <c r="EF65" s="91"/>
      <c r="EG65" s="88"/>
      <c r="EH65" s="88">
        <f>SUM('[1]címrend kötelező'!AU65+'[1]címrend önként'!AU65+'[1]címrend államig'!AU65)</f>
        <v>0</v>
      </c>
      <c r="EI65" s="91"/>
      <c r="EJ65" s="88"/>
      <c r="EK65" s="88">
        <f>SUM('[1]címrend kötelező'!AV65+'[1]címrend önként'!AV65+'[1]címrend államig'!AV65)</f>
        <v>0</v>
      </c>
      <c r="EL65" s="91"/>
      <c r="EM65" s="88"/>
      <c r="EN65" s="88">
        <f>SUM('[1]címrend kötelező'!AW65+'[1]címrend önként'!AW65+'[1]címrend államig'!AW65)</f>
        <v>0</v>
      </c>
      <c r="EO65" s="91"/>
      <c r="EP65" s="88"/>
      <c r="EQ65" s="88">
        <f>SUM('[1]címrend kötelező'!AX65+'[1]címrend önként'!AX65+'[1]címrend államig'!AX65)</f>
        <v>0</v>
      </c>
      <c r="ER65" s="91"/>
      <c r="ES65" s="88"/>
      <c r="ET65" s="88">
        <f>SUM('[1]címrend kötelező'!AY65+'[1]címrend önként'!AY65+'[1]címrend államig'!AY65)</f>
        <v>0</v>
      </c>
      <c r="EU65" s="91"/>
      <c r="EV65" s="90">
        <f t="shared" si="178"/>
        <v>0</v>
      </c>
      <c r="EW65" s="90">
        <f t="shared" si="178"/>
        <v>0</v>
      </c>
      <c r="EX65" s="83"/>
      <c r="EY65" s="88"/>
      <c r="EZ65" s="88">
        <f>'[1]címrend kötelező'!BA65+'[1]címrend önként'!BA65+'[1]címrend államig'!BA65</f>
        <v>0</v>
      </c>
      <c r="FA65" s="91"/>
      <c r="FB65" s="88"/>
      <c r="FC65" s="88">
        <f>'[1]címrend kötelező'!BB65+'[1]címrend önként'!BB65+'[1]címrend államig'!BB65</f>
        <v>0</v>
      </c>
      <c r="FD65" s="91"/>
      <c r="FE65" s="88"/>
      <c r="FF65" s="88">
        <f>'[1]címrend kötelező'!BC65+'[1]címrend önként'!BC65+'[1]címrend államig'!BC65</f>
        <v>0</v>
      </c>
      <c r="FG65" s="91"/>
      <c r="FH65" s="88"/>
      <c r="FI65" s="88">
        <f>'[1]címrend kötelező'!BD65+'[1]címrend önként'!BD65+'[1]címrend államig'!BD65</f>
        <v>0</v>
      </c>
      <c r="FJ65" s="91"/>
      <c r="FK65" s="91"/>
      <c r="FL65" s="88">
        <f>'[1]címrend kötelező'!BE65+'[1]címrend önként'!BE65+'[1]címrend államig'!BE65</f>
        <v>0</v>
      </c>
      <c r="FM65" s="91"/>
      <c r="FN65" s="88"/>
      <c r="FO65" s="88">
        <f>SUM('[1]címrend kötelező'!BF65+'[1]címrend önként'!BF65+'[1]címrend államig'!BF65)</f>
        <v>0</v>
      </c>
      <c r="FP65" s="91"/>
      <c r="FQ65" s="88"/>
      <c r="FR65" s="88">
        <f>SUM('[1]címrend kötelező'!BG65+'[1]címrend önként'!BG65+'[1]címrend államig'!BG65)</f>
        <v>0</v>
      </c>
      <c r="FS65" s="91"/>
      <c r="FT65" s="88"/>
      <c r="FU65" s="88">
        <f>SUM('[1]címrend kötelező'!BH65+'[1]címrend önként'!BH65+'[1]címrend államig'!BH65)</f>
        <v>0</v>
      </c>
      <c r="FV65" s="91"/>
      <c r="FW65" s="88"/>
      <c r="FX65" s="88">
        <f>SUM('[1]címrend kötelező'!BI65+'[1]címrend önként'!BI65+'[1]címrend államig'!BI65)</f>
        <v>0</v>
      </c>
      <c r="FY65" s="91"/>
      <c r="FZ65" s="88"/>
      <c r="GA65" s="88">
        <f>SUM('[1]címrend kötelező'!BJ65+'[1]címrend önként'!BJ65+'[1]címrend államig'!BJ65)</f>
        <v>0</v>
      </c>
      <c r="GB65" s="91"/>
      <c r="GC65" s="88"/>
      <c r="GD65" s="88">
        <f>SUM('[1]címrend kötelező'!BK65+'[1]címrend önként'!BK65+'[1]címrend államig'!BK65)</f>
        <v>0</v>
      </c>
      <c r="GE65" s="91"/>
      <c r="GF65" s="88"/>
      <c r="GG65" s="88">
        <f>SUM('[1]címrend kötelező'!BL65+'[1]címrend önként'!BL65+'[1]címrend államig'!BL65)</f>
        <v>0</v>
      </c>
      <c r="GH65" s="91"/>
      <c r="GI65" s="88"/>
      <c r="GJ65" s="88">
        <f>SUM('[1]címrend kötelező'!BM65+'[1]címrend önként'!BM65+'[1]címrend államig'!BM65)</f>
        <v>0</v>
      </c>
      <c r="GK65" s="91"/>
      <c r="GL65" s="88"/>
      <c r="GM65" s="88">
        <f>SUM('[1]címrend kötelező'!BN65+'[1]címrend önként'!BN65+'[1]címrend államig'!BN65)</f>
        <v>0</v>
      </c>
      <c r="GN65" s="91"/>
      <c r="GO65" s="90">
        <f t="shared" si="117"/>
        <v>0</v>
      </c>
      <c r="GP65" s="90">
        <f t="shared" si="1425"/>
        <v>0</v>
      </c>
      <c r="GQ65" s="91"/>
      <c r="GR65" s="88"/>
      <c r="GS65" s="88">
        <f>SUM('[1]címrend kötelező'!BP65+'[1]címrend önként'!BP65+'[1]címrend államig'!BP65)</f>
        <v>0</v>
      </c>
      <c r="GT65" s="91"/>
      <c r="GU65" s="88"/>
      <c r="GV65" s="88">
        <f>SUM('[1]címrend kötelező'!BQ65+'[1]címrend önként'!BQ65+'[1]címrend államig'!BQ65)</f>
        <v>0</v>
      </c>
      <c r="GW65" s="91"/>
      <c r="GX65" s="88"/>
      <c r="GY65" s="88">
        <f>SUM('[1]címrend kötelező'!BR65+'[1]címrend önként'!BR65+'[1]címrend államig'!BR65)</f>
        <v>0</v>
      </c>
      <c r="GZ65" s="91"/>
      <c r="HA65" s="90">
        <f t="shared" si="197"/>
        <v>0</v>
      </c>
      <c r="HB65" s="90">
        <f t="shared" si="197"/>
        <v>0</v>
      </c>
      <c r="HC65" s="90"/>
      <c r="HD65" s="91">
        <f t="shared" si="790"/>
        <v>1024857</v>
      </c>
      <c r="HE65" s="91">
        <f t="shared" si="790"/>
        <v>0</v>
      </c>
      <c r="HF65" s="92"/>
      <c r="HH65" s="78"/>
      <c r="HI65" s="78"/>
    </row>
    <row r="66" spans="1:217" ht="15" customHeight="1" x14ac:dyDescent="0.2">
      <c r="A66" s="109" t="s">
        <v>473</v>
      </c>
      <c r="B66" s="88"/>
      <c r="C66" s="88">
        <f>SUM('[1]címrend kötelező'!B66+'[1]címrend önként'!B66+'[1]címrend államig'!B66)</f>
        <v>0</v>
      </c>
      <c r="D66" s="93"/>
      <c r="E66" s="88"/>
      <c r="F66" s="88">
        <f>SUM('[1]címrend kötelező'!C66+'[1]címrend önként'!C66+'[1]címrend államig'!C66)</f>
        <v>0</v>
      </c>
      <c r="G66" s="93"/>
      <c r="H66" s="88"/>
      <c r="I66" s="88">
        <f>SUM('[1]címrend kötelező'!D66+'[1]címrend önként'!D66+'[1]címrend államig'!D66)</f>
        <v>0</v>
      </c>
      <c r="J66" s="93"/>
      <c r="K66" s="88"/>
      <c r="L66" s="88">
        <f>SUM('[1]címrend kötelező'!E66+'[1]címrend önként'!E66+'[1]címrend államig'!E66)</f>
        <v>0</v>
      </c>
      <c r="M66" s="93"/>
      <c r="N66" s="88"/>
      <c r="O66" s="88">
        <f>SUM('[1]címrend kötelező'!F66+'[1]címrend önként'!F66+'[1]címrend államig'!F66)</f>
        <v>0</v>
      </c>
      <c r="P66" s="93"/>
      <c r="Q66" s="88"/>
      <c r="R66" s="88">
        <f>SUM('[1]címrend kötelező'!G66+'[1]címrend önként'!G66+'[1]címrend államig'!G66)</f>
        <v>0</v>
      </c>
      <c r="S66" s="93"/>
      <c r="T66" s="88"/>
      <c r="U66" s="88">
        <f>SUM('[1]címrend kötelező'!H66+'[1]címrend önként'!H66+'[1]címrend államig'!H66)</f>
        <v>0</v>
      </c>
      <c r="V66" s="93"/>
      <c r="W66" s="88"/>
      <c r="X66" s="88">
        <f>SUM('[1]címrend kötelező'!I66+'[1]címrend önként'!I66+'[1]címrend államig'!I66)</f>
        <v>0</v>
      </c>
      <c r="Y66" s="93"/>
      <c r="Z66" s="88"/>
      <c r="AA66" s="88">
        <f>SUM('[1]címrend kötelező'!J66+'[1]címrend önként'!J66+'[1]címrend államig'!J66)</f>
        <v>0</v>
      </c>
      <c r="AB66" s="93"/>
      <c r="AC66" s="88"/>
      <c r="AD66" s="88">
        <f>SUM('[1]címrend kötelező'!K66+'[1]címrend önként'!K66+'[1]címrend államig'!K66)</f>
        <v>788965</v>
      </c>
      <c r="AE66" s="93"/>
      <c r="AF66" s="88"/>
      <c r="AG66" s="88">
        <f>SUM('[1]címrend kötelező'!L66+'[1]címrend önként'!L66+'[1]címrend államig'!L66)</f>
        <v>0</v>
      </c>
      <c r="AH66" s="93"/>
      <c r="AI66" s="88"/>
      <c r="AJ66" s="88">
        <f>SUM('[1]címrend kötelező'!M66+'[1]címrend önként'!M66+'[1]címrend államig'!M66)</f>
        <v>0</v>
      </c>
      <c r="AK66" s="93"/>
      <c r="AL66" s="88"/>
      <c r="AM66" s="88">
        <f>SUM('[1]címrend kötelező'!N66+'[1]címrend önként'!N66+'[1]címrend államig'!N66)</f>
        <v>0</v>
      </c>
      <c r="AN66" s="93"/>
      <c r="AO66" s="88"/>
      <c r="AP66" s="88">
        <f>SUM('[1]címrend kötelező'!O66+'[1]címrend önként'!O66+'[1]címrend államig'!O66)</f>
        <v>0</v>
      </c>
      <c r="AQ66" s="93"/>
      <c r="AR66" s="88"/>
      <c r="AS66" s="88">
        <f>SUM('[1]címrend kötelező'!P66+'[1]címrend önként'!P66+'[1]címrend államig'!P66)</f>
        <v>0</v>
      </c>
      <c r="AT66" s="93"/>
      <c r="AU66" s="88"/>
      <c r="AV66" s="88">
        <f>SUM('[1]címrend kötelező'!Q66+'[1]címrend önként'!Q66+'[1]címrend államig'!Q66)</f>
        <v>0</v>
      </c>
      <c r="AW66" s="93"/>
      <c r="AX66" s="88"/>
      <c r="AY66" s="88">
        <f>SUM('[1]címrend kötelező'!R66+'[1]címrend önként'!R66+'[1]címrend államig'!R66)</f>
        <v>0</v>
      </c>
      <c r="AZ66" s="93"/>
      <c r="BA66" s="88"/>
      <c r="BB66" s="88">
        <f>SUM('[1]címrend kötelező'!S66+'[1]címrend önként'!S66+'[1]címrend államig'!S66)</f>
        <v>0</v>
      </c>
      <c r="BC66" s="93"/>
      <c r="BD66" s="88"/>
      <c r="BE66" s="88">
        <f>SUM('[1]címrend kötelező'!T66+'[1]címrend önként'!T66+'[1]címrend államig'!T66)</f>
        <v>0</v>
      </c>
      <c r="BF66" s="93"/>
      <c r="BG66" s="88"/>
      <c r="BH66" s="88">
        <f>SUM('[1]címrend kötelező'!U66+'[1]címrend önként'!U66+'[1]címrend államig'!U66)</f>
        <v>0</v>
      </c>
      <c r="BI66" s="93"/>
      <c r="BJ66" s="88"/>
      <c r="BK66" s="88">
        <f>SUM('[1]címrend kötelező'!V66+'[1]címrend önként'!V66+'[1]címrend államig'!V66)</f>
        <v>0</v>
      </c>
      <c r="BL66" s="93"/>
      <c r="BM66" s="88"/>
      <c r="BN66" s="88">
        <f>SUM('[1]címrend kötelező'!W66+'[1]címrend önként'!W66+'[1]címrend államig'!W66)</f>
        <v>0</v>
      </c>
      <c r="BO66" s="93"/>
      <c r="BP66" s="88"/>
      <c r="BQ66" s="88">
        <f>SUM('[1]címrend kötelező'!X66+'[1]címrend önként'!X66+'[1]címrend államig'!X66)</f>
        <v>0</v>
      </c>
      <c r="BR66" s="93"/>
      <c r="BS66" s="88"/>
      <c r="BT66" s="88">
        <f>SUM('[1]címrend kötelező'!Y66+'[1]címrend önként'!Y66+'[1]címrend államig'!Y66)</f>
        <v>0</v>
      </c>
      <c r="BU66" s="93"/>
      <c r="BV66" s="88"/>
      <c r="BW66" s="88">
        <f>SUM('[1]címrend kötelező'!Z66+'[1]címrend önként'!Z66+'[1]címrend államig'!Z66)</f>
        <v>0</v>
      </c>
      <c r="BX66" s="93"/>
      <c r="BY66" s="88"/>
      <c r="BZ66" s="88">
        <f>SUM('[1]címrend kötelező'!AA66+'[1]címrend önként'!AA66+'[1]címrend államig'!AA66)</f>
        <v>0</v>
      </c>
      <c r="CA66" s="93"/>
      <c r="CB66" s="88"/>
      <c r="CC66" s="88">
        <f>SUM('[1]címrend kötelező'!AB66+'[1]címrend önként'!AB66+'[1]címrend államig'!AB66)</f>
        <v>0</v>
      </c>
      <c r="CD66" s="93"/>
      <c r="CE66" s="88"/>
      <c r="CF66" s="88">
        <f>SUM('[1]címrend kötelező'!AC66+'[1]címrend önként'!AC66+'[1]címrend államig'!AC66)</f>
        <v>0</v>
      </c>
      <c r="CG66" s="93"/>
      <c r="CH66" s="88"/>
      <c r="CI66" s="88">
        <f>SUM('[1]címrend kötelező'!AD66+'[1]címrend önként'!AD66+'[1]címrend államig'!AD66)</f>
        <v>0</v>
      </c>
      <c r="CJ66" s="93"/>
      <c r="CK66" s="88"/>
      <c r="CL66" s="88">
        <f>SUM('[1]címrend kötelező'!AE66+'[1]címrend önként'!AE66+'[1]címrend államig'!AE66)</f>
        <v>0</v>
      </c>
      <c r="CM66" s="93"/>
      <c r="CN66" s="88"/>
      <c r="CO66" s="88">
        <f>SUM('[1]címrend kötelező'!AF66+'[1]címrend önként'!AF66+'[1]címrend államig'!AF66)</f>
        <v>0</v>
      </c>
      <c r="CP66" s="93"/>
      <c r="CQ66" s="88"/>
      <c r="CR66" s="88">
        <f>SUM('[1]címrend kötelező'!AG66+'[1]címrend önként'!AG66+'[1]címrend államig'!AG66)</f>
        <v>0</v>
      </c>
      <c r="CS66" s="93"/>
      <c r="CT66" s="88"/>
      <c r="CU66" s="88">
        <f>SUM('[1]címrend kötelező'!AH66+'[1]címrend önként'!AH66+'[1]címrend államig'!AH66)</f>
        <v>0</v>
      </c>
      <c r="CV66" s="93"/>
      <c r="CW66" s="88"/>
      <c r="CX66" s="88">
        <f>SUM('[1]címrend kötelező'!AI66+'[1]címrend önként'!AI66+'[1]címrend államig'!AI66)</f>
        <v>0</v>
      </c>
      <c r="CY66" s="93"/>
      <c r="CZ66" s="88"/>
      <c r="DA66" s="88">
        <f>SUM('[1]címrend kötelező'!AJ66+'[1]címrend önként'!AJ66+'[1]címrend államig'!AJ66)</f>
        <v>0</v>
      </c>
      <c r="DB66" s="93"/>
      <c r="DC66" s="88"/>
      <c r="DD66" s="88">
        <f>SUM('[1]címrend kötelező'!AK66+'[1]címrend önként'!AK66+'[1]címrend államig'!AK66)</f>
        <v>0</v>
      </c>
      <c r="DE66" s="93"/>
      <c r="DF66" s="88"/>
      <c r="DG66" s="88">
        <f>SUM('[1]címrend kötelező'!AL66+'[1]címrend önként'!AL66+'[1]címrend államig'!AL66)</f>
        <v>0</v>
      </c>
      <c r="DH66" s="93"/>
      <c r="DI66" s="88"/>
      <c r="DJ66" s="88">
        <f>SUM('[1]címrend kötelező'!AM66+'[1]címrend önként'!AM66+'[1]címrend államig'!AM66)</f>
        <v>0</v>
      </c>
      <c r="DK66" s="93"/>
      <c r="DL66" s="88"/>
      <c r="DM66" s="88">
        <f>SUM('[1]címrend kötelező'!AN66+'[1]címrend önként'!AN66+'[1]címrend államig'!AN66)</f>
        <v>0</v>
      </c>
      <c r="DN66" s="93"/>
      <c r="DO66" s="88"/>
      <c r="DP66" s="88">
        <f>SUM('[1]címrend kötelező'!AO66+'[1]címrend önként'!AO66+'[1]címrend államig'!AO66)</f>
        <v>0</v>
      </c>
      <c r="DQ66" s="93"/>
      <c r="DR66" s="90">
        <f t="shared" si="168"/>
        <v>0</v>
      </c>
      <c r="DS66" s="90">
        <f t="shared" si="168"/>
        <v>788965</v>
      </c>
      <c r="DT66" s="89"/>
      <c r="DU66" s="88"/>
      <c r="DV66" s="88">
        <f>SUM('[1]címrend kötelező'!AQ66+'[1]címrend önként'!AQ66+'[1]címrend államig'!AQ66)</f>
        <v>0</v>
      </c>
      <c r="DW66" s="91"/>
      <c r="DX66" s="88"/>
      <c r="DY66" s="88">
        <f>SUM('[1]címrend kötelező'!AR66+'[1]címrend önként'!AR66+'[1]címrend államig'!AR66)</f>
        <v>0</v>
      </c>
      <c r="DZ66" s="91"/>
      <c r="EA66" s="88"/>
      <c r="EB66" s="88">
        <f>SUM('[1]címrend kötelező'!AS66+'[1]címrend önként'!AS66+'[1]címrend államig'!AS66)</f>
        <v>0</v>
      </c>
      <c r="EC66" s="91"/>
      <c r="ED66" s="88"/>
      <c r="EE66" s="88">
        <f>SUM('[1]címrend kötelező'!AT66+'[1]címrend önként'!AT66+'[1]címrend államig'!AT66)</f>
        <v>0</v>
      </c>
      <c r="EF66" s="91"/>
      <c r="EG66" s="88"/>
      <c r="EH66" s="88">
        <f>SUM('[1]címrend kötelező'!AU66+'[1]címrend önként'!AU66+'[1]címrend államig'!AU66)</f>
        <v>0</v>
      </c>
      <c r="EI66" s="91"/>
      <c r="EJ66" s="88"/>
      <c r="EK66" s="88">
        <f>SUM('[1]címrend kötelező'!AV66+'[1]címrend önként'!AV66+'[1]címrend államig'!AV66)</f>
        <v>0</v>
      </c>
      <c r="EL66" s="91"/>
      <c r="EM66" s="88"/>
      <c r="EN66" s="88">
        <f>SUM('[1]címrend kötelező'!AW66+'[1]címrend önként'!AW66+'[1]címrend államig'!AW66)</f>
        <v>0</v>
      </c>
      <c r="EO66" s="91"/>
      <c r="EP66" s="88"/>
      <c r="EQ66" s="88">
        <f>SUM('[1]címrend kötelező'!AX66+'[1]címrend önként'!AX66+'[1]címrend államig'!AX66)</f>
        <v>0</v>
      </c>
      <c r="ER66" s="91"/>
      <c r="ES66" s="88"/>
      <c r="ET66" s="88">
        <f>SUM('[1]címrend kötelező'!AY66+'[1]címrend önként'!AY66+'[1]címrend államig'!AY66)</f>
        <v>0</v>
      </c>
      <c r="EU66" s="91"/>
      <c r="EV66" s="90">
        <f t="shared" si="178"/>
        <v>0</v>
      </c>
      <c r="EW66" s="90">
        <f t="shared" si="178"/>
        <v>0</v>
      </c>
      <c r="EX66" s="83"/>
      <c r="EY66" s="88"/>
      <c r="EZ66" s="88">
        <f>'[1]címrend kötelező'!BA66+'[1]címrend önként'!BA66+'[1]címrend államig'!BA66</f>
        <v>0</v>
      </c>
      <c r="FA66" s="91"/>
      <c r="FB66" s="88">
        <v>1700</v>
      </c>
      <c r="FC66" s="88">
        <f>'[1]címrend kötelező'!BB66+'[1]címrend önként'!BB66+'[1]címrend államig'!BB66</f>
        <v>0</v>
      </c>
      <c r="FD66" s="91"/>
      <c r="FE66" s="88"/>
      <c r="FF66" s="88">
        <f>'[1]címrend kötelező'!BC66+'[1]címrend önként'!BC66+'[1]címrend államig'!BC66</f>
        <v>0</v>
      </c>
      <c r="FG66" s="91"/>
      <c r="FH66" s="88">
        <v>137342</v>
      </c>
      <c r="FI66" s="88">
        <f>'[1]címrend kötelező'!BD66+'[1]címrend önként'!BD66+'[1]címrend államig'!BD66</f>
        <v>299267</v>
      </c>
      <c r="FJ66" s="91"/>
      <c r="FK66" s="91"/>
      <c r="FL66" s="88">
        <f>'[1]címrend kötelező'!BE66+'[1]címrend önként'!BE66+'[1]címrend államig'!BE66</f>
        <v>0</v>
      </c>
      <c r="FM66" s="91"/>
      <c r="FN66" s="88"/>
      <c r="FO66" s="88">
        <f>SUM('[1]címrend kötelező'!BF66+'[1]címrend önként'!BF66+'[1]címrend államig'!BF66)</f>
        <v>0</v>
      </c>
      <c r="FP66" s="91"/>
      <c r="FQ66" s="88"/>
      <c r="FR66" s="88">
        <f>SUM('[1]címrend kötelező'!BG66+'[1]címrend önként'!BG66+'[1]címrend államig'!BG66)</f>
        <v>0</v>
      </c>
      <c r="FS66" s="91"/>
      <c r="FT66" s="88"/>
      <c r="FU66" s="88">
        <f>SUM('[1]címrend kötelező'!BH66+'[1]címrend önként'!BH66+'[1]címrend államig'!BH66)</f>
        <v>0</v>
      </c>
      <c r="FV66" s="91"/>
      <c r="FW66" s="88">
        <v>290</v>
      </c>
      <c r="FX66" s="88">
        <f>SUM('[1]címrend kötelező'!BI66+'[1]címrend önként'!BI66+'[1]címrend államig'!BI66)</f>
        <v>0</v>
      </c>
      <c r="FY66" s="91"/>
      <c r="FZ66" s="88"/>
      <c r="GA66" s="88">
        <f>SUM('[1]címrend kötelező'!BJ66+'[1]címrend önként'!BJ66+'[1]címrend államig'!BJ66)</f>
        <v>0</v>
      </c>
      <c r="GB66" s="91"/>
      <c r="GC66" s="88"/>
      <c r="GD66" s="88">
        <f>SUM('[1]címrend kötelező'!BK66+'[1]címrend önként'!BK66+'[1]címrend államig'!BK66)</f>
        <v>0</v>
      </c>
      <c r="GE66" s="91"/>
      <c r="GF66" s="88"/>
      <c r="GG66" s="88">
        <f>SUM('[1]címrend kötelező'!BL66+'[1]címrend önként'!BL66+'[1]címrend államig'!BL66)</f>
        <v>0</v>
      </c>
      <c r="GH66" s="91"/>
      <c r="GI66" s="88"/>
      <c r="GJ66" s="88">
        <f>SUM('[1]címrend kötelező'!BM66+'[1]címrend önként'!BM66+'[1]címrend államig'!BM66)</f>
        <v>0</v>
      </c>
      <c r="GK66" s="91"/>
      <c r="GL66" s="88"/>
      <c r="GM66" s="88">
        <f>SUM('[1]címrend kötelező'!BN66+'[1]címrend önként'!BN66+'[1]címrend államig'!BN66)</f>
        <v>0</v>
      </c>
      <c r="GN66" s="91"/>
      <c r="GO66" s="90">
        <f t="shared" si="117"/>
        <v>139332</v>
      </c>
      <c r="GP66" s="90">
        <f t="shared" si="1425"/>
        <v>299267</v>
      </c>
      <c r="GQ66" s="91"/>
      <c r="GR66" s="88">
        <v>43514</v>
      </c>
      <c r="GS66" s="88">
        <f>SUM('[1]címrend kötelező'!BP66+'[1]címrend önként'!BP66+'[1]címrend államig'!BP66)</f>
        <v>0</v>
      </c>
      <c r="GT66" s="91"/>
      <c r="GU66" s="88"/>
      <c r="GV66" s="88">
        <f>SUM('[1]címrend kötelező'!BQ66+'[1]címrend önként'!BQ66+'[1]címrend államig'!BQ66)</f>
        <v>0</v>
      </c>
      <c r="GW66" s="91"/>
      <c r="GX66" s="88">
        <v>5540</v>
      </c>
      <c r="GY66" s="88">
        <f>SUM('[1]címrend kötelező'!BR66+'[1]címrend önként'!BR66+'[1]címrend államig'!BR66)</f>
        <v>0</v>
      </c>
      <c r="GZ66" s="91"/>
      <c r="HA66" s="90">
        <f t="shared" si="197"/>
        <v>188386</v>
      </c>
      <c r="HB66" s="90">
        <f t="shared" si="197"/>
        <v>299267</v>
      </c>
      <c r="HC66" s="90"/>
      <c r="HD66" s="91">
        <f t="shared" si="790"/>
        <v>188386</v>
      </c>
      <c r="HE66" s="91">
        <f t="shared" si="790"/>
        <v>1088232</v>
      </c>
      <c r="HF66" s="92">
        <f t="shared" si="128"/>
        <v>577.66076035374181</v>
      </c>
      <c r="HH66" s="78"/>
      <c r="HI66" s="78"/>
    </row>
    <row r="67" spans="1:217" s="96" customFormat="1" ht="15" customHeight="1" x14ac:dyDescent="0.2">
      <c r="A67" s="108" t="s">
        <v>474</v>
      </c>
      <c r="B67" s="95">
        <f>B68+B69+B70</f>
        <v>0</v>
      </c>
      <c r="C67" s="95">
        <f t="shared" ref="C67" si="1426">C68+C69+C70</f>
        <v>0</v>
      </c>
      <c r="D67" s="89"/>
      <c r="E67" s="95">
        <f t="shared" ref="E67:F67" si="1427">E68+E69+E70</f>
        <v>0</v>
      </c>
      <c r="F67" s="95">
        <f t="shared" si="1427"/>
        <v>0</v>
      </c>
      <c r="G67" s="89"/>
      <c r="H67" s="95">
        <f t="shared" ref="H67:I67" si="1428">H68+H69+H70</f>
        <v>0</v>
      </c>
      <c r="I67" s="95">
        <f t="shared" si="1428"/>
        <v>0</v>
      </c>
      <c r="J67" s="89"/>
      <c r="K67" s="95">
        <f t="shared" ref="K67:L67" si="1429">K68+K69+K70</f>
        <v>0</v>
      </c>
      <c r="L67" s="95">
        <f t="shared" si="1429"/>
        <v>0</v>
      </c>
      <c r="M67" s="89"/>
      <c r="N67" s="95">
        <f t="shared" ref="N67:O67" si="1430">N68+N69+N70</f>
        <v>0</v>
      </c>
      <c r="O67" s="95">
        <f t="shared" si="1430"/>
        <v>0</v>
      </c>
      <c r="P67" s="89"/>
      <c r="Q67" s="95">
        <f t="shared" ref="Q67:R67" si="1431">Q68+Q69+Q70</f>
        <v>0</v>
      </c>
      <c r="R67" s="95">
        <f t="shared" si="1431"/>
        <v>0</v>
      </c>
      <c r="S67" s="89"/>
      <c r="T67" s="95">
        <f t="shared" ref="T67:U67" si="1432">T68+T69+T70</f>
        <v>0</v>
      </c>
      <c r="U67" s="95">
        <f t="shared" si="1432"/>
        <v>0</v>
      </c>
      <c r="V67" s="89"/>
      <c r="W67" s="95">
        <f t="shared" ref="W67:X67" si="1433">W68+W69+W70</f>
        <v>0</v>
      </c>
      <c r="X67" s="95">
        <f t="shared" si="1433"/>
        <v>0</v>
      </c>
      <c r="Y67" s="89"/>
      <c r="Z67" s="95">
        <f t="shared" ref="Z67:AA67" si="1434">Z68+Z69+Z70</f>
        <v>0</v>
      </c>
      <c r="AA67" s="95">
        <f t="shared" si="1434"/>
        <v>0</v>
      </c>
      <c r="AB67" s="89"/>
      <c r="AC67" s="95">
        <f t="shared" ref="AC67:AD67" si="1435">AC68+AC69+AC70</f>
        <v>3372737</v>
      </c>
      <c r="AD67" s="95">
        <f t="shared" si="1435"/>
        <v>4398793</v>
      </c>
      <c r="AE67" s="89">
        <f t="shared" ref="AE67" si="1436">AD67/AC67*100</f>
        <v>130.42205781239392</v>
      </c>
      <c r="AF67" s="95">
        <f t="shared" ref="AF67:AG67" si="1437">AF68+AF69+AF70</f>
        <v>0</v>
      </c>
      <c r="AG67" s="95">
        <f t="shared" si="1437"/>
        <v>0</v>
      </c>
      <c r="AH67" s="89"/>
      <c r="AI67" s="95">
        <f t="shared" ref="AI67:AJ67" si="1438">AI68+AI69+AI70</f>
        <v>0</v>
      </c>
      <c r="AJ67" s="95">
        <f t="shared" si="1438"/>
        <v>0</v>
      </c>
      <c r="AK67" s="89"/>
      <c r="AL67" s="95">
        <f t="shared" ref="AL67:AM67" si="1439">AL68+AL69+AL70</f>
        <v>0</v>
      </c>
      <c r="AM67" s="95">
        <f t="shared" si="1439"/>
        <v>0</v>
      </c>
      <c r="AN67" s="89"/>
      <c r="AO67" s="95">
        <f t="shared" ref="AO67:AP67" si="1440">AO68+AO69+AO70</f>
        <v>0</v>
      </c>
      <c r="AP67" s="95">
        <f t="shared" si="1440"/>
        <v>0</v>
      </c>
      <c r="AQ67" s="89"/>
      <c r="AR67" s="95">
        <f t="shared" ref="AR67:AS67" si="1441">AR68+AR69+AR70</f>
        <v>0</v>
      </c>
      <c r="AS67" s="95">
        <f t="shared" si="1441"/>
        <v>0</v>
      </c>
      <c r="AT67" s="89"/>
      <c r="AU67" s="95">
        <f t="shared" ref="AU67:AV67" si="1442">AU68+AU69+AU70</f>
        <v>0</v>
      </c>
      <c r="AV67" s="95">
        <f t="shared" si="1442"/>
        <v>0</v>
      </c>
      <c r="AW67" s="89"/>
      <c r="AX67" s="95">
        <f t="shared" ref="AX67:AY67" si="1443">AX68+AX69+AX70</f>
        <v>0</v>
      </c>
      <c r="AY67" s="95">
        <f t="shared" si="1443"/>
        <v>0</v>
      </c>
      <c r="AZ67" s="89"/>
      <c r="BA67" s="95">
        <f t="shared" ref="BA67:BB67" si="1444">BA68+BA69+BA70</f>
        <v>0</v>
      </c>
      <c r="BB67" s="95">
        <f t="shared" si="1444"/>
        <v>0</v>
      </c>
      <c r="BC67" s="89"/>
      <c r="BD67" s="95">
        <f t="shared" ref="BD67:BE67" si="1445">BD68+BD69+BD70</f>
        <v>0</v>
      </c>
      <c r="BE67" s="95">
        <f t="shared" si="1445"/>
        <v>0</v>
      </c>
      <c r="BF67" s="89"/>
      <c r="BG67" s="95">
        <f t="shared" ref="BG67:BH67" si="1446">BG68+BG69+BG70</f>
        <v>0</v>
      </c>
      <c r="BH67" s="95">
        <f t="shared" si="1446"/>
        <v>0</v>
      </c>
      <c r="BI67" s="89"/>
      <c r="BJ67" s="95">
        <f t="shared" ref="BJ67:BK67" si="1447">BJ68+BJ69+BJ70</f>
        <v>0</v>
      </c>
      <c r="BK67" s="95">
        <f t="shared" si="1447"/>
        <v>0</v>
      </c>
      <c r="BL67" s="89"/>
      <c r="BM67" s="95">
        <f t="shared" ref="BM67:BN67" si="1448">BM68+BM69+BM70</f>
        <v>0</v>
      </c>
      <c r="BN67" s="95">
        <f t="shared" si="1448"/>
        <v>0</v>
      </c>
      <c r="BO67" s="89"/>
      <c r="BP67" s="95">
        <f t="shared" ref="BP67:BQ67" si="1449">BP68+BP69+BP70</f>
        <v>0</v>
      </c>
      <c r="BQ67" s="95">
        <f t="shared" si="1449"/>
        <v>0</v>
      </c>
      <c r="BR67" s="89"/>
      <c r="BS67" s="95">
        <f t="shared" ref="BS67:BT67" si="1450">BS68+BS69+BS70</f>
        <v>0</v>
      </c>
      <c r="BT67" s="95">
        <f t="shared" si="1450"/>
        <v>0</v>
      </c>
      <c r="BU67" s="89"/>
      <c r="BV67" s="95">
        <f t="shared" ref="BV67:BW67" si="1451">BV68+BV69+BV70</f>
        <v>0</v>
      </c>
      <c r="BW67" s="95">
        <f t="shared" si="1451"/>
        <v>0</v>
      </c>
      <c r="BX67" s="89"/>
      <c r="BY67" s="95">
        <f t="shared" ref="BY67:BZ67" si="1452">BY68+BY69+BY70</f>
        <v>0</v>
      </c>
      <c r="BZ67" s="95">
        <f t="shared" si="1452"/>
        <v>0</v>
      </c>
      <c r="CA67" s="89"/>
      <c r="CB67" s="95">
        <f t="shared" ref="CB67:CC67" si="1453">CB68+CB69+CB70</f>
        <v>0</v>
      </c>
      <c r="CC67" s="95">
        <f t="shared" si="1453"/>
        <v>0</v>
      </c>
      <c r="CD67" s="89"/>
      <c r="CE67" s="95">
        <f t="shared" ref="CE67:CF67" si="1454">CE68+CE69+CE70</f>
        <v>0</v>
      </c>
      <c r="CF67" s="95">
        <f t="shared" si="1454"/>
        <v>0</v>
      </c>
      <c r="CG67" s="89"/>
      <c r="CH67" s="95">
        <f t="shared" ref="CH67:CI67" si="1455">CH68+CH69+CH70</f>
        <v>0</v>
      </c>
      <c r="CI67" s="95">
        <f t="shared" si="1455"/>
        <v>0</v>
      </c>
      <c r="CJ67" s="89"/>
      <c r="CK67" s="95">
        <f t="shared" ref="CK67:CL67" si="1456">CK68+CK69+CK70</f>
        <v>0</v>
      </c>
      <c r="CL67" s="95">
        <f t="shared" si="1456"/>
        <v>0</v>
      </c>
      <c r="CM67" s="89"/>
      <c r="CN67" s="95">
        <f t="shared" ref="CN67:CO67" si="1457">CN68+CN69+CN70</f>
        <v>0</v>
      </c>
      <c r="CO67" s="95">
        <f t="shared" si="1457"/>
        <v>0</v>
      </c>
      <c r="CP67" s="89"/>
      <c r="CQ67" s="95">
        <f t="shared" ref="CQ67:CR67" si="1458">CQ68+CQ69+CQ70</f>
        <v>0</v>
      </c>
      <c r="CR67" s="95">
        <f t="shared" si="1458"/>
        <v>0</v>
      </c>
      <c r="CS67" s="89"/>
      <c r="CT67" s="95">
        <f t="shared" ref="CT67:CU67" si="1459">CT68+CT69+CT70</f>
        <v>0</v>
      </c>
      <c r="CU67" s="95">
        <f t="shared" si="1459"/>
        <v>0</v>
      </c>
      <c r="CV67" s="89"/>
      <c r="CW67" s="95">
        <f t="shared" ref="CW67:CX67" si="1460">CW68+CW69+CW70</f>
        <v>0</v>
      </c>
      <c r="CX67" s="95">
        <f t="shared" si="1460"/>
        <v>0</v>
      </c>
      <c r="CY67" s="89"/>
      <c r="CZ67" s="95">
        <f t="shared" ref="CZ67:DA67" si="1461">CZ68+CZ69+CZ70</f>
        <v>0</v>
      </c>
      <c r="DA67" s="95">
        <f t="shared" si="1461"/>
        <v>0</v>
      </c>
      <c r="DB67" s="89"/>
      <c r="DC67" s="95">
        <f t="shared" ref="DC67:DD67" si="1462">DC68+DC69+DC70</f>
        <v>0</v>
      </c>
      <c r="DD67" s="95">
        <f t="shared" si="1462"/>
        <v>0</v>
      </c>
      <c r="DE67" s="89"/>
      <c r="DF67" s="95">
        <f t="shared" ref="DF67:DG67" si="1463">DF68+DF69+DF70</f>
        <v>0</v>
      </c>
      <c r="DG67" s="95">
        <f t="shared" si="1463"/>
        <v>0</v>
      </c>
      <c r="DH67" s="89"/>
      <c r="DI67" s="95">
        <f t="shared" ref="DI67:DJ67" si="1464">DI68+DI69+DI70</f>
        <v>0</v>
      </c>
      <c r="DJ67" s="95">
        <f t="shared" si="1464"/>
        <v>0</v>
      </c>
      <c r="DK67" s="89"/>
      <c r="DL67" s="95">
        <f t="shared" ref="DL67:DM67" si="1465">DL68+DL69+DL70</f>
        <v>0</v>
      </c>
      <c r="DM67" s="95">
        <f t="shared" si="1465"/>
        <v>0</v>
      </c>
      <c r="DN67" s="89"/>
      <c r="DO67" s="95">
        <f t="shared" ref="DO67:DP67" si="1466">DO68+DO69+DO70</f>
        <v>0</v>
      </c>
      <c r="DP67" s="95">
        <f t="shared" si="1466"/>
        <v>0</v>
      </c>
      <c r="DQ67" s="89"/>
      <c r="DR67" s="95">
        <f t="shared" ref="DR67:DS67" si="1467">DR68+DR69+DR70</f>
        <v>3372737</v>
      </c>
      <c r="DS67" s="95">
        <f t="shared" si="1467"/>
        <v>4398793</v>
      </c>
      <c r="DT67" s="89">
        <f t="shared" si="169"/>
        <v>130.42205781239392</v>
      </c>
      <c r="DU67" s="95">
        <f t="shared" ref="DU67:DV67" si="1468">DU68+DU69+DU70</f>
        <v>0</v>
      </c>
      <c r="DV67" s="95">
        <f t="shared" si="1468"/>
        <v>0</v>
      </c>
      <c r="DW67" s="89"/>
      <c r="DX67" s="95">
        <f t="shared" ref="DX67:DY67" si="1469">DX68+DX69+DX70</f>
        <v>0</v>
      </c>
      <c r="DY67" s="95">
        <f t="shared" si="1469"/>
        <v>0</v>
      </c>
      <c r="DZ67" s="89"/>
      <c r="EA67" s="95">
        <f t="shared" ref="EA67:EB67" si="1470">EA68+EA69+EA70</f>
        <v>0</v>
      </c>
      <c r="EB67" s="95">
        <f t="shared" si="1470"/>
        <v>0</v>
      </c>
      <c r="EC67" s="89"/>
      <c r="ED67" s="95">
        <f t="shared" ref="ED67:EE67" si="1471">ED68+ED69+ED70</f>
        <v>46500</v>
      </c>
      <c r="EE67" s="95">
        <f t="shared" si="1471"/>
        <v>16381</v>
      </c>
      <c r="EF67" s="89">
        <f t="shared" ref="EF67" si="1472">EE67/ED67*100</f>
        <v>35.227956989247311</v>
      </c>
      <c r="EG67" s="95">
        <f t="shared" ref="EG67:EH67" si="1473">EG68+EG69+EG70</f>
        <v>68450</v>
      </c>
      <c r="EH67" s="95">
        <f t="shared" si="1473"/>
        <v>35000</v>
      </c>
      <c r="EI67" s="89">
        <f t="shared" ref="EI67" si="1474">EH67/EG67*100</f>
        <v>51.132213294375461</v>
      </c>
      <c r="EJ67" s="95">
        <f t="shared" ref="EJ67:EK67" si="1475">EJ68+EJ69+EJ70</f>
        <v>0</v>
      </c>
      <c r="EK67" s="95">
        <f t="shared" si="1475"/>
        <v>0</v>
      </c>
      <c r="EL67" s="89"/>
      <c r="EM67" s="95">
        <f t="shared" ref="EM67:EN67" si="1476">EM68+EM69+EM70</f>
        <v>0</v>
      </c>
      <c r="EN67" s="95">
        <f t="shared" si="1476"/>
        <v>0</v>
      </c>
      <c r="EO67" s="89"/>
      <c r="EP67" s="95">
        <f t="shared" ref="EP67:EQ67" si="1477">EP68+EP69+EP70</f>
        <v>0</v>
      </c>
      <c r="EQ67" s="95">
        <f t="shared" si="1477"/>
        <v>0</v>
      </c>
      <c r="ER67" s="89"/>
      <c r="ES67" s="95">
        <f t="shared" ref="ES67:ET67" si="1478">ES68+ES69+ES70</f>
        <v>2000</v>
      </c>
      <c r="ET67" s="95">
        <f t="shared" si="1478"/>
        <v>2540</v>
      </c>
      <c r="EU67" s="89">
        <f t="shared" ref="EU67" si="1479">ET67/ES67*100</f>
        <v>127</v>
      </c>
      <c r="EV67" s="95">
        <f t="shared" ref="EV67:EW67" si="1480">EV68+EV69+EV70</f>
        <v>116950</v>
      </c>
      <c r="EW67" s="95">
        <f t="shared" si="1480"/>
        <v>53921</v>
      </c>
      <c r="EX67" s="89">
        <f t="shared" ref="EX67" si="1481">EW67/EV67*100</f>
        <v>46.106028217186832</v>
      </c>
      <c r="EY67" s="95">
        <f t="shared" ref="EY67:EZ67" si="1482">EY68+EY69+EY70</f>
        <v>0</v>
      </c>
      <c r="EZ67" s="95">
        <f t="shared" si="1482"/>
        <v>300</v>
      </c>
      <c r="FA67" s="89"/>
      <c r="FB67" s="95">
        <f t="shared" ref="FB67:FC67" si="1483">FB68+FB69+FB70</f>
        <v>0</v>
      </c>
      <c r="FC67" s="95">
        <f t="shared" si="1483"/>
        <v>450</v>
      </c>
      <c r="FD67" s="89"/>
      <c r="FE67" s="95">
        <f t="shared" ref="FE67:FF67" si="1484">FE68+FE69+FE70</f>
        <v>0</v>
      </c>
      <c r="FF67" s="95">
        <f t="shared" si="1484"/>
        <v>450</v>
      </c>
      <c r="FG67" s="89"/>
      <c r="FH67" s="95">
        <f t="shared" ref="FH67:FI67" si="1485">FH68+FH69+FH70</f>
        <v>1940</v>
      </c>
      <c r="FI67" s="95">
        <f t="shared" si="1485"/>
        <v>50400</v>
      </c>
      <c r="FJ67" s="89">
        <f t="shared" ref="FJ67" si="1486">FI67/FH67*100</f>
        <v>2597.9381443298971</v>
      </c>
      <c r="FK67" s="89"/>
      <c r="FL67" s="95">
        <f t="shared" ref="FL67" si="1487">FL68+FL69+FL70</f>
        <v>0</v>
      </c>
      <c r="FM67" s="89"/>
      <c r="FN67" s="95">
        <f t="shared" ref="FN67:FO67" si="1488">FN68+FN69+FN70</f>
        <v>0</v>
      </c>
      <c r="FO67" s="95">
        <f t="shared" si="1488"/>
        <v>500</v>
      </c>
      <c r="FP67" s="89"/>
      <c r="FQ67" s="95">
        <f t="shared" ref="FQ67:FR67" si="1489">FQ68+FQ69+FQ70</f>
        <v>0</v>
      </c>
      <c r="FR67" s="95">
        <f t="shared" si="1489"/>
        <v>200</v>
      </c>
      <c r="FS67" s="89"/>
      <c r="FT67" s="95">
        <f t="shared" ref="FT67:FU67" si="1490">FT68+FT69+FT70</f>
        <v>749</v>
      </c>
      <c r="FU67" s="95">
        <f t="shared" si="1490"/>
        <v>400</v>
      </c>
      <c r="FV67" s="89">
        <f t="shared" ref="FV67" si="1491">FU67/FT67*100</f>
        <v>53.404539385847791</v>
      </c>
      <c r="FW67" s="95">
        <f t="shared" ref="FW67:FX67" si="1492">FW68+FW69+FW70</f>
        <v>12665</v>
      </c>
      <c r="FX67" s="95">
        <f t="shared" si="1492"/>
        <v>9550</v>
      </c>
      <c r="FY67" s="89">
        <f t="shared" ref="FY67" si="1493">FX67/FW67*100</f>
        <v>75.404658507698386</v>
      </c>
      <c r="FZ67" s="95">
        <f t="shared" ref="FZ67:GA67" si="1494">FZ68+FZ69+FZ70</f>
        <v>3397</v>
      </c>
      <c r="GA67" s="95">
        <f t="shared" si="1494"/>
        <v>3100</v>
      </c>
      <c r="GB67" s="89">
        <f t="shared" ref="GB67" si="1495">GA67/FZ67*100</f>
        <v>91.256991463055641</v>
      </c>
      <c r="GC67" s="95">
        <f t="shared" ref="GC67:GD67" si="1496">GC68+GC69+GC70</f>
        <v>0</v>
      </c>
      <c r="GD67" s="95">
        <f t="shared" si="1496"/>
        <v>100</v>
      </c>
      <c r="GE67" s="89"/>
      <c r="GF67" s="95">
        <f t="shared" ref="GF67:GG67" si="1497">GF68+GF69+GF70</f>
        <v>1689</v>
      </c>
      <c r="GG67" s="95">
        <f t="shared" si="1497"/>
        <v>450</v>
      </c>
      <c r="GH67" s="89">
        <f t="shared" ref="GH67" si="1498">GG67/GF67*100</f>
        <v>26.642984014209592</v>
      </c>
      <c r="GI67" s="95">
        <f t="shared" ref="GI67:GJ67" si="1499">GI68+GI69+GI70</f>
        <v>0</v>
      </c>
      <c r="GJ67" s="95">
        <f t="shared" si="1499"/>
        <v>300</v>
      </c>
      <c r="GK67" s="89"/>
      <c r="GL67" s="95">
        <f t="shared" ref="GL67:GM67" si="1500">GL68+GL69+GL70</f>
        <v>0</v>
      </c>
      <c r="GM67" s="95">
        <f t="shared" si="1500"/>
        <v>400</v>
      </c>
      <c r="GN67" s="89"/>
      <c r="GO67" s="95">
        <f t="shared" ref="GO67:GP67" si="1501">GO68+GO69+GO70</f>
        <v>20440</v>
      </c>
      <c r="GP67" s="95">
        <f t="shared" si="1501"/>
        <v>66600</v>
      </c>
      <c r="GQ67" s="89">
        <f t="shared" ref="GQ67:GQ68" si="1502">GP67/GO67*100</f>
        <v>325.83170254403132</v>
      </c>
      <c r="GR67" s="95">
        <f t="shared" ref="GR67:GS67" si="1503">GR68+GR69+GR70</f>
        <v>33793</v>
      </c>
      <c r="GS67" s="95">
        <f t="shared" si="1503"/>
        <v>5000</v>
      </c>
      <c r="GT67" s="89">
        <f t="shared" ref="GT67" si="1504">GS67/GR67*100</f>
        <v>14.795963661113248</v>
      </c>
      <c r="GU67" s="95">
        <f t="shared" ref="GU67:GV67" si="1505">GU68+GU69+GU70</f>
        <v>0</v>
      </c>
      <c r="GV67" s="95">
        <f t="shared" si="1505"/>
        <v>0</v>
      </c>
      <c r="GW67" s="89"/>
      <c r="GX67" s="95">
        <f t="shared" ref="GX67:GY67" si="1506">GX68+GX69+GX70</f>
        <v>164746</v>
      </c>
      <c r="GY67" s="95">
        <f t="shared" si="1506"/>
        <v>5000</v>
      </c>
      <c r="GZ67" s="89">
        <f t="shared" ref="GZ67:GZ68" si="1507">GY67/GX67*100</f>
        <v>3.0349750525050685</v>
      </c>
      <c r="HA67" s="95">
        <f t="shared" ref="HA67:HB67" si="1508">HA68+HA69+HA70</f>
        <v>218979</v>
      </c>
      <c r="HB67" s="95">
        <f t="shared" si="1508"/>
        <v>76600</v>
      </c>
      <c r="HC67" s="89">
        <f t="shared" ref="HC67:HC68" si="1509">HB67/HA67*100</f>
        <v>34.980523246521358</v>
      </c>
      <c r="HD67" s="95">
        <f t="shared" ref="HD67:HE67" si="1510">HD68+HD69+HD70</f>
        <v>3708666</v>
      </c>
      <c r="HE67" s="95">
        <f t="shared" si="1510"/>
        <v>4529314</v>
      </c>
      <c r="HF67" s="113">
        <f t="shared" si="128"/>
        <v>122.1278486658006</v>
      </c>
      <c r="HH67" s="78"/>
      <c r="HI67" s="78"/>
    </row>
    <row r="68" spans="1:217" ht="15" customHeight="1" x14ac:dyDescent="0.2">
      <c r="A68" s="111" t="s">
        <v>475</v>
      </c>
      <c r="B68" s="88"/>
      <c r="C68" s="88">
        <f>SUM('[1]címrend kötelező'!B68+'[1]címrend önként'!B68+'[1]címrend államig'!B68)</f>
        <v>0</v>
      </c>
      <c r="D68" s="93"/>
      <c r="E68" s="88"/>
      <c r="F68" s="88">
        <f>SUM('[1]címrend kötelező'!C68+'[1]címrend önként'!C68+'[1]címrend államig'!C68)</f>
        <v>0</v>
      </c>
      <c r="G68" s="93"/>
      <c r="H68" s="88"/>
      <c r="I68" s="88">
        <f>SUM('[1]címrend kötelező'!D68+'[1]címrend önként'!D68+'[1]címrend államig'!D68)</f>
        <v>0</v>
      </c>
      <c r="J68" s="93"/>
      <c r="K68" s="88"/>
      <c r="L68" s="88">
        <f>SUM('[1]címrend kötelező'!E68+'[1]címrend önként'!E68+'[1]címrend államig'!E68)</f>
        <v>0</v>
      </c>
      <c r="M68" s="93"/>
      <c r="N68" s="88"/>
      <c r="O68" s="88">
        <f>SUM('[1]címrend kötelező'!F68+'[1]címrend önként'!F68+'[1]címrend államig'!F68)</f>
        <v>0</v>
      </c>
      <c r="P68" s="93"/>
      <c r="Q68" s="88"/>
      <c r="R68" s="88">
        <f>SUM('[1]címrend kötelező'!G68+'[1]címrend önként'!G68+'[1]címrend államig'!G68)</f>
        <v>0</v>
      </c>
      <c r="S68" s="93"/>
      <c r="T68" s="88"/>
      <c r="U68" s="88">
        <f>SUM('[1]címrend kötelező'!H68+'[1]címrend önként'!H68+'[1]címrend államig'!H68)</f>
        <v>0</v>
      </c>
      <c r="V68" s="93"/>
      <c r="W68" s="88"/>
      <c r="X68" s="88">
        <f>SUM('[1]címrend kötelező'!I68+'[1]címrend önként'!I68+'[1]címrend államig'!I68)</f>
        <v>0</v>
      </c>
      <c r="Y68" s="93"/>
      <c r="Z68" s="88"/>
      <c r="AA68" s="88">
        <f>SUM('[1]címrend kötelező'!J68+'[1]címrend önként'!J68+'[1]címrend államig'!J68)</f>
        <v>0</v>
      </c>
      <c r="AB68" s="93"/>
      <c r="AC68" s="88"/>
      <c r="AD68" s="88">
        <f>SUM('[1]címrend kötelező'!K68+'[1]címrend önként'!K68+'[1]címrend államig'!K68)</f>
        <v>0</v>
      </c>
      <c r="AE68" s="93"/>
      <c r="AF68" s="88"/>
      <c r="AG68" s="88">
        <f>SUM('[1]címrend kötelező'!L68+'[1]címrend önként'!L68+'[1]címrend államig'!L68)</f>
        <v>0</v>
      </c>
      <c r="AH68" s="93"/>
      <c r="AI68" s="88"/>
      <c r="AJ68" s="88">
        <f>SUM('[1]címrend kötelező'!M68+'[1]címrend önként'!M68+'[1]címrend államig'!M68)</f>
        <v>0</v>
      </c>
      <c r="AK68" s="93"/>
      <c r="AL68" s="88"/>
      <c r="AM68" s="88">
        <f>SUM('[1]címrend kötelező'!N68+'[1]címrend önként'!N68+'[1]címrend államig'!N68)</f>
        <v>0</v>
      </c>
      <c r="AN68" s="93"/>
      <c r="AO68" s="88"/>
      <c r="AP68" s="88">
        <f>SUM('[1]címrend kötelező'!O68+'[1]címrend önként'!O68+'[1]címrend államig'!O68)</f>
        <v>0</v>
      </c>
      <c r="AQ68" s="93"/>
      <c r="AR68" s="88"/>
      <c r="AS68" s="88">
        <f>SUM('[1]címrend kötelező'!P68+'[1]címrend önként'!P68+'[1]címrend államig'!P68)</f>
        <v>0</v>
      </c>
      <c r="AT68" s="93"/>
      <c r="AU68" s="88"/>
      <c r="AV68" s="88">
        <f>SUM('[1]címrend kötelező'!Q68+'[1]címrend önként'!Q68+'[1]címrend államig'!Q68)</f>
        <v>0</v>
      </c>
      <c r="AW68" s="93"/>
      <c r="AX68" s="88"/>
      <c r="AY68" s="88">
        <f>SUM('[1]címrend kötelező'!R68+'[1]címrend önként'!R68+'[1]címrend államig'!R68)</f>
        <v>0</v>
      </c>
      <c r="AZ68" s="93"/>
      <c r="BA68" s="88"/>
      <c r="BB68" s="88">
        <f>SUM('[1]címrend kötelező'!S68+'[1]címrend önként'!S68+'[1]címrend államig'!S68)</f>
        <v>0</v>
      </c>
      <c r="BC68" s="93"/>
      <c r="BD68" s="88"/>
      <c r="BE68" s="88">
        <f>SUM('[1]címrend kötelező'!T68+'[1]címrend önként'!T68+'[1]címrend államig'!T68)</f>
        <v>0</v>
      </c>
      <c r="BF68" s="93"/>
      <c r="BG68" s="88"/>
      <c r="BH68" s="88">
        <f>SUM('[1]címrend kötelező'!U68+'[1]címrend önként'!U68+'[1]címrend államig'!U68)</f>
        <v>0</v>
      </c>
      <c r="BI68" s="93"/>
      <c r="BJ68" s="88"/>
      <c r="BK68" s="88">
        <f>SUM('[1]címrend kötelező'!V68+'[1]címrend önként'!V68+'[1]címrend államig'!V68)</f>
        <v>0</v>
      </c>
      <c r="BL68" s="93"/>
      <c r="BM68" s="88"/>
      <c r="BN68" s="88">
        <f>SUM('[1]címrend kötelező'!W68+'[1]címrend önként'!W68+'[1]címrend államig'!W68)</f>
        <v>0</v>
      </c>
      <c r="BO68" s="93"/>
      <c r="BP68" s="88"/>
      <c r="BQ68" s="88">
        <f>SUM('[1]címrend kötelező'!X68+'[1]címrend önként'!X68+'[1]címrend államig'!X68)</f>
        <v>0</v>
      </c>
      <c r="BR68" s="93"/>
      <c r="BS68" s="88"/>
      <c r="BT68" s="88">
        <f>SUM('[1]címrend kötelező'!Y68+'[1]címrend önként'!Y68+'[1]címrend államig'!Y68)</f>
        <v>0</v>
      </c>
      <c r="BU68" s="93"/>
      <c r="BV68" s="88"/>
      <c r="BW68" s="88">
        <f>SUM('[1]címrend kötelező'!Z68+'[1]címrend önként'!Z68+'[1]címrend államig'!Z68)</f>
        <v>0</v>
      </c>
      <c r="BX68" s="93"/>
      <c r="BY68" s="88"/>
      <c r="BZ68" s="88">
        <f>SUM('[1]címrend kötelező'!AA68+'[1]címrend önként'!AA68+'[1]címrend államig'!AA68)</f>
        <v>0</v>
      </c>
      <c r="CA68" s="93"/>
      <c r="CB68" s="88"/>
      <c r="CC68" s="88">
        <f>SUM('[1]címrend kötelező'!AB68+'[1]címrend önként'!AB68+'[1]címrend államig'!AB68)</f>
        <v>0</v>
      </c>
      <c r="CD68" s="93"/>
      <c r="CE68" s="88"/>
      <c r="CF68" s="88">
        <f>SUM('[1]címrend kötelező'!AC68+'[1]címrend önként'!AC68+'[1]címrend államig'!AC68)</f>
        <v>0</v>
      </c>
      <c r="CG68" s="93"/>
      <c r="CH68" s="88"/>
      <c r="CI68" s="88">
        <f>SUM('[1]címrend kötelező'!AD68+'[1]címrend önként'!AD68+'[1]címrend államig'!AD68)</f>
        <v>0</v>
      </c>
      <c r="CJ68" s="93"/>
      <c r="CK68" s="88"/>
      <c r="CL68" s="88">
        <f>SUM('[1]címrend kötelező'!AE68+'[1]címrend önként'!AE68+'[1]címrend államig'!AE68)</f>
        <v>0</v>
      </c>
      <c r="CM68" s="93"/>
      <c r="CN68" s="88"/>
      <c r="CO68" s="88">
        <f>SUM('[1]címrend kötelező'!AF68+'[1]címrend önként'!AF68+'[1]címrend államig'!AF68)</f>
        <v>0</v>
      </c>
      <c r="CP68" s="93"/>
      <c r="CQ68" s="88"/>
      <c r="CR68" s="88">
        <f>SUM('[1]címrend kötelező'!AG68+'[1]címrend önként'!AG68+'[1]címrend államig'!AG68)</f>
        <v>0</v>
      </c>
      <c r="CS68" s="93"/>
      <c r="CT68" s="88"/>
      <c r="CU68" s="88">
        <f>SUM('[1]címrend kötelező'!AH68+'[1]címrend önként'!AH68+'[1]címrend államig'!AH68)</f>
        <v>0</v>
      </c>
      <c r="CV68" s="93"/>
      <c r="CW68" s="88"/>
      <c r="CX68" s="88">
        <f>SUM('[1]címrend kötelező'!AI68+'[1]címrend önként'!AI68+'[1]címrend államig'!AI68)</f>
        <v>0</v>
      </c>
      <c r="CY68" s="93"/>
      <c r="CZ68" s="88"/>
      <c r="DA68" s="88">
        <f>SUM('[1]címrend kötelező'!AJ68+'[1]címrend önként'!AJ68+'[1]címrend államig'!AJ68)</f>
        <v>0</v>
      </c>
      <c r="DB68" s="93"/>
      <c r="DC68" s="88"/>
      <c r="DD68" s="88">
        <f>SUM('[1]címrend kötelező'!AK68+'[1]címrend önként'!AK68+'[1]címrend államig'!AK68)</f>
        <v>0</v>
      </c>
      <c r="DE68" s="93"/>
      <c r="DF68" s="88"/>
      <c r="DG68" s="88">
        <f>SUM('[1]címrend kötelező'!AL68+'[1]címrend önként'!AL68+'[1]címrend államig'!AL68)</f>
        <v>0</v>
      </c>
      <c r="DH68" s="93"/>
      <c r="DI68" s="88"/>
      <c r="DJ68" s="88">
        <f>SUM('[1]címrend kötelező'!AM68+'[1]címrend önként'!AM68+'[1]címrend államig'!AM68)</f>
        <v>0</v>
      </c>
      <c r="DK68" s="93"/>
      <c r="DL68" s="88"/>
      <c r="DM68" s="88">
        <f>SUM('[1]címrend kötelező'!AN68+'[1]címrend önként'!AN68+'[1]címrend államig'!AN68)</f>
        <v>0</v>
      </c>
      <c r="DN68" s="93"/>
      <c r="DO68" s="88"/>
      <c r="DP68" s="88">
        <f>SUM('[1]címrend kötelező'!AO68+'[1]címrend önként'!AO68+'[1]címrend államig'!AO68)</f>
        <v>0</v>
      </c>
      <c r="DQ68" s="93"/>
      <c r="DR68" s="90">
        <f t="shared" si="168"/>
        <v>0</v>
      </c>
      <c r="DS68" s="90">
        <f t="shared" si="168"/>
        <v>0</v>
      </c>
      <c r="DT68" s="90"/>
      <c r="DU68" s="88"/>
      <c r="DV68" s="88">
        <f>SUM('[1]címrend kötelező'!AQ68+'[1]címrend önként'!AQ68+'[1]címrend államig'!AQ68)</f>
        <v>0</v>
      </c>
      <c r="DW68" s="91"/>
      <c r="DX68" s="88"/>
      <c r="DY68" s="88">
        <f>SUM('[1]címrend kötelező'!AR68+'[1]címrend önként'!AR68+'[1]címrend államig'!AR68)</f>
        <v>0</v>
      </c>
      <c r="DZ68" s="91"/>
      <c r="EA68" s="88"/>
      <c r="EB68" s="88">
        <f>SUM('[1]címrend kötelező'!AS68+'[1]címrend önként'!AS68+'[1]címrend államig'!AS68)</f>
        <v>0</v>
      </c>
      <c r="EC68" s="91"/>
      <c r="ED68" s="88">
        <v>46500</v>
      </c>
      <c r="EE68" s="88">
        <f>SUM('[1]címrend kötelező'!AT68+'[1]címrend önként'!AT68+'[1]címrend államig'!AT68)</f>
        <v>16381</v>
      </c>
      <c r="EF68" s="91"/>
      <c r="EG68" s="88">
        <v>68450</v>
      </c>
      <c r="EH68" s="88">
        <f>SUM('[1]címrend kötelező'!AU68+'[1]címrend önként'!AU68+'[1]címrend államig'!AU68)</f>
        <v>35000</v>
      </c>
      <c r="EI68" s="91"/>
      <c r="EJ68" s="88"/>
      <c r="EK68" s="88">
        <f>SUM('[1]címrend kötelező'!AV68+'[1]címrend önként'!AV68+'[1]címrend államig'!AV68)</f>
        <v>0</v>
      </c>
      <c r="EL68" s="91"/>
      <c r="EM68" s="88"/>
      <c r="EN68" s="88">
        <f>SUM('[1]címrend kötelező'!AW68+'[1]címrend önként'!AW68+'[1]címrend államig'!AW68)</f>
        <v>0</v>
      </c>
      <c r="EO68" s="91"/>
      <c r="EP68" s="88"/>
      <c r="EQ68" s="88">
        <f>SUM('[1]címrend kötelező'!AX68+'[1]címrend önként'!AX68+'[1]címrend államig'!AX68)</f>
        <v>0</v>
      </c>
      <c r="ER68" s="91"/>
      <c r="ES68" s="88">
        <v>2000</v>
      </c>
      <c r="ET68" s="88">
        <f>SUM('[1]címrend kötelező'!AY68+'[1]címrend önként'!AY68+'[1]címrend államig'!AY68)</f>
        <v>2540</v>
      </c>
      <c r="EU68" s="91"/>
      <c r="EV68" s="90">
        <f t="shared" si="178"/>
        <v>116950</v>
      </c>
      <c r="EW68" s="112">
        <f t="shared" si="178"/>
        <v>53921</v>
      </c>
      <c r="EX68" s="110">
        <f t="shared" si="1323"/>
        <v>46.106028217186832</v>
      </c>
      <c r="EY68" s="88"/>
      <c r="EZ68" s="88">
        <f>'[1]címrend kötelező'!BA68+'[1]címrend önként'!BA68+'[1]címrend államig'!BA68</f>
        <v>300</v>
      </c>
      <c r="FA68" s="91"/>
      <c r="FB68" s="88"/>
      <c r="FC68" s="88">
        <f>'[1]címrend kötelező'!BB68+'[1]címrend önként'!BB68+'[1]címrend államig'!BB68</f>
        <v>450</v>
      </c>
      <c r="FD68" s="91"/>
      <c r="FE68" s="88"/>
      <c r="FF68" s="88">
        <f>'[1]címrend kötelező'!BC68+'[1]címrend önként'!BC68+'[1]címrend államig'!BC68</f>
        <v>450</v>
      </c>
      <c r="FG68" s="91"/>
      <c r="FH68" s="88">
        <v>940</v>
      </c>
      <c r="FI68" s="88">
        <f>'[1]címrend kötelező'!BD68+'[1]címrend önként'!BD68+'[1]címrend államig'!BD68</f>
        <v>400</v>
      </c>
      <c r="FJ68" s="91"/>
      <c r="FK68" s="91"/>
      <c r="FL68" s="88">
        <f>'[1]címrend kötelező'!BE68+'[1]címrend önként'!BE68+'[1]címrend államig'!BE68</f>
        <v>0</v>
      </c>
      <c r="FM68" s="91"/>
      <c r="FN68" s="88"/>
      <c r="FO68" s="88">
        <f>SUM('[1]címrend kötelező'!BF68+'[1]címrend önként'!BF68+'[1]címrend államig'!BF68)</f>
        <v>500</v>
      </c>
      <c r="FP68" s="91"/>
      <c r="FQ68" s="88"/>
      <c r="FR68" s="88">
        <f>SUM('[1]címrend kötelező'!BG68+'[1]címrend önként'!BG68+'[1]címrend államig'!BG68)</f>
        <v>200</v>
      </c>
      <c r="FS68" s="91"/>
      <c r="FT68" s="88">
        <v>749</v>
      </c>
      <c r="FU68" s="88">
        <f>SUM('[1]címrend kötelező'!BH68+'[1]címrend önként'!BH68+'[1]címrend államig'!BH68)</f>
        <v>400</v>
      </c>
      <c r="FV68" s="91"/>
      <c r="FW68" s="88">
        <v>1165</v>
      </c>
      <c r="FX68" s="88">
        <f>SUM('[1]címrend kötelező'!BI68+'[1]címrend önként'!BI68+'[1]címrend államig'!BI68)</f>
        <v>550</v>
      </c>
      <c r="FY68" s="91"/>
      <c r="FZ68" s="88">
        <v>797</v>
      </c>
      <c r="GA68" s="88">
        <f>SUM('[1]címrend kötelező'!BJ68+'[1]címrend önként'!BJ68+'[1]címrend államig'!BJ68)</f>
        <v>500</v>
      </c>
      <c r="GB68" s="91"/>
      <c r="GC68" s="88"/>
      <c r="GD68" s="88">
        <f>SUM('[1]címrend kötelező'!BK68+'[1]címrend önként'!BK68+'[1]címrend államig'!BK68)</f>
        <v>100</v>
      </c>
      <c r="GE68" s="91"/>
      <c r="GF68" s="88">
        <v>1689</v>
      </c>
      <c r="GG68" s="88">
        <f>SUM('[1]címrend kötelező'!BL68+'[1]címrend önként'!BL68+'[1]címrend államig'!BL68)</f>
        <v>450</v>
      </c>
      <c r="GH68" s="91"/>
      <c r="GI68" s="88"/>
      <c r="GJ68" s="88">
        <f>SUM('[1]címrend kötelező'!BM68+'[1]címrend önként'!BM68+'[1]címrend államig'!BM68)</f>
        <v>300</v>
      </c>
      <c r="GK68" s="91"/>
      <c r="GL68" s="88"/>
      <c r="GM68" s="88">
        <f>SUM('[1]címrend kötelező'!BN68+'[1]címrend önként'!BN68+'[1]címrend államig'!BN68)</f>
        <v>400</v>
      </c>
      <c r="GN68" s="91"/>
      <c r="GO68" s="90">
        <f>EY68+FB68+FE68+FH68+FN68+FQ68+FT68+FW68+FZ68+GC68+GF68+GI68+GL68</f>
        <v>5340</v>
      </c>
      <c r="GP68" s="90">
        <f t="shared" ref="GP68:GP70" si="1511">EZ68+FC68+FF68+FI68+FL68+FO68+FR68+FU68+FX68+GA68+GD68+GG68+GJ68+GM68</f>
        <v>5000</v>
      </c>
      <c r="GQ68" s="110">
        <f t="shared" si="1502"/>
        <v>93.63295880149812</v>
      </c>
      <c r="GR68" s="88">
        <v>11625</v>
      </c>
      <c r="GS68" s="88">
        <f>SUM('[1]címrend kötelező'!BP68+'[1]címrend önként'!BP68+'[1]címrend államig'!BP68)</f>
        <v>5000</v>
      </c>
      <c r="GT68" s="91"/>
      <c r="GU68" s="88"/>
      <c r="GV68" s="88">
        <f>SUM('[1]címrend kötelező'!BQ68+'[1]címrend önként'!BQ68+'[1]címrend államig'!BQ68)</f>
        <v>0</v>
      </c>
      <c r="GW68" s="91"/>
      <c r="GX68" s="88">
        <v>131336</v>
      </c>
      <c r="GY68" s="88">
        <f>SUM('[1]címrend kötelező'!BR68+'[1]címrend önként'!BR68+'[1]címrend államig'!BR68)</f>
        <v>5000</v>
      </c>
      <c r="GZ68" s="110">
        <f t="shared" si="1507"/>
        <v>3.8070292988974845</v>
      </c>
      <c r="HA68" s="90">
        <f t="shared" si="197"/>
        <v>148301</v>
      </c>
      <c r="HB68" s="90">
        <f t="shared" si="197"/>
        <v>15000</v>
      </c>
      <c r="HC68" s="110">
        <f t="shared" si="1509"/>
        <v>10.114564298285245</v>
      </c>
      <c r="HD68" s="91">
        <f t="shared" ref="HD68:HE70" si="1512">DR68+EV68+HA68</f>
        <v>265251</v>
      </c>
      <c r="HE68" s="91">
        <f t="shared" si="1512"/>
        <v>68921</v>
      </c>
      <c r="HF68" s="92">
        <f t="shared" si="128"/>
        <v>25.983313917760913</v>
      </c>
      <c r="HH68" s="78"/>
      <c r="HI68" s="78"/>
    </row>
    <row r="69" spans="1:217" ht="15" customHeight="1" x14ac:dyDescent="0.2">
      <c r="A69" s="114" t="s">
        <v>476</v>
      </c>
      <c r="B69" s="115"/>
      <c r="C69" s="115"/>
      <c r="D69" s="99"/>
      <c r="E69" s="115"/>
      <c r="F69" s="115"/>
      <c r="G69" s="99"/>
      <c r="H69" s="115"/>
      <c r="I69" s="115"/>
      <c r="J69" s="99"/>
      <c r="K69" s="115"/>
      <c r="L69" s="115"/>
      <c r="M69" s="99"/>
      <c r="N69" s="115"/>
      <c r="O69" s="115"/>
      <c r="P69" s="99"/>
      <c r="Q69" s="115"/>
      <c r="R69" s="115"/>
      <c r="S69" s="99"/>
      <c r="T69" s="115"/>
      <c r="U69" s="115"/>
      <c r="V69" s="99"/>
      <c r="W69" s="115"/>
      <c r="X69" s="115"/>
      <c r="Y69" s="99"/>
      <c r="Z69" s="115"/>
      <c r="AA69" s="115"/>
      <c r="AB69" s="99"/>
      <c r="AC69" s="115">
        <v>2030799</v>
      </c>
      <c r="AD69" s="115"/>
      <c r="AE69" s="99"/>
      <c r="AF69" s="115"/>
      <c r="AG69" s="115"/>
      <c r="AH69" s="99"/>
      <c r="AI69" s="115"/>
      <c r="AJ69" s="115"/>
      <c r="AK69" s="99"/>
      <c r="AL69" s="115"/>
      <c r="AM69" s="115"/>
      <c r="AN69" s="99"/>
      <c r="AO69" s="115"/>
      <c r="AP69" s="115"/>
      <c r="AQ69" s="99"/>
      <c r="AR69" s="115"/>
      <c r="AS69" s="115"/>
      <c r="AT69" s="99"/>
      <c r="AU69" s="115"/>
      <c r="AV69" s="115"/>
      <c r="AW69" s="99"/>
      <c r="AX69" s="115"/>
      <c r="AY69" s="115"/>
      <c r="AZ69" s="99"/>
      <c r="BA69" s="115"/>
      <c r="BB69" s="115"/>
      <c r="BC69" s="99"/>
      <c r="BD69" s="115"/>
      <c r="BE69" s="115"/>
      <c r="BF69" s="99"/>
      <c r="BG69" s="115"/>
      <c r="BH69" s="115"/>
      <c r="BI69" s="99"/>
      <c r="BJ69" s="115"/>
      <c r="BK69" s="115"/>
      <c r="BL69" s="99"/>
      <c r="BM69" s="115"/>
      <c r="BN69" s="115"/>
      <c r="BO69" s="99"/>
      <c r="BP69" s="115"/>
      <c r="BQ69" s="115"/>
      <c r="BR69" s="99"/>
      <c r="BS69" s="115"/>
      <c r="BT69" s="115"/>
      <c r="BU69" s="99"/>
      <c r="BV69" s="115"/>
      <c r="BW69" s="115"/>
      <c r="BX69" s="99"/>
      <c r="BY69" s="115"/>
      <c r="BZ69" s="115"/>
      <c r="CA69" s="99"/>
      <c r="CB69" s="115"/>
      <c r="CC69" s="115"/>
      <c r="CD69" s="99"/>
      <c r="CE69" s="115"/>
      <c r="CF69" s="115"/>
      <c r="CG69" s="99"/>
      <c r="CH69" s="115"/>
      <c r="CI69" s="115"/>
      <c r="CJ69" s="99"/>
      <c r="CK69" s="115"/>
      <c r="CL69" s="115"/>
      <c r="CM69" s="99"/>
      <c r="CN69" s="115"/>
      <c r="CO69" s="115"/>
      <c r="CP69" s="99"/>
      <c r="CQ69" s="115"/>
      <c r="CR69" s="115"/>
      <c r="CS69" s="99"/>
      <c r="CT69" s="115"/>
      <c r="CU69" s="115"/>
      <c r="CV69" s="99"/>
      <c r="CW69" s="115"/>
      <c r="CX69" s="115"/>
      <c r="CY69" s="99"/>
      <c r="CZ69" s="115"/>
      <c r="DA69" s="115"/>
      <c r="DB69" s="99"/>
      <c r="DC69" s="115"/>
      <c r="DD69" s="115"/>
      <c r="DE69" s="99"/>
      <c r="DF69" s="115"/>
      <c r="DG69" s="115"/>
      <c r="DH69" s="99"/>
      <c r="DI69" s="115"/>
      <c r="DJ69" s="115"/>
      <c r="DK69" s="99"/>
      <c r="DL69" s="115"/>
      <c r="DM69" s="115"/>
      <c r="DN69" s="99"/>
      <c r="DO69" s="115"/>
      <c r="DP69" s="115"/>
      <c r="DQ69" s="99"/>
      <c r="DR69" s="90">
        <f t="shared" si="168"/>
        <v>2030799</v>
      </c>
      <c r="DS69" s="90">
        <f t="shared" si="168"/>
        <v>0</v>
      </c>
      <c r="DT69" s="116"/>
      <c r="DU69" s="115"/>
      <c r="DV69" s="115"/>
      <c r="DW69" s="100"/>
      <c r="DX69" s="115"/>
      <c r="DY69" s="115"/>
      <c r="DZ69" s="100"/>
      <c r="EA69" s="115"/>
      <c r="EB69" s="115"/>
      <c r="EC69" s="100"/>
      <c r="ED69" s="115"/>
      <c r="EE69" s="115"/>
      <c r="EF69" s="100"/>
      <c r="EG69" s="115"/>
      <c r="EH69" s="115"/>
      <c r="EI69" s="100"/>
      <c r="EJ69" s="115"/>
      <c r="EK69" s="115"/>
      <c r="EL69" s="100"/>
      <c r="EM69" s="115"/>
      <c r="EN69" s="115"/>
      <c r="EO69" s="100"/>
      <c r="EP69" s="115"/>
      <c r="EQ69" s="115"/>
      <c r="ER69" s="100"/>
      <c r="ES69" s="115"/>
      <c r="ET69" s="115"/>
      <c r="EU69" s="100"/>
      <c r="EV69" s="116"/>
      <c r="EW69" s="116"/>
      <c r="EX69" s="89"/>
      <c r="EY69" s="115"/>
      <c r="EZ69" s="88">
        <f>'[1]címrend kötelező'!BA69+'[1]címrend önként'!BA69+'[1]címrend államig'!BA69</f>
        <v>0</v>
      </c>
      <c r="FA69" s="100"/>
      <c r="FB69" s="115"/>
      <c r="FC69" s="88">
        <f>'[1]címrend kötelező'!BB69+'[1]címrend önként'!BB69+'[1]címrend államig'!BB69</f>
        <v>0</v>
      </c>
      <c r="FD69" s="100"/>
      <c r="FE69" s="115"/>
      <c r="FF69" s="88">
        <f>'[1]címrend kötelező'!BC69+'[1]címrend önként'!BC69+'[1]címrend államig'!BC69</f>
        <v>0</v>
      </c>
      <c r="FG69" s="100"/>
      <c r="FH69" s="115"/>
      <c r="FI69" s="88">
        <f>'[1]címrend kötelező'!BD69+'[1]címrend önként'!BD69+'[1]címrend államig'!BD69</f>
        <v>0</v>
      </c>
      <c r="FJ69" s="100"/>
      <c r="FK69" s="100"/>
      <c r="FL69" s="88">
        <f>'[1]címrend kötelező'!BE69+'[1]címrend önként'!BE69+'[1]címrend államig'!BE69</f>
        <v>0</v>
      </c>
      <c r="FM69" s="100"/>
      <c r="FN69" s="115"/>
      <c r="FO69" s="88">
        <f>SUM('[1]címrend kötelező'!BF69+'[1]címrend önként'!BF69+'[1]címrend államig'!BF69)</f>
        <v>0</v>
      </c>
      <c r="FP69" s="100"/>
      <c r="FQ69" s="115"/>
      <c r="FR69" s="88">
        <f>SUM('[1]címrend kötelező'!BG69+'[1]címrend önként'!BG69+'[1]címrend államig'!BG69)</f>
        <v>0</v>
      </c>
      <c r="FS69" s="100"/>
      <c r="FT69" s="115"/>
      <c r="FU69" s="88">
        <f>SUM('[1]címrend kötelező'!BH69+'[1]címrend önként'!BH69+'[1]címrend államig'!BH69)</f>
        <v>0</v>
      </c>
      <c r="FV69" s="100"/>
      <c r="FW69" s="115"/>
      <c r="FX69" s="88">
        <f>SUM('[1]címrend kötelező'!BI69+'[1]címrend önként'!BI69+'[1]címrend államig'!BI69)</f>
        <v>0</v>
      </c>
      <c r="FY69" s="100"/>
      <c r="FZ69" s="115"/>
      <c r="GA69" s="88">
        <f>SUM('[1]címrend kötelező'!BJ69+'[1]címrend önként'!BJ69+'[1]címrend államig'!BJ69)</f>
        <v>0</v>
      </c>
      <c r="GB69" s="100"/>
      <c r="GC69" s="115"/>
      <c r="GD69" s="88">
        <f>SUM('[1]címrend kötelező'!BK69+'[1]címrend önként'!BK69+'[1]címrend államig'!BK69)</f>
        <v>0</v>
      </c>
      <c r="GE69" s="100"/>
      <c r="GF69" s="115"/>
      <c r="GG69" s="88">
        <f>SUM('[1]címrend kötelező'!BL69+'[1]címrend önként'!BL69+'[1]címrend államig'!BL69)</f>
        <v>0</v>
      </c>
      <c r="GH69" s="100"/>
      <c r="GI69" s="115"/>
      <c r="GJ69" s="88">
        <f>SUM('[1]címrend kötelező'!BM69+'[1]címrend önként'!BM69+'[1]címrend államig'!BM69)</f>
        <v>0</v>
      </c>
      <c r="GK69" s="100"/>
      <c r="GL69" s="115"/>
      <c r="GM69" s="88">
        <f>SUM('[1]címrend kötelező'!BN69+'[1]címrend önként'!BN69+'[1]címrend államig'!BN69)</f>
        <v>0</v>
      </c>
      <c r="GN69" s="100"/>
      <c r="GO69" s="116"/>
      <c r="GP69" s="90">
        <f t="shared" si="1511"/>
        <v>0</v>
      </c>
      <c r="GQ69" s="117"/>
      <c r="GR69" s="115"/>
      <c r="GS69" s="88">
        <f>SUM('[1]címrend kötelező'!BP69+'[1]címrend önként'!BP69+'[1]címrend államig'!BP69)</f>
        <v>0</v>
      </c>
      <c r="GT69" s="100"/>
      <c r="GU69" s="115"/>
      <c r="GV69" s="88">
        <f>SUM('[1]címrend kötelező'!BQ69+'[1]címrend önként'!BQ69+'[1]címrend államig'!BQ69)</f>
        <v>0</v>
      </c>
      <c r="GW69" s="100"/>
      <c r="GX69" s="115"/>
      <c r="GY69" s="88">
        <f>SUM('[1]címrend kötelező'!BR69+'[1]címrend önként'!BR69+'[1]címrend államig'!BR69)</f>
        <v>0</v>
      </c>
      <c r="GZ69" s="100"/>
      <c r="HA69" s="90">
        <f t="shared" si="197"/>
        <v>0</v>
      </c>
      <c r="HB69" s="90">
        <f t="shared" si="197"/>
        <v>0</v>
      </c>
      <c r="HC69" s="117"/>
      <c r="HD69" s="91">
        <f t="shared" si="1512"/>
        <v>2030799</v>
      </c>
      <c r="HE69" s="91">
        <f t="shared" si="1512"/>
        <v>0</v>
      </c>
      <c r="HF69" s="92">
        <f t="shared" si="128"/>
        <v>0</v>
      </c>
      <c r="HH69" s="78"/>
      <c r="HI69" s="78"/>
    </row>
    <row r="70" spans="1:217" ht="15" customHeight="1" thickBot="1" x14ac:dyDescent="0.25">
      <c r="A70" s="118" t="s">
        <v>477</v>
      </c>
      <c r="B70" s="119"/>
      <c r="C70" s="119">
        <f>SUM('[1]címrend kötelező'!B70+'[1]címrend önként'!B70+'[1]címrend államig'!B70)</f>
        <v>0</v>
      </c>
      <c r="D70" s="120"/>
      <c r="E70" s="119"/>
      <c r="F70" s="119">
        <f>SUM('[1]címrend kötelező'!C70+'[1]címrend önként'!C70+'[1]címrend államig'!C70)</f>
        <v>0</v>
      </c>
      <c r="G70" s="120"/>
      <c r="H70" s="119"/>
      <c r="I70" s="119">
        <f>SUM('[1]címrend kötelező'!D70+'[1]címrend önként'!D70+'[1]címrend államig'!D70)</f>
        <v>0</v>
      </c>
      <c r="J70" s="120"/>
      <c r="K70" s="119"/>
      <c r="L70" s="119">
        <f>SUM('[1]címrend kötelező'!E70+'[1]címrend önként'!E70+'[1]címrend államig'!E70)</f>
        <v>0</v>
      </c>
      <c r="M70" s="120"/>
      <c r="N70" s="119"/>
      <c r="O70" s="119">
        <f>SUM('[1]címrend kötelező'!F70+'[1]címrend önként'!F70+'[1]címrend államig'!F70)</f>
        <v>0</v>
      </c>
      <c r="P70" s="120"/>
      <c r="Q70" s="119"/>
      <c r="R70" s="119">
        <f>SUM('[1]címrend kötelező'!G70+'[1]címrend önként'!G70+'[1]címrend államig'!G70)</f>
        <v>0</v>
      </c>
      <c r="S70" s="120"/>
      <c r="T70" s="119"/>
      <c r="U70" s="119">
        <f>SUM('[1]címrend kötelező'!H70+'[1]címrend önként'!H70+'[1]címrend államig'!H70)</f>
        <v>0</v>
      </c>
      <c r="V70" s="120"/>
      <c r="W70" s="119"/>
      <c r="X70" s="119">
        <f>SUM('[1]címrend kötelező'!I70+'[1]címrend önként'!I70+'[1]címrend államig'!I70)</f>
        <v>0</v>
      </c>
      <c r="Y70" s="120"/>
      <c r="Z70" s="119"/>
      <c r="AA70" s="119">
        <f>SUM('[1]címrend kötelező'!J70+'[1]címrend önként'!J70+'[1]címrend államig'!J70)</f>
        <v>0</v>
      </c>
      <c r="AB70" s="120"/>
      <c r="AC70" s="119">
        <v>1341938</v>
      </c>
      <c r="AD70" s="119">
        <f>SUM('[1]címrend kötelező'!K70+'[1]címrend önként'!K70+'[1]címrend államig'!K70)</f>
        <v>4398793</v>
      </c>
      <c r="AE70" s="120"/>
      <c r="AF70" s="119"/>
      <c r="AG70" s="119">
        <f>SUM('[1]címrend kötelező'!L70+'[1]címrend önként'!L70+'[1]címrend államig'!L70)</f>
        <v>0</v>
      </c>
      <c r="AH70" s="120"/>
      <c r="AI70" s="119"/>
      <c r="AJ70" s="119">
        <f>SUM('[1]címrend kötelező'!M70+'[1]címrend önként'!M70+'[1]címrend államig'!M70)</f>
        <v>0</v>
      </c>
      <c r="AK70" s="120"/>
      <c r="AL70" s="119"/>
      <c r="AM70" s="119">
        <f>SUM('[1]címrend kötelező'!N70+'[1]címrend önként'!N70+'[1]címrend államig'!N70)</f>
        <v>0</v>
      </c>
      <c r="AN70" s="120"/>
      <c r="AO70" s="119"/>
      <c r="AP70" s="119">
        <f>SUM('[1]címrend kötelező'!O70+'[1]címrend önként'!O70+'[1]címrend államig'!O70)</f>
        <v>0</v>
      </c>
      <c r="AQ70" s="120"/>
      <c r="AR70" s="119"/>
      <c r="AS70" s="119">
        <f>SUM('[1]címrend kötelező'!P70+'[1]címrend önként'!P70+'[1]címrend államig'!P70)</f>
        <v>0</v>
      </c>
      <c r="AT70" s="120"/>
      <c r="AU70" s="119"/>
      <c r="AV70" s="119">
        <f>SUM('[1]címrend kötelező'!Q70+'[1]címrend önként'!Q70+'[1]címrend államig'!Q70)</f>
        <v>0</v>
      </c>
      <c r="AW70" s="120"/>
      <c r="AX70" s="119"/>
      <c r="AY70" s="119">
        <f>SUM('[1]címrend kötelező'!R70+'[1]címrend önként'!R70+'[1]címrend államig'!R70)</f>
        <v>0</v>
      </c>
      <c r="AZ70" s="120"/>
      <c r="BA70" s="119"/>
      <c r="BB70" s="119">
        <f>SUM('[1]címrend kötelező'!S70+'[1]címrend önként'!S70+'[1]címrend államig'!S70)</f>
        <v>0</v>
      </c>
      <c r="BC70" s="120"/>
      <c r="BD70" s="119"/>
      <c r="BE70" s="119">
        <f>SUM('[1]címrend kötelező'!T70+'[1]címrend önként'!T70+'[1]címrend államig'!T70)</f>
        <v>0</v>
      </c>
      <c r="BF70" s="120"/>
      <c r="BG70" s="119"/>
      <c r="BH70" s="119">
        <f>SUM('[1]címrend kötelező'!U70+'[1]címrend önként'!U70+'[1]címrend államig'!U70)</f>
        <v>0</v>
      </c>
      <c r="BI70" s="120"/>
      <c r="BJ70" s="119"/>
      <c r="BK70" s="119">
        <f>SUM('[1]címrend kötelező'!V70+'[1]címrend önként'!V70+'[1]címrend államig'!V70)</f>
        <v>0</v>
      </c>
      <c r="BL70" s="120"/>
      <c r="BM70" s="119"/>
      <c r="BN70" s="119">
        <f>SUM('[1]címrend kötelező'!W70+'[1]címrend önként'!W70+'[1]címrend államig'!W70)</f>
        <v>0</v>
      </c>
      <c r="BO70" s="120"/>
      <c r="BP70" s="119"/>
      <c r="BQ70" s="119">
        <f>SUM('[1]címrend kötelező'!X70+'[1]címrend önként'!X70+'[1]címrend államig'!X70)</f>
        <v>0</v>
      </c>
      <c r="BR70" s="120"/>
      <c r="BS70" s="119"/>
      <c r="BT70" s="119">
        <f>SUM('[1]címrend kötelező'!Y70+'[1]címrend önként'!Y70+'[1]címrend államig'!Y70)</f>
        <v>0</v>
      </c>
      <c r="BU70" s="120"/>
      <c r="BV70" s="119"/>
      <c r="BW70" s="119">
        <f>SUM('[1]címrend kötelező'!Z70+'[1]címrend önként'!Z70+'[1]címrend államig'!Z70)</f>
        <v>0</v>
      </c>
      <c r="BX70" s="120"/>
      <c r="BY70" s="119"/>
      <c r="BZ70" s="119">
        <f>SUM('[1]címrend kötelező'!AA70+'[1]címrend önként'!AA70+'[1]címrend államig'!AA70)</f>
        <v>0</v>
      </c>
      <c r="CA70" s="120"/>
      <c r="CB70" s="119"/>
      <c r="CC70" s="119">
        <f>SUM('[1]címrend kötelező'!AB70+'[1]címrend önként'!AB70+'[1]címrend államig'!AB70)</f>
        <v>0</v>
      </c>
      <c r="CD70" s="120"/>
      <c r="CE70" s="119"/>
      <c r="CF70" s="119">
        <f>SUM('[1]címrend kötelező'!AC70+'[1]címrend önként'!AC70+'[1]címrend államig'!AC70)</f>
        <v>0</v>
      </c>
      <c r="CG70" s="120"/>
      <c r="CH70" s="119"/>
      <c r="CI70" s="119">
        <f>SUM('[1]címrend kötelező'!AD70+'[1]címrend önként'!AD70+'[1]címrend államig'!AD70)</f>
        <v>0</v>
      </c>
      <c r="CJ70" s="120"/>
      <c r="CK70" s="119"/>
      <c r="CL70" s="119">
        <f>SUM('[1]címrend kötelező'!AE70+'[1]címrend önként'!AE70+'[1]címrend államig'!AE70)</f>
        <v>0</v>
      </c>
      <c r="CM70" s="120"/>
      <c r="CN70" s="119"/>
      <c r="CO70" s="119">
        <f>SUM('[1]címrend kötelező'!AF70+'[1]címrend önként'!AF70+'[1]címrend államig'!AF70)</f>
        <v>0</v>
      </c>
      <c r="CP70" s="120"/>
      <c r="CQ70" s="119"/>
      <c r="CR70" s="119">
        <f>SUM('[1]címrend kötelező'!AG70+'[1]címrend önként'!AG70+'[1]címrend államig'!AG70)</f>
        <v>0</v>
      </c>
      <c r="CS70" s="120"/>
      <c r="CT70" s="119"/>
      <c r="CU70" s="119">
        <f>SUM('[1]címrend kötelező'!AH70+'[1]címrend önként'!AH70+'[1]címrend államig'!AH70)</f>
        <v>0</v>
      </c>
      <c r="CV70" s="120"/>
      <c r="CW70" s="119"/>
      <c r="CX70" s="119">
        <f>SUM('[1]címrend kötelező'!AI70+'[1]címrend önként'!AI70+'[1]címrend államig'!AI70)</f>
        <v>0</v>
      </c>
      <c r="CY70" s="120"/>
      <c r="CZ70" s="119"/>
      <c r="DA70" s="119">
        <f>SUM('[1]címrend kötelező'!AJ70+'[1]címrend önként'!AJ70+'[1]címrend államig'!AJ70)</f>
        <v>0</v>
      </c>
      <c r="DB70" s="120"/>
      <c r="DC70" s="119"/>
      <c r="DD70" s="119">
        <f>SUM('[1]címrend kötelező'!AK70+'[1]címrend önként'!AK70+'[1]címrend államig'!AK70)</f>
        <v>0</v>
      </c>
      <c r="DE70" s="120"/>
      <c r="DF70" s="119"/>
      <c r="DG70" s="119">
        <f>SUM('[1]címrend kötelező'!AL70+'[1]címrend önként'!AL70+'[1]címrend államig'!AL70)</f>
        <v>0</v>
      </c>
      <c r="DH70" s="120"/>
      <c r="DI70" s="119"/>
      <c r="DJ70" s="119">
        <f>SUM('[1]címrend kötelező'!AM70+'[1]címrend önként'!AM70+'[1]címrend államig'!AM70)</f>
        <v>0</v>
      </c>
      <c r="DK70" s="120"/>
      <c r="DL70" s="119"/>
      <c r="DM70" s="119">
        <f>SUM('[1]címrend kötelező'!AN70+'[1]címrend önként'!AN70+'[1]címrend államig'!AN70)</f>
        <v>0</v>
      </c>
      <c r="DN70" s="120"/>
      <c r="DO70" s="119"/>
      <c r="DP70" s="119">
        <f>SUM('[1]címrend kötelező'!AO70+'[1]címrend önként'!AO70+'[1]címrend államig'!AO70)</f>
        <v>0</v>
      </c>
      <c r="DQ70" s="120"/>
      <c r="DR70" s="121">
        <f t="shared" si="168"/>
        <v>1341938</v>
      </c>
      <c r="DS70" s="121">
        <f t="shared" si="168"/>
        <v>4398793</v>
      </c>
      <c r="DT70" s="121">
        <f t="shared" si="169"/>
        <v>327.79405605922182</v>
      </c>
      <c r="DU70" s="119"/>
      <c r="DV70" s="119">
        <f>SUM('[1]címrend kötelező'!AQ70+'[1]címrend önként'!AQ70+'[1]címrend államig'!AQ70)</f>
        <v>0</v>
      </c>
      <c r="DW70" s="122"/>
      <c r="DX70" s="119"/>
      <c r="DY70" s="119">
        <f>SUM('[1]címrend kötelező'!AR70+'[1]címrend önként'!AR70+'[1]címrend államig'!AR70)</f>
        <v>0</v>
      </c>
      <c r="DZ70" s="122"/>
      <c r="EA70" s="119"/>
      <c r="EB70" s="119">
        <f>SUM('[1]címrend kötelező'!AS70+'[1]címrend önként'!AS70+'[1]címrend államig'!AS70)</f>
        <v>0</v>
      </c>
      <c r="EC70" s="122"/>
      <c r="ED70" s="119"/>
      <c r="EE70" s="119">
        <f>SUM('[1]címrend kötelező'!AT70+'[1]címrend önként'!AT70+'[1]címrend államig'!AT70)</f>
        <v>0</v>
      </c>
      <c r="EF70" s="122"/>
      <c r="EG70" s="119"/>
      <c r="EH70" s="119">
        <f>SUM('[1]címrend kötelező'!AU70+'[1]címrend önként'!AU70+'[1]címrend államig'!AU70)</f>
        <v>0</v>
      </c>
      <c r="EI70" s="122"/>
      <c r="EJ70" s="119"/>
      <c r="EK70" s="119">
        <f>SUM('[1]címrend kötelező'!AV70+'[1]címrend önként'!AV70+'[1]címrend államig'!AV70)</f>
        <v>0</v>
      </c>
      <c r="EL70" s="122"/>
      <c r="EM70" s="119"/>
      <c r="EN70" s="119">
        <f>SUM('[1]címrend kötelező'!AW70+'[1]címrend önként'!AW70+'[1]címrend államig'!AW70)</f>
        <v>0</v>
      </c>
      <c r="EO70" s="122"/>
      <c r="EP70" s="119"/>
      <c r="EQ70" s="119">
        <f>SUM('[1]címrend kötelező'!AX70+'[1]címrend önként'!AX70+'[1]címrend államig'!AX70)</f>
        <v>0</v>
      </c>
      <c r="ER70" s="122"/>
      <c r="ES70" s="119"/>
      <c r="ET70" s="119">
        <f>SUM('[1]címrend kötelező'!AY70+'[1]címrend önként'!AY70+'[1]címrend államig'!AY70)</f>
        <v>0</v>
      </c>
      <c r="EU70" s="122"/>
      <c r="EV70" s="121">
        <f t="shared" si="178"/>
        <v>0</v>
      </c>
      <c r="EW70" s="121">
        <f t="shared" si="178"/>
        <v>0</v>
      </c>
      <c r="EX70" s="123"/>
      <c r="EY70" s="119"/>
      <c r="EZ70" s="119">
        <f>'[1]címrend kötelező'!BA70+'[1]címrend önként'!BA70+'[1]címrend államig'!BA70</f>
        <v>0</v>
      </c>
      <c r="FA70" s="122"/>
      <c r="FB70" s="119"/>
      <c r="FC70" s="119">
        <f>'[1]címrend kötelező'!BB70+'[1]címrend önként'!BB70+'[1]címrend államig'!BB70</f>
        <v>0</v>
      </c>
      <c r="FD70" s="122"/>
      <c r="FE70" s="119"/>
      <c r="FF70" s="119">
        <f>'[1]címrend kötelező'!BC70+'[1]címrend önként'!BC70+'[1]címrend államig'!BC70</f>
        <v>0</v>
      </c>
      <c r="FG70" s="122"/>
      <c r="FH70" s="119">
        <v>1000</v>
      </c>
      <c r="FI70" s="119">
        <f>'[1]címrend kötelező'!BD70+'[1]címrend önként'!BD70+'[1]címrend államig'!BD70</f>
        <v>50000</v>
      </c>
      <c r="FJ70" s="122"/>
      <c r="FK70" s="122"/>
      <c r="FL70" s="119">
        <f>'[1]címrend kötelező'!BE70+'[1]címrend önként'!BE70+'[1]címrend államig'!BE70</f>
        <v>0</v>
      </c>
      <c r="FM70" s="122"/>
      <c r="FN70" s="119"/>
      <c r="FO70" s="119">
        <f>SUM('[1]címrend kötelező'!BF70+'[1]címrend önként'!BF70+'[1]címrend államig'!BF70)</f>
        <v>0</v>
      </c>
      <c r="FP70" s="122"/>
      <c r="FQ70" s="119"/>
      <c r="FR70" s="119">
        <f>SUM('[1]címrend kötelező'!BG70+'[1]címrend önként'!BG70+'[1]címrend államig'!BG70)</f>
        <v>0</v>
      </c>
      <c r="FS70" s="122"/>
      <c r="FT70" s="119"/>
      <c r="FU70" s="119">
        <f>SUM('[1]címrend kötelező'!BH70+'[1]címrend önként'!BH70+'[1]címrend államig'!BH70)</f>
        <v>0</v>
      </c>
      <c r="FV70" s="122"/>
      <c r="FW70" s="119">
        <v>11500</v>
      </c>
      <c r="FX70" s="119">
        <f>SUM('[1]címrend kötelező'!BI70+'[1]címrend önként'!BI70+'[1]címrend államig'!BI70)</f>
        <v>9000</v>
      </c>
      <c r="FY70" s="122"/>
      <c r="FZ70" s="119">
        <v>2600</v>
      </c>
      <c r="GA70" s="119">
        <f>SUM('[1]címrend kötelező'!BJ70+'[1]címrend önként'!BJ70+'[1]címrend államig'!BJ70)</f>
        <v>2600</v>
      </c>
      <c r="GB70" s="122"/>
      <c r="GC70" s="119"/>
      <c r="GD70" s="119">
        <f>SUM('[1]címrend kötelező'!BK70+'[1]címrend önként'!BK70+'[1]címrend államig'!BK70)</f>
        <v>0</v>
      </c>
      <c r="GE70" s="122"/>
      <c r="GF70" s="119"/>
      <c r="GG70" s="119">
        <f>SUM('[1]címrend kötelező'!BL70+'[1]címrend önként'!BL70+'[1]címrend államig'!BL70)</f>
        <v>0</v>
      </c>
      <c r="GH70" s="122"/>
      <c r="GI70" s="119"/>
      <c r="GJ70" s="119">
        <f>SUM('[1]címrend kötelező'!BM70+'[1]címrend önként'!BM70+'[1]címrend államig'!BM70)</f>
        <v>0</v>
      </c>
      <c r="GK70" s="122"/>
      <c r="GL70" s="119"/>
      <c r="GM70" s="119">
        <f>SUM('[1]címrend kötelező'!BN70+'[1]címrend önként'!BN70+'[1]címrend államig'!BN70)</f>
        <v>0</v>
      </c>
      <c r="GN70" s="122"/>
      <c r="GO70" s="121">
        <f>EY70+FB70+FE70+FH70+FN70+FQ70+FT70+FW70+FZ70+GC70+GF70+GI70+GL70</f>
        <v>15100</v>
      </c>
      <c r="GP70" s="121">
        <f t="shared" si="1511"/>
        <v>61600</v>
      </c>
      <c r="GQ70" s="121"/>
      <c r="GR70" s="119">
        <v>22168</v>
      </c>
      <c r="GS70" s="119">
        <f>SUM('[1]címrend kötelező'!BP70+'[1]címrend önként'!BP70+'[1]címrend államig'!BP70)</f>
        <v>0</v>
      </c>
      <c r="GT70" s="122"/>
      <c r="GU70" s="119"/>
      <c r="GV70" s="119">
        <f>SUM('[1]címrend kötelező'!BQ70+'[1]címrend önként'!BQ70+'[1]címrend államig'!BQ70)</f>
        <v>0</v>
      </c>
      <c r="GW70" s="122"/>
      <c r="GX70" s="119">
        <v>33410</v>
      </c>
      <c r="GY70" s="119">
        <f>SUM('[1]címrend kötelező'!BR70+'[1]címrend önként'!BR70+'[1]címrend államig'!BR70)</f>
        <v>0</v>
      </c>
      <c r="GZ70" s="122"/>
      <c r="HA70" s="121">
        <f t="shared" si="197"/>
        <v>70678</v>
      </c>
      <c r="HB70" s="121">
        <f t="shared" si="197"/>
        <v>61600</v>
      </c>
      <c r="HC70" s="121"/>
      <c r="HD70" s="122">
        <f t="shared" si="1512"/>
        <v>1412616</v>
      </c>
      <c r="HE70" s="122">
        <f>DS70+EW70+HB70</f>
        <v>4460393</v>
      </c>
      <c r="HF70" s="124">
        <f t="shared" ref="HF70" si="1513">HE70/HD70*100</f>
        <v>315.7541044416883</v>
      </c>
      <c r="HH70" s="78"/>
      <c r="HI70" s="78"/>
    </row>
    <row r="71" spans="1:217" x14ac:dyDescent="0.2">
      <c r="C71" s="126"/>
      <c r="D71" s="126"/>
      <c r="E71" s="126"/>
    </row>
    <row r="72" spans="1:217" x14ac:dyDescent="0.2">
      <c r="B72" s="126">
        <f>SUM(B6)</f>
        <v>167015</v>
      </c>
      <c r="C72" s="126">
        <f t="shared" ref="C72:BN72" si="1514">SUM(C6)</f>
        <v>206863</v>
      </c>
      <c r="D72" s="126">
        <f t="shared" si="1514"/>
        <v>123.85893482621321</v>
      </c>
      <c r="E72" s="126">
        <f t="shared" si="1514"/>
        <v>0</v>
      </c>
      <c r="F72" s="126">
        <f t="shared" si="1514"/>
        <v>0</v>
      </c>
      <c r="G72" s="126">
        <f t="shared" si="1514"/>
        <v>0</v>
      </c>
      <c r="H72" s="126">
        <f t="shared" si="1514"/>
        <v>3353</v>
      </c>
      <c r="I72" s="126">
        <f t="shared" si="1514"/>
        <v>3353</v>
      </c>
      <c r="J72" s="126">
        <f t="shared" si="1514"/>
        <v>100</v>
      </c>
      <c r="K72" s="126">
        <f t="shared" si="1514"/>
        <v>6832</v>
      </c>
      <c r="L72" s="126">
        <f t="shared" si="1514"/>
        <v>22185.599999999999</v>
      </c>
      <c r="M72" s="126">
        <f t="shared" si="1514"/>
        <v>324.73067915690865</v>
      </c>
      <c r="N72" s="126">
        <f t="shared" si="1514"/>
        <v>160628</v>
      </c>
      <c r="O72" s="126">
        <f t="shared" si="1514"/>
        <v>27715</v>
      </c>
      <c r="P72" s="126">
        <f t="shared" si="1514"/>
        <v>17.254152451627363</v>
      </c>
      <c r="Q72" s="126">
        <f t="shared" si="1514"/>
        <v>513406</v>
      </c>
      <c r="R72" s="126">
        <f t="shared" si="1514"/>
        <v>286466</v>
      </c>
      <c r="S72" s="126">
        <f t="shared" si="1514"/>
        <v>55.797166375149487</v>
      </c>
      <c r="T72" s="126">
        <f t="shared" si="1514"/>
        <v>1232768</v>
      </c>
      <c r="U72" s="126">
        <f t="shared" si="1514"/>
        <v>761036</v>
      </c>
      <c r="V72" s="126">
        <f t="shared" si="1514"/>
        <v>61.733919115356663</v>
      </c>
      <c r="W72" s="126">
        <f t="shared" si="1514"/>
        <v>7000</v>
      </c>
      <c r="X72" s="126">
        <f t="shared" si="1514"/>
        <v>5504</v>
      </c>
      <c r="Y72" s="126">
        <f t="shared" si="1514"/>
        <v>78.628571428571419</v>
      </c>
      <c r="Z72" s="126">
        <f t="shared" si="1514"/>
        <v>6933369</v>
      </c>
      <c r="AA72" s="126">
        <f t="shared" si="1514"/>
        <v>6947297</v>
      </c>
      <c r="AB72" s="126">
        <f t="shared" si="1514"/>
        <v>100.20088358199311</v>
      </c>
      <c r="AC72" s="126">
        <f t="shared" si="1514"/>
        <v>0</v>
      </c>
      <c r="AD72" s="126">
        <f t="shared" si="1514"/>
        <v>0</v>
      </c>
      <c r="AE72" s="126">
        <f t="shared" si="1514"/>
        <v>0</v>
      </c>
      <c r="AF72" s="126">
        <f t="shared" si="1514"/>
        <v>5050</v>
      </c>
      <c r="AG72" s="126">
        <f t="shared" si="1514"/>
        <v>14850</v>
      </c>
      <c r="AH72" s="126">
        <f t="shared" si="1514"/>
        <v>294.05940594059405</v>
      </c>
      <c r="AI72" s="126">
        <f t="shared" si="1514"/>
        <v>13210</v>
      </c>
      <c r="AJ72" s="126">
        <f t="shared" si="1514"/>
        <v>30190</v>
      </c>
      <c r="AK72" s="126">
        <f t="shared" si="1514"/>
        <v>228.53898561695684</v>
      </c>
      <c r="AL72" s="126">
        <f t="shared" si="1514"/>
        <v>143901</v>
      </c>
      <c r="AM72" s="126">
        <f t="shared" si="1514"/>
        <v>124200</v>
      </c>
      <c r="AN72" s="126">
        <f t="shared" si="1514"/>
        <v>86.309337669647874</v>
      </c>
      <c r="AO72" s="126">
        <f t="shared" si="1514"/>
        <v>1121188</v>
      </c>
      <c r="AP72" s="126">
        <f t="shared" si="1514"/>
        <v>1108100</v>
      </c>
      <c r="AQ72" s="126">
        <f t="shared" si="1514"/>
        <v>98.832666778452861</v>
      </c>
      <c r="AR72" s="126">
        <f t="shared" si="1514"/>
        <v>15000</v>
      </c>
      <c r="AS72" s="126">
        <f t="shared" si="1514"/>
        <v>10000</v>
      </c>
      <c r="AT72" s="126">
        <f t="shared" si="1514"/>
        <v>66.666666666666657</v>
      </c>
      <c r="AU72" s="126">
        <f t="shared" si="1514"/>
        <v>172107</v>
      </c>
      <c r="AV72" s="126">
        <f t="shared" si="1514"/>
        <v>186850</v>
      </c>
      <c r="AW72" s="126">
        <f t="shared" si="1514"/>
        <v>108.56618266543488</v>
      </c>
      <c r="AX72" s="126">
        <f t="shared" si="1514"/>
        <v>59689</v>
      </c>
      <c r="AY72" s="126">
        <f t="shared" si="1514"/>
        <v>117280</v>
      </c>
      <c r="AZ72" s="126">
        <f t="shared" si="1514"/>
        <v>196.48511451021128</v>
      </c>
      <c r="BA72" s="126">
        <f t="shared" si="1514"/>
        <v>0</v>
      </c>
      <c r="BB72" s="126">
        <f t="shared" si="1514"/>
        <v>20000</v>
      </c>
      <c r="BC72" s="126">
        <f t="shared" si="1514"/>
        <v>0</v>
      </c>
      <c r="BD72" s="126">
        <f t="shared" si="1514"/>
        <v>300</v>
      </c>
      <c r="BE72" s="126">
        <f t="shared" si="1514"/>
        <v>300</v>
      </c>
      <c r="BF72" s="126">
        <f t="shared" si="1514"/>
        <v>100</v>
      </c>
      <c r="BG72" s="126">
        <f t="shared" si="1514"/>
        <v>146888</v>
      </c>
      <c r="BH72" s="126">
        <f t="shared" si="1514"/>
        <v>170376</v>
      </c>
      <c r="BI72" s="126">
        <f t="shared" si="1514"/>
        <v>115.99041446544305</v>
      </c>
      <c r="BJ72" s="126">
        <f t="shared" si="1514"/>
        <v>0</v>
      </c>
      <c r="BK72" s="126">
        <f t="shared" si="1514"/>
        <v>0</v>
      </c>
      <c r="BL72" s="126">
        <f t="shared" si="1514"/>
        <v>0</v>
      </c>
      <c r="BM72" s="126">
        <f t="shared" si="1514"/>
        <v>19500</v>
      </c>
      <c r="BN72" s="126">
        <f t="shared" si="1514"/>
        <v>3800</v>
      </c>
      <c r="BO72" s="126">
        <f t="shared" ref="BO72:DZ72" si="1515">SUM(BO6)</f>
        <v>19.487179487179489</v>
      </c>
      <c r="BP72" s="126">
        <f t="shared" si="1515"/>
        <v>909621</v>
      </c>
      <c r="BQ72" s="126">
        <f t="shared" si="1515"/>
        <v>2524497</v>
      </c>
      <c r="BR72" s="126">
        <f t="shared" si="1515"/>
        <v>277.53284060064578</v>
      </c>
      <c r="BS72" s="126">
        <f t="shared" si="1515"/>
        <v>137489</v>
      </c>
      <c r="BT72" s="126">
        <f t="shared" si="1515"/>
        <v>128204</v>
      </c>
      <c r="BU72" s="126">
        <f t="shared" si="1515"/>
        <v>93.246732465869997</v>
      </c>
      <c r="BV72" s="126">
        <f t="shared" si="1515"/>
        <v>0</v>
      </c>
      <c r="BW72" s="126">
        <f t="shared" si="1515"/>
        <v>0</v>
      </c>
      <c r="BX72" s="126">
        <f t="shared" si="1515"/>
        <v>0</v>
      </c>
      <c r="BY72" s="126">
        <f t="shared" si="1515"/>
        <v>943567</v>
      </c>
      <c r="BZ72" s="126">
        <f t="shared" si="1515"/>
        <v>1181735</v>
      </c>
      <c r="CA72" s="126">
        <f t="shared" si="1515"/>
        <v>125.24123883094683</v>
      </c>
      <c r="CB72" s="126">
        <f t="shared" si="1515"/>
        <v>0</v>
      </c>
      <c r="CC72" s="126">
        <f t="shared" si="1515"/>
        <v>0</v>
      </c>
      <c r="CD72" s="126">
        <f t="shared" si="1515"/>
        <v>0</v>
      </c>
      <c r="CE72" s="126">
        <f t="shared" si="1515"/>
        <v>4237203</v>
      </c>
      <c r="CF72" s="126">
        <f t="shared" si="1515"/>
        <v>4033745</v>
      </c>
      <c r="CG72" s="126">
        <f t="shared" si="1515"/>
        <v>95.198294724137597</v>
      </c>
      <c r="CH72" s="126">
        <f t="shared" si="1515"/>
        <v>548054</v>
      </c>
      <c r="CI72" s="126">
        <f t="shared" si="1515"/>
        <v>1298195</v>
      </c>
      <c r="CJ72" s="126">
        <f t="shared" si="1515"/>
        <v>236.8735562554055</v>
      </c>
      <c r="CK72" s="126">
        <f t="shared" si="1515"/>
        <v>1568760</v>
      </c>
      <c r="CL72" s="126">
        <f t="shared" si="1515"/>
        <v>193677</v>
      </c>
      <c r="CM72" s="126">
        <f t="shared" si="1515"/>
        <v>12.345865524363191</v>
      </c>
      <c r="CN72" s="126">
        <f t="shared" si="1515"/>
        <v>218687</v>
      </c>
      <c r="CO72" s="126">
        <f t="shared" si="1515"/>
        <v>530493</v>
      </c>
      <c r="CP72" s="126">
        <f t="shared" si="1515"/>
        <v>242.58094902760567</v>
      </c>
      <c r="CQ72" s="126">
        <f t="shared" si="1515"/>
        <v>0</v>
      </c>
      <c r="CR72" s="126">
        <f t="shared" si="1515"/>
        <v>0</v>
      </c>
      <c r="CS72" s="126">
        <f t="shared" si="1515"/>
        <v>0</v>
      </c>
      <c r="CT72" s="126">
        <f t="shared" si="1515"/>
        <v>1000</v>
      </c>
      <c r="CU72" s="126">
        <f t="shared" si="1515"/>
        <v>1000</v>
      </c>
      <c r="CV72" s="126">
        <f t="shared" si="1515"/>
        <v>100</v>
      </c>
      <c r="CW72" s="126">
        <f t="shared" si="1515"/>
        <v>8500</v>
      </c>
      <c r="CX72" s="126">
        <f t="shared" si="1515"/>
        <v>12200</v>
      </c>
      <c r="CY72" s="126">
        <f t="shared" si="1515"/>
        <v>143.52941176470588</v>
      </c>
      <c r="CZ72" s="126">
        <f t="shared" si="1515"/>
        <v>75742</v>
      </c>
      <c r="DA72" s="126">
        <f t="shared" si="1515"/>
        <v>86096</v>
      </c>
      <c r="DB72" s="126">
        <f t="shared" si="1515"/>
        <v>113.67009057062131</v>
      </c>
      <c r="DC72" s="126">
        <f t="shared" si="1515"/>
        <v>1000000</v>
      </c>
      <c r="DD72" s="126">
        <f t="shared" si="1515"/>
        <v>300000</v>
      </c>
      <c r="DE72" s="126">
        <f t="shared" si="1515"/>
        <v>30</v>
      </c>
      <c r="DF72" s="126">
        <f t="shared" si="1515"/>
        <v>263782</v>
      </c>
      <c r="DG72" s="126">
        <f t="shared" si="1515"/>
        <v>260465</v>
      </c>
      <c r="DH72" s="126">
        <f t="shared" si="1515"/>
        <v>98.742522234269202</v>
      </c>
      <c r="DI72" s="126">
        <f t="shared" si="1515"/>
        <v>102568</v>
      </c>
      <c r="DJ72" s="126">
        <f t="shared" si="1515"/>
        <v>124130</v>
      </c>
      <c r="DK72" s="126">
        <f t="shared" si="1515"/>
        <v>121.02215115825598</v>
      </c>
      <c r="DL72" s="126">
        <f t="shared" si="1515"/>
        <v>143716</v>
      </c>
      <c r="DM72" s="126">
        <f t="shared" si="1515"/>
        <v>132644</v>
      </c>
      <c r="DN72" s="126">
        <f t="shared" si="1515"/>
        <v>92.295916947312747</v>
      </c>
      <c r="DO72" s="126">
        <f t="shared" si="1515"/>
        <v>968958</v>
      </c>
      <c r="DP72" s="126">
        <f t="shared" si="1515"/>
        <v>838769</v>
      </c>
      <c r="DQ72" s="126">
        <f t="shared" si="1515"/>
        <v>86.564020318734151</v>
      </c>
      <c r="DR72" s="126">
        <f t="shared" si="1515"/>
        <v>21848851</v>
      </c>
      <c r="DS72" s="126">
        <f t="shared" si="1515"/>
        <v>21692215.600000001</v>
      </c>
      <c r="DT72" s="126">
        <f t="shared" si="1515"/>
        <v>99.283095481771568</v>
      </c>
      <c r="DU72" s="126">
        <f t="shared" si="1515"/>
        <v>17608</v>
      </c>
      <c r="DV72" s="126">
        <f t="shared" si="1515"/>
        <v>12303</v>
      </c>
      <c r="DW72" s="126">
        <f t="shared" si="1515"/>
        <v>69.871649250340752</v>
      </c>
      <c r="DX72" s="126">
        <f t="shared" si="1515"/>
        <v>5811</v>
      </c>
      <c r="DY72" s="126">
        <f t="shared" si="1515"/>
        <v>5789</v>
      </c>
      <c r="DZ72" s="126">
        <f t="shared" si="1515"/>
        <v>99.621407675098951</v>
      </c>
      <c r="EA72" s="126">
        <f t="shared" ref="EA72:GL72" si="1516">SUM(EA6)</f>
        <v>5832</v>
      </c>
      <c r="EB72" s="126">
        <f t="shared" si="1516"/>
        <v>5440</v>
      </c>
      <c r="EC72" s="126">
        <f t="shared" si="1516"/>
        <v>93.27846364883402</v>
      </c>
      <c r="ED72" s="126">
        <f t="shared" si="1516"/>
        <v>330502</v>
      </c>
      <c r="EE72" s="126">
        <f t="shared" si="1516"/>
        <v>260493</v>
      </c>
      <c r="EF72" s="126">
        <f t="shared" si="1516"/>
        <v>78.817374781393156</v>
      </c>
      <c r="EG72" s="126">
        <f t="shared" si="1516"/>
        <v>116046</v>
      </c>
      <c r="EH72" s="126">
        <f t="shared" si="1516"/>
        <v>76526</v>
      </c>
      <c r="EI72" s="126">
        <f t="shared" si="1516"/>
        <v>65.944539234441507</v>
      </c>
      <c r="EJ72" s="126">
        <f t="shared" si="1516"/>
        <v>79759</v>
      </c>
      <c r="EK72" s="126">
        <f t="shared" si="1516"/>
        <v>37118</v>
      </c>
      <c r="EL72" s="126">
        <f t="shared" si="1516"/>
        <v>46.537694805601873</v>
      </c>
      <c r="EM72" s="126">
        <f t="shared" si="1516"/>
        <v>14410</v>
      </c>
      <c r="EN72" s="126">
        <f t="shared" si="1516"/>
        <v>14264</v>
      </c>
      <c r="EO72" s="126">
        <f t="shared" si="1516"/>
        <v>98.986814712005554</v>
      </c>
      <c r="EP72" s="126">
        <f t="shared" si="1516"/>
        <v>1445232</v>
      </c>
      <c r="EQ72" s="126">
        <f t="shared" si="1516"/>
        <v>1471892</v>
      </c>
      <c r="ER72" s="126">
        <f t="shared" si="1516"/>
        <v>101.84468652783774</v>
      </c>
      <c r="ES72" s="126">
        <f t="shared" si="1516"/>
        <v>534968</v>
      </c>
      <c r="ET72" s="126">
        <f t="shared" si="1516"/>
        <v>538750</v>
      </c>
      <c r="EU72" s="126">
        <f t="shared" si="1516"/>
        <v>100.70695817319914</v>
      </c>
      <c r="EV72" s="128">
        <f t="shared" si="1516"/>
        <v>2550168</v>
      </c>
      <c r="EW72" s="128">
        <f t="shared" si="1516"/>
        <v>2422575</v>
      </c>
      <c r="EX72" s="128">
        <f t="shared" si="1516"/>
        <v>94.996682571501168</v>
      </c>
      <c r="EY72" s="126">
        <f t="shared" si="1516"/>
        <v>69860</v>
      </c>
      <c r="EZ72" s="126">
        <f t="shared" si="1516"/>
        <v>70134</v>
      </c>
      <c r="FA72" s="126">
        <f t="shared" si="1516"/>
        <v>100.39221299742343</v>
      </c>
      <c r="FB72" s="126">
        <f t="shared" si="1516"/>
        <v>155006</v>
      </c>
      <c r="FC72" s="126">
        <f t="shared" si="1516"/>
        <v>159215</v>
      </c>
      <c r="FD72" s="126">
        <f t="shared" si="1516"/>
        <v>102.71537875953189</v>
      </c>
      <c r="FE72" s="126">
        <f t="shared" si="1516"/>
        <v>63801</v>
      </c>
      <c r="FF72" s="126">
        <f t="shared" si="1516"/>
        <v>69408</v>
      </c>
      <c r="FG72" s="126">
        <f t="shared" si="1516"/>
        <v>108.78826350684159</v>
      </c>
      <c r="FH72" s="126">
        <f t="shared" si="1516"/>
        <v>318036</v>
      </c>
      <c r="FI72" s="126">
        <f t="shared" si="1516"/>
        <v>493265</v>
      </c>
      <c r="FJ72" s="126">
        <f t="shared" si="1516"/>
        <v>155.09722169817252</v>
      </c>
      <c r="FK72" s="126"/>
      <c r="FL72" s="126"/>
      <c r="FM72" s="126"/>
      <c r="FN72" s="126">
        <f t="shared" si="1516"/>
        <v>124662</v>
      </c>
      <c r="FO72" s="126">
        <f t="shared" si="1516"/>
        <v>136018</v>
      </c>
      <c r="FP72" s="126">
        <f t="shared" si="1516"/>
        <v>109.10943190386806</v>
      </c>
      <c r="FQ72" s="126">
        <f t="shared" si="1516"/>
        <v>235020</v>
      </c>
      <c r="FR72" s="126">
        <f t="shared" si="1516"/>
        <v>227009</v>
      </c>
      <c r="FS72" s="126">
        <f t="shared" si="1516"/>
        <v>96.591353927325329</v>
      </c>
      <c r="FT72" s="126">
        <f t="shared" si="1516"/>
        <v>114364</v>
      </c>
      <c r="FU72" s="126">
        <f t="shared" si="1516"/>
        <v>123230</v>
      </c>
      <c r="FV72" s="126">
        <f t="shared" si="1516"/>
        <v>107.75243957888847</v>
      </c>
      <c r="FW72" s="126">
        <f t="shared" si="1516"/>
        <v>166255</v>
      </c>
      <c r="FX72" s="126">
        <f t="shared" si="1516"/>
        <v>173676</v>
      </c>
      <c r="FY72" s="126">
        <f t="shared" si="1516"/>
        <v>104.4636251541307</v>
      </c>
      <c r="FZ72" s="126">
        <f t="shared" si="1516"/>
        <v>96824</v>
      </c>
      <c r="GA72" s="126">
        <f t="shared" si="1516"/>
        <v>108816</v>
      </c>
      <c r="GB72" s="126">
        <f t="shared" si="1516"/>
        <v>112.38535900190037</v>
      </c>
      <c r="GC72" s="126">
        <f t="shared" si="1516"/>
        <v>16644</v>
      </c>
      <c r="GD72" s="126">
        <f t="shared" si="1516"/>
        <v>20276</v>
      </c>
      <c r="GE72" s="126">
        <f t="shared" si="1516"/>
        <v>121.82167748137466</v>
      </c>
      <c r="GF72" s="126">
        <f t="shared" si="1516"/>
        <v>59358</v>
      </c>
      <c r="GG72" s="126">
        <f t="shared" si="1516"/>
        <v>57090</v>
      </c>
      <c r="GH72" s="126">
        <f t="shared" si="1516"/>
        <v>96.179116547053468</v>
      </c>
      <c r="GI72" s="126">
        <f t="shared" si="1516"/>
        <v>71644</v>
      </c>
      <c r="GJ72" s="126">
        <f t="shared" si="1516"/>
        <v>70550</v>
      </c>
      <c r="GK72" s="126">
        <f t="shared" si="1516"/>
        <v>98.47300541566635</v>
      </c>
      <c r="GL72" s="126">
        <f t="shared" si="1516"/>
        <v>792126</v>
      </c>
      <c r="GM72" s="126">
        <f t="shared" ref="GM72:HF72" si="1517">SUM(GM6)</f>
        <v>808636</v>
      </c>
      <c r="GN72" s="126">
        <f>SUM(GN6)</f>
        <v>102.08426437208222</v>
      </c>
      <c r="GO72" s="126">
        <f t="shared" si="1517"/>
        <v>2283600</v>
      </c>
      <c r="GP72" s="126">
        <f t="shared" si="1517"/>
        <v>2563690</v>
      </c>
      <c r="GQ72" s="126">
        <f t="shared" si="1517"/>
        <v>112.26528288667016</v>
      </c>
      <c r="GR72" s="126">
        <f t="shared" si="1517"/>
        <v>1021191</v>
      </c>
      <c r="GS72" s="126">
        <f t="shared" si="1517"/>
        <v>1042919</v>
      </c>
      <c r="GT72" s="126">
        <f t="shared" si="1517"/>
        <v>102.127711662167</v>
      </c>
      <c r="GU72" s="126">
        <f t="shared" si="1517"/>
        <v>1713302</v>
      </c>
      <c r="GV72" s="126">
        <f t="shared" si="1517"/>
        <v>1820317</v>
      </c>
      <c r="GW72" s="126">
        <f t="shared" si="1517"/>
        <v>106.24612590191337</v>
      </c>
      <c r="GX72" s="126">
        <f t="shared" si="1517"/>
        <v>1526944</v>
      </c>
      <c r="GY72" s="126">
        <f t="shared" si="1517"/>
        <v>1340388</v>
      </c>
      <c r="GZ72" s="126">
        <f t="shared" si="1517"/>
        <v>87.782394115304811</v>
      </c>
      <c r="HA72" s="126">
        <f t="shared" si="1517"/>
        <v>6545037</v>
      </c>
      <c r="HB72" s="126">
        <f t="shared" si="1517"/>
        <v>6767314</v>
      </c>
      <c r="HC72" s="126">
        <f t="shared" si="1517"/>
        <v>103.39611525496342</v>
      </c>
      <c r="HD72" s="126">
        <f t="shared" si="1517"/>
        <v>30944056</v>
      </c>
      <c r="HE72" s="126">
        <f t="shared" si="1517"/>
        <v>30882104.600000001</v>
      </c>
      <c r="HF72" s="126">
        <f t="shared" si="1517"/>
        <v>99.799795476068169</v>
      </c>
    </row>
    <row r="73" spans="1:217" x14ac:dyDescent="0.2">
      <c r="B73" s="126">
        <f>SUM(B27)</f>
        <v>0</v>
      </c>
      <c r="C73" s="126">
        <f t="shared" ref="C73:BN73" si="1518">SUM(C27)</f>
        <v>0</v>
      </c>
      <c r="D73" s="126">
        <f t="shared" si="1518"/>
        <v>0</v>
      </c>
      <c r="E73" s="126">
        <f t="shared" si="1518"/>
        <v>0</v>
      </c>
      <c r="F73" s="126">
        <f t="shared" si="1518"/>
        <v>0</v>
      </c>
      <c r="G73" s="126">
        <f t="shared" si="1518"/>
        <v>0</v>
      </c>
      <c r="H73" s="126">
        <f t="shared" si="1518"/>
        <v>0</v>
      </c>
      <c r="I73" s="126">
        <f t="shared" si="1518"/>
        <v>0</v>
      </c>
      <c r="J73" s="126">
        <f t="shared" si="1518"/>
        <v>0</v>
      </c>
      <c r="K73" s="126">
        <f t="shared" si="1518"/>
        <v>500</v>
      </c>
      <c r="L73" s="126">
        <f t="shared" si="1518"/>
        <v>300</v>
      </c>
      <c r="M73" s="126">
        <f>SUM(M27)</f>
        <v>0</v>
      </c>
      <c r="N73" s="126">
        <f t="shared" si="1518"/>
        <v>0</v>
      </c>
      <c r="O73" s="126">
        <f t="shared" si="1518"/>
        <v>0</v>
      </c>
      <c r="P73" s="126">
        <f t="shared" si="1518"/>
        <v>0</v>
      </c>
      <c r="Q73" s="126">
        <f t="shared" si="1518"/>
        <v>0</v>
      </c>
      <c r="R73" s="126">
        <f t="shared" si="1518"/>
        <v>0</v>
      </c>
      <c r="S73" s="126">
        <f t="shared" si="1518"/>
        <v>0</v>
      </c>
      <c r="T73" s="126">
        <f t="shared" si="1518"/>
        <v>0</v>
      </c>
      <c r="U73" s="126">
        <f t="shared" si="1518"/>
        <v>0</v>
      </c>
      <c r="V73" s="126">
        <f t="shared" si="1518"/>
        <v>0</v>
      </c>
      <c r="W73" s="126">
        <f t="shared" si="1518"/>
        <v>7807000</v>
      </c>
      <c r="X73" s="126">
        <f t="shared" si="1518"/>
        <v>8835936</v>
      </c>
      <c r="Y73" s="126">
        <f t="shared" si="1518"/>
        <v>0</v>
      </c>
      <c r="Z73" s="126">
        <f t="shared" si="1518"/>
        <v>1989538</v>
      </c>
      <c r="AA73" s="126">
        <f t="shared" si="1518"/>
        <v>2030251.764</v>
      </c>
      <c r="AB73" s="126">
        <f t="shared" si="1518"/>
        <v>0</v>
      </c>
      <c r="AC73" s="126">
        <f t="shared" si="1518"/>
        <v>4397594</v>
      </c>
      <c r="AD73" s="126">
        <f t="shared" si="1518"/>
        <v>5187758</v>
      </c>
      <c r="AE73" s="126">
        <f t="shared" si="1518"/>
        <v>0</v>
      </c>
      <c r="AF73" s="126">
        <f t="shared" si="1518"/>
        <v>0</v>
      </c>
      <c r="AG73" s="126">
        <f t="shared" si="1518"/>
        <v>0</v>
      </c>
      <c r="AH73" s="126">
        <f t="shared" si="1518"/>
        <v>0</v>
      </c>
      <c r="AI73" s="126">
        <f t="shared" si="1518"/>
        <v>5603</v>
      </c>
      <c r="AJ73" s="126">
        <f t="shared" si="1518"/>
        <v>5698</v>
      </c>
      <c r="AK73" s="126">
        <f t="shared" si="1518"/>
        <v>0</v>
      </c>
      <c r="AL73" s="126">
        <f t="shared" si="1518"/>
        <v>4000</v>
      </c>
      <c r="AM73" s="126">
        <f t="shared" si="1518"/>
        <v>4000</v>
      </c>
      <c r="AN73" s="126">
        <f t="shared" si="1518"/>
        <v>0</v>
      </c>
      <c r="AO73" s="126">
        <f t="shared" si="1518"/>
        <v>1529011</v>
      </c>
      <c r="AP73" s="126">
        <f t="shared" si="1518"/>
        <v>1649610</v>
      </c>
      <c r="AQ73" s="126">
        <f t="shared" si="1518"/>
        <v>0</v>
      </c>
      <c r="AR73" s="126">
        <f t="shared" si="1518"/>
        <v>0</v>
      </c>
      <c r="AS73" s="126">
        <f t="shared" si="1518"/>
        <v>0</v>
      </c>
      <c r="AT73" s="126">
        <f t="shared" si="1518"/>
        <v>0</v>
      </c>
      <c r="AU73" s="126">
        <f t="shared" si="1518"/>
        <v>1300</v>
      </c>
      <c r="AV73" s="126">
        <f t="shared" si="1518"/>
        <v>0</v>
      </c>
      <c r="AW73" s="126">
        <f t="shared" si="1518"/>
        <v>0</v>
      </c>
      <c r="AX73" s="126">
        <f t="shared" si="1518"/>
        <v>269000</v>
      </c>
      <c r="AY73" s="126">
        <f t="shared" si="1518"/>
        <v>300000</v>
      </c>
      <c r="AZ73" s="126">
        <f t="shared" si="1518"/>
        <v>0</v>
      </c>
      <c r="BA73" s="126">
        <f t="shared" si="1518"/>
        <v>0</v>
      </c>
      <c r="BB73" s="126">
        <f t="shared" si="1518"/>
        <v>0</v>
      </c>
      <c r="BC73" s="126">
        <f t="shared" si="1518"/>
        <v>0</v>
      </c>
      <c r="BD73" s="126">
        <f t="shared" si="1518"/>
        <v>0</v>
      </c>
      <c r="BE73" s="126">
        <f t="shared" si="1518"/>
        <v>0</v>
      </c>
      <c r="BF73" s="126">
        <f t="shared" si="1518"/>
        <v>0</v>
      </c>
      <c r="BG73" s="126">
        <f t="shared" si="1518"/>
        <v>58944</v>
      </c>
      <c r="BH73" s="126">
        <f t="shared" si="1518"/>
        <v>71954</v>
      </c>
      <c r="BI73" s="126">
        <f t="shared" si="1518"/>
        <v>0</v>
      </c>
      <c r="BJ73" s="126">
        <f t="shared" si="1518"/>
        <v>0</v>
      </c>
      <c r="BK73" s="126">
        <f t="shared" si="1518"/>
        <v>0</v>
      </c>
      <c r="BL73" s="126">
        <f t="shared" si="1518"/>
        <v>0</v>
      </c>
      <c r="BM73" s="126">
        <f t="shared" si="1518"/>
        <v>0</v>
      </c>
      <c r="BN73" s="126">
        <f t="shared" si="1518"/>
        <v>0</v>
      </c>
      <c r="BO73" s="126">
        <f t="shared" ref="BO73:DZ73" si="1519">SUM(BO27)</f>
        <v>0</v>
      </c>
      <c r="BP73" s="126">
        <f t="shared" si="1519"/>
        <v>170049</v>
      </c>
      <c r="BQ73" s="126">
        <f t="shared" si="1519"/>
        <v>145962</v>
      </c>
      <c r="BR73" s="126">
        <f t="shared" si="1519"/>
        <v>0</v>
      </c>
      <c r="BS73" s="126">
        <f t="shared" si="1519"/>
        <v>20000</v>
      </c>
      <c r="BT73" s="126">
        <f t="shared" si="1519"/>
        <v>25000</v>
      </c>
      <c r="BU73" s="126">
        <f t="shared" si="1519"/>
        <v>0</v>
      </c>
      <c r="BV73" s="126">
        <f t="shared" si="1519"/>
        <v>0</v>
      </c>
      <c r="BW73" s="126">
        <f t="shared" si="1519"/>
        <v>0</v>
      </c>
      <c r="BX73" s="126">
        <f t="shared" si="1519"/>
        <v>0</v>
      </c>
      <c r="BY73" s="126">
        <f t="shared" si="1519"/>
        <v>100000</v>
      </c>
      <c r="BZ73" s="126">
        <f t="shared" si="1519"/>
        <v>110000</v>
      </c>
      <c r="CA73" s="126">
        <f t="shared" si="1519"/>
        <v>0</v>
      </c>
      <c r="CB73" s="126">
        <f t="shared" si="1519"/>
        <v>0</v>
      </c>
      <c r="CC73" s="126">
        <f t="shared" si="1519"/>
        <v>0</v>
      </c>
      <c r="CD73" s="126">
        <f t="shared" si="1519"/>
        <v>0</v>
      </c>
      <c r="CE73" s="126">
        <f t="shared" si="1519"/>
        <v>4896312</v>
      </c>
      <c r="CF73" s="126">
        <f t="shared" si="1519"/>
        <v>2799300</v>
      </c>
      <c r="CG73" s="126">
        <f t="shared" si="1519"/>
        <v>0</v>
      </c>
      <c r="CH73" s="126">
        <f t="shared" si="1519"/>
        <v>0</v>
      </c>
      <c r="CI73" s="126">
        <f t="shared" si="1519"/>
        <v>0</v>
      </c>
      <c r="CJ73" s="126">
        <f t="shared" si="1519"/>
        <v>0</v>
      </c>
      <c r="CK73" s="126">
        <f t="shared" si="1519"/>
        <v>0</v>
      </c>
      <c r="CL73" s="126">
        <f t="shared" si="1519"/>
        <v>0</v>
      </c>
      <c r="CM73" s="126">
        <f t="shared" si="1519"/>
        <v>0</v>
      </c>
      <c r="CN73" s="126">
        <f t="shared" si="1519"/>
        <v>310000</v>
      </c>
      <c r="CO73" s="126">
        <f t="shared" si="1519"/>
        <v>0</v>
      </c>
      <c r="CP73" s="126">
        <f t="shared" si="1519"/>
        <v>0</v>
      </c>
      <c r="CQ73" s="126">
        <f t="shared" si="1519"/>
        <v>0</v>
      </c>
      <c r="CR73" s="126">
        <f t="shared" si="1519"/>
        <v>0</v>
      </c>
      <c r="CS73" s="126">
        <f t="shared" si="1519"/>
        <v>0</v>
      </c>
      <c r="CT73" s="126">
        <f t="shared" si="1519"/>
        <v>0</v>
      </c>
      <c r="CU73" s="126">
        <f t="shared" si="1519"/>
        <v>0</v>
      </c>
      <c r="CV73" s="126">
        <f t="shared" si="1519"/>
        <v>0</v>
      </c>
      <c r="CW73" s="126">
        <f t="shared" si="1519"/>
        <v>0</v>
      </c>
      <c r="CX73" s="126">
        <f t="shared" si="1519"/>
        <v>0</v>
      </c>
      <c r="CY73" s="126">
        <f t="shared" si="1519"/>
        <v>0</v>
      </c>
      <c r="CZ73" s="126">
        <f t="shared" si="1519"/>
        <v>0</v>
      </c>
      <c r="DA73" s="126">
        <f t="shared" si="1519"/>
        <v>0</v>
      </c>
      <c r="DB73" s="126">
        <f t="shared" si="1519"/>
        <v>0</v>
      </c>
      <c r="DC73" s="126">
        <f t="shared" si="1519"/>
        <v>240000</v>
      </c>
      <c r="DD73" s="126">
        <f t="shared" si="1519"/>
        <v>350000</v>
      </c>
      <c r="DE73" s="126">
        <f t="shared" si="1519"/>
        <v>0</v>
      </c>
      <c r="DF73" s="126">
        <f t="shared" si="1519"/>
        <v>0</v>
      </c>
      <c r="DG73" s="126">
        <f t="shared" si="1519"/>
        <v>0</v>
      </c>
      <c r="DH73" s="126">
        <f t="shared" si="1519"/>
        <v>0</v>
      </c>
      <c r="DI73" s="126">
        <f t="shared" si="1519"/>
        <v>15000</v>
      </c>
      <c r="DJ73" s="126">
        <f t="shared" si="1519"/>
        <v>76446</v>
      </c>
      <c r="DK73" s="126">
        <f t="shared" si="1519"/>
        <v>0</v>
      </c>
      <c r="DL73" s="126">
        <f t="shared" si="1519"/>
        <v>0</v>
      </c>
      <c r="DM73" s="126">
        <f t="shared" si="1519"/>
        <v>0</v>
      </c>
      <c r="DN73" s="126">
        <f t="shared" si="1519"/>
        <v>0</v>
      </c>
      <c r="DO73" s="126">
        <f t="shared" si="1519"/>
        <v>35000</v>
      </c>
      <c r="DP73" s="126">
        <f t="shared" si="1519"/>
        <v>100000</v>
      </c>
      <c r="DQ73" s="126">
        <f t="shared" si="1519"/>
        <v>0</v>
      </c>
      <c r="DR73" s="126">
        <f t="shared" si="1519"/>
        <v>21848851</v>
      </c>
      <c r="DS73" s="126">
        <f t="shared" si="1519"/>
        <v>21692215.763999999</v>
      </c>
      <c r="DT73" s="126">
        <f t="shared" si="1519"/>
        <v>99.283096232383102</v>
      </c>
      <c r="DU73" s="126">
        <f t="shared" si="1519"/>
        <v>17608</v>
      </c>
      <c r="DV73" s="126">
        <f t="shared" si="1519"/>
        <v>12303</v>
      </c>
      <c r="DW73" s="126">
        <f t="shared" si="1519"/>
        <v>69.871649250340752</v>
      </c>
      <c r="DX73" s="126">
        <f t="shared" si="1519"/>
        <v>5811</v>
      </c>
      <c r="DY73" s="126">
        <f t="shared" si="1519"/>
        <v>5789</v>
      </c>
      <c r="DZ73" s="126">
        <f t="shared" si="1519"/>
        <v>99.621407675098951</v>
      </c>
      <c r="EA73" s="126">
        <f t="shared" ref="EA73:GL73" si="1520">SUM(EA27)</f>
        <v>5832</v>
      </c>
      <c r="EB73" s="126">
        <f t="shared" si="1520"/>
        <v>5440</v>
      </c>
      <c r="EC73" s="126">
        <f t="shared" si="1520"/>
        <v>93.27846364883402</v>
      </c>
      <c r="ED73" s="126">
        <f t="shared" si="1520"/>
        <v>330502</v>
      </c>
      <c r="EE73" s="126">
        <f t="shared" si="1520"/>
        <v>260493</v>
      </c>
      <c r="EF73" s="126">
        <f t="shared" si="1520"/>
        <v>78.817374781393156</v>
      </c>
      <c r="EG73" s="126">
        <f t="shared" si="1520"/>
        <v>116046</v>
      </c>
      <c r="EH73" s="126">
        <f t="shared" si="1520"/>
        <v>76526</v>
      </c>
      <c r="EI73" s="126">
        <f t="shared" si="1520"/>
        <v>65.944539234441507</v>
      </c>
      <c r="EJ73" s="126">
        <f t="shared" si="1520"/>
        <v>79759</v>
      </c>
      <c r="EK73" s="126">
        <f t="shared" si="1520"/>
        <v>37118</v>
      </c>
      <c r="EL73" s="126">
        <f t="shared" si="1520"/>
        <v>46.537694805601873</v>
      </c>
      <c r="EM73" s="126">
        <f t="shared" si="1520"/>
        <v>14410</v>
      </c>
      <c r="EN73" s="126">
        <f t="shared" si="1520"/>
        <v>14264</v>
      </c>
      <c r="EO73" s="126">
        <f t="shared" si="1520"/>
        <v>98.986814712005554</v>
      </c>
      <c r="EP73" s="126">
        <f t="shared" si="1520"/>
        <v>1445232</v>
      </c>
      <c r="EQ73" s="126">
        <f t="shared" si="1520"/>
        <v>1471892</v>
      </c>
      <c r="ER73" s="126">
        <f t="shared" si="1520"/>
        <v>101.84468652783774</v>
      </c>
      <c r="ES73" s="126">
        <f t="shared" si="1520"/>
        <v>534968</v>
      </c>
      <c r="ET73" s="126">
        <f t="shared" si="1520"/>
        <v>538750</v>
      </c>
      <c r="EU73" s="126">
        <f t="shared" si="1520"/>
        <v>100.70695817319914</v>
      </c>
      <c r="EV73" s="128">
        <f t="shared" si="1520"/>
        <v>2550168</v>
      </c>
      <c r="EW73" s="128">
        <f t="shared" si="1520"/>
        <v>2422575</v>
      </c>
      <c r="EX73" s="128">
        <f t="shared" si="1520"/>
        <v>94.996682571501168</v>
      </c>
      <c r="EY73" s="126">
        <f t="shared" si="1520"/>
        <v>69860</v>
      </c>
      <c r="EZ73" s="126">
        <f t="shared" si="1520"/>
        <v>70134</v>
      </c>
      <c r="FA73" s="126">
        <f t="shared" si="1520"/>
        <v>100.39221299742343</v>
      </c>
      <c r="FB73" s="126">
        <f t="shared" si="1520"/>
        <v>155006</v>
      </c>
      <c r="FC73" s="126">
        <f t="shared" si="1520"/>
        <v>159215</v>
      </c>
      <c r="FD73" s="126">
        <f t="shared" si="1520"/>
        <v>102.71537875953189</v>
      </c>
      <c r="FE73" s="126">
        <f t="shared" si="1520"/>
        <v>63801</v>
      </c>
      <c r="FF73" s="126">
        <f t="shared" si="1520"/>
        <v>69408</v>
      </c>
      <c r="FG73" s="126">
        <f t="shared" si="1520"/>
        <v>108.78826350684159</v>
      </c>
      <c r="FH73" s="126">
        <f t="shared" si="1520"/>
        <v>318036</v>
      </c>
      <c r="FI73" s="126">
        <f t="shared" si="1520"/>
        <v>493265</v>
      </c>
      <c r="FJ73" s="126">
        <f t="shared" si="1520"/>
        <v>155.09722169817252</v>
      </c>
      <c r="FK73" s="126"/>
      <c r="FL73" s="126"/>
      <c r="FM73" s="126"/>
      <c r="FN73" s="126">
        <f t="shared" si="1520"/>
        <v>124662</v>
      </c>
      <c r="FO73" s="126">
        <f t="shared" si="1520"/>
        <v>136018</v>
      </c>
      <c r="FP73" s="126">
        <f t="shared" si="1520"/>
        <v>109.10943190386806</v>
      </c>
      <c r="FQ73" s="126">
        <f t="shared" si="1520"/>
        <v>235020</v>
      </c>
      <c r="FR73" s="126">
        <f t="shared" si="1520"/>
        <v>227009</v>
      </c>
      <c r="FS73" s="126">
        <f t="shared" si="1520"/>
        <v>96.591353927325329</v>
      </c>
      <c r="FT73" s="126">
        <f t="shared" si="1520"/>
        <v>114364</v>
      </c>
      <c r="FU73" s="126">
        <f t="shared" si="1520"/>
        <v>123230</v>
      </c>
      <c r="FV73" s="126">
        <f t="shared" si="1520"/>
        <v>107.75243957888847</v>
      </c>
      <c r="FW73" s="126">
        <f t="shared" si="1520"/>
        <v>166255</v>
      </c>
      <c r="FX73" s="126">
        <f t="shared" si="1520"/>
        <v>173676</v>
      </c>
      <c r="FY73" s="126">
        <f t="shared" si="1520"/>
        <v>104.4636251541307</v>
      </c>
      <c r="FZ73" s="126">
        <f t="shared" si="1520"/>
        <v>96824</v>
      </c>
      <c r="GA73" s="126">
        <f t="shared" si="1520"/>
        <v>108816</v>
      </c>
      <c r="GB73" s="126">
        <f t="shared" si="1520"/>
        <v>112.38535900190037</v>
      </c>
      <c r="GC73" s="126">
        <f t="shared" si="1520"/>
        <v>16644</v>
      </c>
      <c r="GD73" s="126">
        <f t="shared" si="1520"/>
        <v>20276</v>
      </c>
      <c r="GE73" s="126">
        <f t="shared" si="1520"/>
        <v>121.82167748137466</v>
      </c>
      <c r="GF73" s="126">
        <f t="shared" si="1520"/>
        <v>59358</v>
      </c>
      <c r="GG73" s="126">
        <f t="shared" si="1520"/>
        <v>57090</v>
      </c>
      <c r="GH73" s="126">
        <f t="shared" si="1520"/>
        <v>96.179116547053468</v>
      </c>
      <c r="GI73" s="126">
        <f t="shared" si="1520"/>
        <v>71644</v>
      </c>
      <c r="GJ73" s="126">
        <f t="shared" si="1520"/>
        <v>70550</v>
      </c>
      <c r="GK73" s="126">
        <f t="shared" si="1520"/>
        <v>98.47300541566635</v>
      </c>
      <c r="GL73" s="126">
        <f t="shared" si="1520"/>
        <v>792126</v>
      </c>
      <c r="GM73" s="126">
        <f t="shared" ref="GM73:HF73" si="1521">SUM(GM27)</f>
        <v>808636</v>
      </c>
      <c r="GN73" s="126">
        <f t="shared" si="1521"/>
        <v>102.08426437208222</v>
      </c>
      <c r="GO73" s="126">
        <f t="shared" si="1521"/>
        <v>2283600</v>
      </c>
      <c r="GP73" s="126">
        <f t="shared" si="1521"/>
        <v>2563690</v>
      </c>
      <c r="GQ73" s="126">
        <f t="shared" si="1521"/>
        <v>112.26528288667016</v>
      </c>
      <c r="GR73" s="126">
        <f t="shared" si="1521"/>
        <v>1021191</v>
      </c>
      <c r="GS73" s="126">
        <f t="shared" si="1521"/>
        <v>1042919</v>
      </c>
      <c r="GT73" s="126">
        <f t="shared" si="1521"/>
        <v>102.127711662167</v>
      </c>
      <c r="GU73" s="126">
        <f t="shared" si="1521"/>
        <v>1713302</v>
      </c>
      <c r="GV73" s="126">
        <f t="shared" si="1521"/>
        <v>1820317</v>
      </c>
      <c r="GW73" s="126">
        <f t="shared" si="1521"/>
        <v>106.24612590191337</v>
      </c>
      <c r="GX73" s="126">
        <f t="shared" si="1521"/>
        <v>1526944</v>
      </c>
      <c r="GY73" s="126">
        <f t="shared" si="1521"/>
        <v>1340388</v>
      </c>
      <c r="GZ73" s="126">
        <f t="shared" si="1521"/>
        <v>87.782394115304811</v>
      </c>
      <c r="HA73" s="126">
        <f t="shared" si="1521"/>
        <v>6545037</v>
      </c>
      <c r="HB73" s="126">
        <f t="shared" si="1521"/>
        <v>6767314</v>
      </c>
      <c r="HC73" s="126">
        <f t="shared" si="1521"/>
        <v>103.39611525496342</v>
      </c>
      <c r="HD73" s="126">
        <f t="shared" si="1521"/>
        <v>30944056</v>
      </c>
      <c r="HE73" s="126">
        <f t="shared" si="1521"/>
        <v>30882104.763999999</v>
      </c>
      <c r="HF73" s="126">
        <f t="shared" si="1521"/>
        <v>99.799796006056866</v>
      </c>
    </row>
    <row r="74" spans="1:217" x14ac:dyDescent="0.2">
      <c r="B74" s="126">
        <f>SUM(B72-B73)</f>
        <v>167015</v>
      </c>
      <c r="C74" s="126">
        <f t="shared" ref="C74:BN74" si="1522">SUM(C72-C73)</f>
        <v>206863</v>
      </c>
      <c r="D74" s="126">
        <f t="shared" si="1522"/>
        <v>123.85893482621321</v>
      </c>
      <c r="E74" s="126">
        <f t="shared" si="1522"/>
        <v>0</v>
      </c>
      <c r="F74" s="126">
        <f t="shared" si="1522"/>
        <v>0</v>
      </c>
      <c r="G74" s="126">
        <f t="shared" si="1522"/>
        <v>0</v>
      </c>
      <c r="H74" s="126">
        <f t="shared" si="1522"/>
        <v>3353</v>
      </c>
      <c r="I74" s="126">
        <f t="shared" si="1522"/>
        <v>3353</v>
      </c>
      <c r="J74" s="126">
        <f t="shared" si="1522"/>
        <v>100</v>
      </c>
      <c r="K74" s="126">
        <f t="shared" si="1522"/>
        <v>6332</v>
      </c>
      <c r="L74" s="126">
        <f t="shared" si="1522"/>
        <v>21885.599999999999</v>
      </c>
      <c r="M74" s="126">
        <f t="shared" si="1522"/>
        <v>324.73067915690865</v>
      </c>
      <c r="N74" s="126">
        <f t="shared" si="1522"/>
        <v>160628</v>
      </c>
      <c r="O74" s="126">
        <f t="shared" si="1522"/>
        <v>27715</v>
      </c>
      <c r="P74" s="126">
        <f t="shared" si="1522"/>
        <v>17.254152451627363</v>
      </c>
      <c r="Q74" s="126">
        <f t="shared" si="1522"/>
        <v>513406</v>
      </c>
      <c r="R74" s="126">
        <f t="shared" si="1522"/>
        <v>286466</v>
      </c>
      <c r="S74" s="126">
        <f t="shared" si="1522"/>
        <v>55.797166375149487</v>
      </c>
      <c r="T74" s="126">
        <f t="shared" si="1522"/>
        <v>1232768</v>
      </c>
      <c r="U74" s="126">
        <f t="shared" si="1522"/>
        <v>761036</v>
      </c>
      <c r="V74" s="126">
        <f t="shared" si="1522"/>
        <v>61.733919115356663</v>
      </c>
      <c r="W74" s="126">
        <f t="shared" si="1522"/>
        <v>-7800000</v>
      </c>
      <c r="X74" s="126">
        <f t="shared" si="1522"/>
        <v>-8830432</v>
      </c>
      <c r="Y74" s="126">
        <f t="shared" si="1522"/>
        <v>78.628571428571419</v>
      </c>
      <c r="Z74" s="126">
        <f t="shared" si="1522"/>
        <v>4943831</v>
      </c>
      <c r="AA74" s="126">
        <f t="shared" si="1522"/>
        <v>4917045.2359999996</v>
      </c>
      <c r="AB74" s="126">
        <f t="shared" si="1522"/>
        <v>100.20088358199311</v>
      </c>
      <c r="AC74" s="126">
        <f t="shared" si="1522"/>
        <v>-4397594</v>
      </c>
      <c r="AD74" s="126">
        <f t="shared" si="1522"/>
        <v>-5187758</v>
      </c>
      <c r="AE74" s="126">
        <f t="shared" si="1522"/>
        <v>0</v>
      </c>
      <c r="AF74" s="126">
        <f t="shared" si="1522"/>
        <v>5050</v>
      </c>
      <c r="AG74" s="126">
        <f t="shared" si="1522"/>
        <v>14850</v>
      </c>
      <c r="AH74" s="126">
        <f t="shared" si="1522"/>
        <v>294.05940594059405</v>
      </c>
      <c r="AI74" s="126">
        <f t="shared" si="1522"/>
        <v>7607</v>
      </c>
      <c r="AJ74" s="126">
        <f t="shared" si="1522"/>
        <v>24492</v>
      </c>
      <c r="AK74" s="126">
        <f t="shared" si="1522"/>
        <v>228.53898561695684</v>
      </c>
      <c r="AL74" s="126">
        <f t="shared" si="1522"/>
        <v>139901</v>
      </c>
      <c r="AM74" s="126">
        <f t="shared" si="1522"/>
        <v>120200</v>
      </c>
      <c r="AN74" s="126">
        <f t="shared" si="1522"/>
        <v>86.309337669647874</v>
      </c>
      <c r="AO74" s="126">
        <f t="shared" si="1522"/>
        <v>-407823</v>
      </c>
      <c r="AP74" s="126">
        <f t="shared" si="1522"/>
        <v>-541510</v>
      </c>
      <c r="AQ74" s="126">
        <f t="shared" si="1522"/>
        <v>98.832666778452861</v>
      </c>
      <c r="AR74" s="126">
        <f t="shared" si="1522"/>
        <v>15000</v>
      </c>
      <c r="AS74" s="126">
        <f t="shared" si="1522"/>
        <v>10000</v>
      </c>
      <c r="AT74" s="126">
        <f t="shared" si="1522"/>
        <v>66.666666666666657</v>
      </c>
      <c r="AU74" s="126">
        <f t="shared" si="1522"/>
        <v>170807</v>
      </c>
      <c r="AV74" s="126">
        <f t="shared" si="1522"/>
        <v>186850</v>
      </c>
      <c r="AW74" s="126">
        <f t="shared" si="1522"/>
        <v>108.56618266543488</v>
      </c>
      <c r="AX74" s="126">
        <f t="shared" si="1522"/>
        <v>-209311</v>
      </c>
      <c r="AY74" s="126">
        <f t="shared" si="1522"/>
        <v>-182720</v>
      </c>
      <c r="AZ74" s="126">
        <f t="shared" si="1522"/>
        <v>196.48511451021128</v>
      </c>
      <c r="BA74" s="126">
        <f t="shared" si="1522"/>
        <v>0</v>
      </c>
      <c r="BB74" s="126">
        <f t="shared" si="1522"/>
        <v>20000</v>
      </c>
      <c r="BC74" s="126">
        <f t="shared" si="1522"/>
        <v>0</v>
      </c>
      <c r="BD74" s="126">
        <f t="shared" si="1522"/>
        <v>300</v>
      </c>
      <c r="BE74" s="126">
        <f t="shared" si="1522"/>
        <v>300</v>
      </c>
      <c r="BF74" s="126">
        <f t="shared" si="1522"/>
        <v>100</v>
      </c>
      <c r="BG74" s="126">
        <f t="shared" si="1522"/>
        <v>87944</v>
      </c>
      <c r="BH74" s="126">
        <f t="shared" si="1522"/>
        <v>98422</v>
      </c>
      <c r="BI74" s="126">
        <f t="shared" si="1522"/>
        <v>115.99041446544305</v>
      </c>
      <c r="BJ74" s="126">
        <f t="shared" si="1522"/>
        <v>0</v>
      </c>
      <c r="BK74" s="126">
        <f t="shared" si="1522"/>
        <v>0</v>
      </c>
      <c r="BL74" s="126">
        <f t="shared" si="1522"/>
        <v>0</v>
      </c>
      <c r="BM74" s="126">
        <f t="shared" si="1522"/>
        <v>19500</v>
      </c>
      <c r="BN74" s="126">
        <f t="shared" si="1522"/>
        <v>3800</v>
      </c>
      <c r="BO74" s="126">
        <f t="shared" ref="BO74:DZ74" si="1523">SUM(BO72-BO73)</f>
        <v>19.487179487179489</v>
      </c>
      <c r="BP74" s="126">
        <f t="shared" si="1523"/>
        <v>739572</v>
      </c>
      <c r="BQ74" s="126">
        <f t="shared" si="1523"/>
        <v>2378535</v>
      </c>
      <c r="BR74" s="126">
        <f t="shared" si="1523"/>
        <v>277.53284060064578</v>
      </c>
      <c r="BS74" s="126">
        <f t="shared" si="1523"/>
        <v>117489</v>
      </c>
      <c r="BT74" s="126">
        <f t="shared" si="1523"/>
        <v>103204</v>
      </c>
      <c r="BU74" s="126">
        <f t="shared" si="1523"/>
        <v>93.246732465869997</v>
      </c>
      <c r="BV74" s="126">
        <f t="shared" si="1523"/>
        <v>0</v>
      </c>
      <c r="BW74" s="126">
        <f t="shared" si="1523"/>
        <v>0</v>
      </c>
      <c r="BX74" s="126">
        <f t="shared" si="1523"/>
        <v>0</v>
      </c>
      <c r="BY74" s="126">
        <f t="shared" si="1523"/>
        <v>843567</v>
      </c>
      <c r="BZ74" s="126">
        <f t="shared" si="1523"/>
        <v>1071735</v>
      </c>
      <c r="CA74" s="126">
        <f t="shared" si="1523"/>
        <v>125.24123883094683</v>
      </c>
      <c r="CB74" s="126">
        <f t="shared" si="1523"/>
        <v>0</v>
      </c>
      <c r="CC74" s="126">
        <f t="shared" si="1523"/>
        <v>0</v>
      </c>
      <c r="CD74" s="126">
        <f t="shared" si="1523"/>
        <v>0</v>
      </c>
      <c r="CE74" s="126">
        <f t="shared" si="1523"/>
        <v>-659109</v>
      </c>
      <c r="CF74" s="126">
        <f t="shared" si="1523"/>
        <v>1234445</v>
      </c>
      <c r="CG74" s="126">
        <f t="shared" si="1523"/>
        <v>95.198294724137597</v>
      </c>
      <c r="CH74" s="126">
        <f t="shared" si="1523"/>
        <v>548054</v>
      </c>
      <c r="CI74" s="126">
        <f t="shared" si="1523"/>
        <v>1298195</v>
      </c>
      <c r="CJ74" s="126">
        <f t="shared" si="1523"/>
        <v>236.8735562554055</v>
      </c>
      <c r="CK74" s="126">
        <f t="shared" si="1523"/>
        <v>1568760</v>
      </c>
      <c r="CL74" s="126">
        <f t="shared" si="1523"/>
        <v>193677</v>
      </c>
      <c r="CM74" s="126">
        <f t="shared" si="1523"/>
        <v>12.345865524363191</v>
      </c>
      <c r="CN74" s="126">
        <f t="shared" si="1523"/>
        <v>-91313</v>
      </c>
      <c r="CO74" s="126">
        <f t="shared" si="1523"/>
        <v>530493</v>
      </c>
      <c r="CP74" s="126">
        <f t="shared" si="1523"/>
        <v>242.58094902760567</v>
      </c>
      <c r="CQ74" s="126">
        <f t="shared" si="1523"/>
        <v>0</v>
      </c>
      <c r="CR74" s="126">
        <f t="shared" si="1523"/>
        <v>0</v>
      </c>
      <c r="CS74" s="126">
        <f t="shared" si="1523"/>
        <v>0</v>
      </c>
      <c r="CT74" s="126">
        <f t="shared" si="1523"/>
        <v>1000</v>
      </c>
      <c r="CU74" s="126">
        <f t="shared" si="1523"/>
        <v>1000</v>
      </c>
      <c r="CV74" s="126">
        <f t="shared" si="1523"/>
        <v>100</v>
      </c>
      <c r="CW74" s="126">
        <f t="shared" si="1523"/>
        <v>8500</v>
      </c>
      <c r="CX74" s="126">
        <f t="shared" si="1523"/>
        <v>12200</v>
      </c>
      <c r="CY74" s="126">
        <f t="shared" si="1523"/>
        <v>143.52941176470588</v>
      </c>
      <c r="CZ74" s="126">
        <f t="shared" si="1523"/>
        <v>75742</v>
      </c>
      <c r="DA74" s="126">
        <f t="shared" si="1523"/>
        <v>86096</v>
      </c>
      <c r="DB74" s="126">
        <f t="shared" si="1523"/>
        <v>113.67009057062131</v>
      </c>
      <c r="DC74" s="126">
        <f t="shared" si="1523"/>
        <v>760000</v>
      </c>
      <c r="DD74" s="126">
        <f t="shared" si="1523"/>
        <v>-50000</v>
      </c>
      <c r="DE74" s="126">
        <f t="shared" si="1523"/>
        <v>30</v>
      </c>
      <c r="DF74" s="126">
        <f t="shared" si="1523"/>
        <v>263782</v>
      </c>
      <c r="DG74" s="126">
        <f t="shared" si="1523"/>
        <v>260465</v>
      </c>
      <c r="DH74" s="126">
        <f t="shared" si="1523"/>
        <v>98.742522234269202</v>
      </c>
      <c r="DI74" s="126">
        <f t="shared" si="1523"/>
        <v>87568</v>
      </c>
      <c r="DJ74" s="126">
        <f t="shared" si="1523"/>
        <v>47684</v>
      </c>
      <c r="DK74" s="126">
        <f t="shared" si="1523"/>
        <v>121.02215115825598</v>
      </c>
      <c r="DL74" s="126">
        <f t="shared" si="1523"/>
        <v>143716</v>
      </c>
      <c r="DM74" s="126">
        <f t="shared" si="1523"/>
        <v>132644</v>
      </c>
      <c r="DN74" s="126">
        <f t="shared" si="1523"/>
        <v>92.295916947312747</v>
      </c>
      <c r="DO74" s="126">
        <f t="shared" si="1523"/>
        <v>933958</v>
      </c>
      <c r="DP74" s="126">
        <f t="shared" si="1523"/>
        <v>738769</v>
      </c>
      <c r="DQ74" s="126">
        <f t="shared" si="1523"/>
        <v>86.564020318734151</v>
      </c>
      <c r="DR74" s="126">
        <f t="shared" si="1523"/>
        <v>0</v>
      </c>
      <c r="DS74" s="126">
        <f t="shared" si="1523"/>
        <v>-0.16399999707937241</v>
      </c>
      <c r="DT74" s="126">
        <f t="shared" si="1523"/>
        <v>-7.5061153381739132E-7</v>
      </c>
      <c r="DU74" s="126">
        <f t="shared" si="1523"/>
        <v>0</v>
      </c>
      <c r="DV74" s="126">
        <f t="shared" si="1523"/>
        <v>0</v>
      </c>
      <c r="DW74" s="126">
        <f t="shared" si="1523"/>
        <v>0</v>
      </c>
      <c r="DX74" s="126">
        <f t="shared" si="1523"/>
        <v>0</v>
      </c>
      <c r="DY74" s="126">
        <f t="shared" si="1523"/>
        <v>0</v>
      </c>
      <c r="DZ74" s="126">
        <f t="shared" si="1523"/>
        <v>0</v>
      </c>
      <c r="EA74" s="126">
        <f t="shared" ref="EA74:GL74" si="1524">SUM(EA72-EA73)</f>
        <v>0</v>
      </c>
      <c r="EB74" s="126">
        <f t="shared" si="1524"/>
        <v>0</v>
      </c>
      <c r="EC74" s="126">
        <f t="shared" si="1524"/>
        <v>0</v>
      </c>
      <c r="ED74" s="126">
        <f t="shared" si="1524"/>
        <v>0</v>
      </c>
      <c r="EE74" s="126">
        <f t="shared" si="1524"/>
        <v>0</v>
      </c>
      <c r="EF74" s="126">
        <f t="shared" si="1524"/>
        <v>0</v>
      </c>
      <c r="EG74" s="126">
        <f t="shared" si="1524"/>
        <v>0</v>
      </c>
      <c r="EH74" s="126">
        <f t="shared" si="1524"/>
        <v>0</v>
      </c>
      <c r="EI74" s="126">
        <f t="shared" si="1524"/>
        <v>0</v>
      </c>
      <c r="EJ74" s="126">
        <f t="shared" si="1524"/>
        <v>0</v>
      </c>
      <c r="EK74" s="126">
        <f t="shared" si="1524"/>
        <v>0</v>
      </c>
      <c r="EL74" s="126">
        <f t="shared" si="1524"/>
        <v>0</v>
      </c>
      <c r="EM74" s="126">
        <f t="shared" si="1524"/>
        <v>0</v>
      </c>
      <c r="EN74" s="126">
        <f t="shared" si="1524"/>
        <v>0</v>
      </c>
      <c r="EO74" s="126">
        <f t="shared" si="1524"/>
        <v>0</v>
      </c>
      <c r="EP74" s="126">
        <f t="shared" si="1524"/>
        <v>0</v>
      </c>
      <c r="EQ74" s="126">
        <f t="shared" si="1524"/>
        <v>0</v>
      </c>
      <c r="ER74" s="126">
        <f t="shared" si="1524"/>
        <v>0</v>
      </c>
      <c r="ES74" s="126">
        <f t="shared" si="1524"/>
        <v>0</v>
      </c>
      <c r="ET74" s="126">
        <f t="shared" si="1524"/>
        <v>0</v>
      </c>
      <c r="EU74" s="126">
        <f t="shared" si="1524"/>
        <v>0</v>
      </c>
      <c r="EV74" s="126">
        <f t="shared" si="1524"/>
        <v>0</v>
      </c>
      <c r="EW74" s="126">
        <f t="shared" si="1524"/>
        <v>0</v>
      </c>
      <c r="EX74" s="126">
        <f t="shared" si="1524"/>
        <v>0</v>
      </c>
      <c r="EY74" s="126">
        <f t="shared" si="1524"/>
        <v>0</v>
      </c>
      <c r="EZ74" s="126">
        <f t="shared" si="1524"/>
        <v>0</v>
      </c>
      <c r="FA74" s="126">
        <f t="shared" si="1524"/>
        <v>0</v>
      </c>
      <c r="FB74" s="126">
        <f t="shared" si="1524"/>
        <v>0</v>
      </c>
      <c r="FC74" s="126">
        <f t="shared" si="1524"/>
        <v>0</v>
      </c>
      <c r="FD74" s="126">
        <f t="shared" si="1524"/>
        <v>0</v>
      </c>
      <c r="FE74" s="126">
        <f t="shared" si="1524"/>
        <v>0</v>
      </c>
      <c r="FF74" s="126">
        <f t="shared" si="1524"/>
        <v>0</v>
      </c>
      <c r="FG74" s="126">
        <f t="shared" si="1524"/>
        <v>0</v>
      </c>
      <c r="FH74" s="126">
        <f t="shared" si="1524"/>
        <v>0</v>
      </c>
      <c r="FI74" s="126">
        <f t="shared" si="1524"/>
        <v>0</v>
      </c>
      <c r="FJ74" s="126">
        <f t="shared" si="1524"/>
        <v>0</v>
      </c>
      <c r="FK74" s="126"/>
      <c r="FL74" s="126"/>
      <c r="FM74" s="126"/>
      <c r="FN74" s="126">
        <f t="shared" si="1524"/>
        <v>0</v>
      </c>
      <c r="FO74" s="126">
        <f t="shared" si="1524"/>
        <v>0</v>
      </c>
      <c r="FP74" s="126">
        <f t="shared" si="1524"/>
        <v>0</v>
      </c>
      <c r="FQ74" s="126">
        <f t="shared" si="1524"/>
        <v>0</v>
      </c>
      <c r="FR74" s="126">
        <f t="shared" si="1524"/>
        <v>0</v>
      </c>
      <c r="FS74" s="126">
        <f t="shared" si="1524"/>
        <v>0</v>
      </c>
      <c r="FT74" s="126">
        <f t="shared" si="1524"/>
        <v>0</v>
      </c>
      <c r="FU74" s="126">
        <f t="shared" si="1524"/>
        <v>0</v>
      </c>
      <c r="FV74" s="126">
        <f t="shared" si="1524"/>
        <v>0</v>
      </c>
      <c r="FW74" s="126">
        <f t="shared" si="1524"/>
        <v>0</v>
      </c>
      <c r="FX74" s="126">
        <f t="shared" si="1524"/>
        <v>0</v>
      </c>
      <c r="FY74" s="126">
        <f t="shared" si="1524"/>
        <v>0</v>
      </c>
      <c r="FZ74" s="126">
        <f t="shared" si="1524"/>
        <v>0</v>
      </c>
      <c r="GA74" s="126">
        <f t="shared" si="1524"/>
        <v>0</v>
      </c>
      <c r="GB74" s="126">
        <f t="shared" si="1524"/>
        <v>0</v>
      </c>
      <c r="GC74" s="126">
        <f t="shared" si="1524"/>
        <v>0</v>
      </c>
      <c r="GD74" s="126">
        <f t="shared" si="1524"/>
        <v>0</v>
      </c>
      <c r="GE74" s="126">
        <f t="shared" si="1524"/>
        <v>0</v>
      </c>
      <c r="GF74" s="126">
        <f t="shared" si="1524"/>
        <v>0</v>
      </c>
      <c r="GG74" s="126">
        <f t="shared" si="1524"/>
        <v>0</v>
      </c>
      <c r="GH74" s="126">
        <f t="shared" si="1524"/>
        <v>0</v>
      </c>
      <c r="GI74" s="126">
        <f t="shared" si="1524"/>
        <v>0</v>
      </c>
      <c r="GJ74" s="126">
        <f t="shared" si="1524"/>
        <v>0</v>
      </c>
      <c r="GK74" s="126">
        <f t="shared" si="1524"/>
        <v>0</v>
      </c>
      <c r="GL74" s="126">
        <f t="shared" si="1524"/>
        <v>0</v>
      </c>
      <c r="GM74" s="126">
        <f t="shared" ref="GM74:HF74" si="1525">SUM(GM72-GM73)</f>
        <v>0</v>
      </c>
      <c r="GN74" s="126">
        <f t="shared" si="1525"/>
        <v>0</v>
      </c>
      <c r="GO74" s="126">
        <f t="shared" si="1525"/>
        <v>0</v>
      </c>
      <c r="GP74" s="126">
        <f t="shared" si="1525"/>
        <v>0</v>
      </c>
      <c r="GQ74" s="126">
        <f t="shared" si="1525"/>
        <v>0</v>
      </c>
      <c r="GR74" s="126">
        <f t="shared" si="1525"/>
        <v>0</v>
      </c>
      <c r="GS74" s="126">
        <f t="shared" si="1525"/>
        <v>0</v>
      </c>
      <c r="GT74" s="126">
        <f t="shared" si="1525"/>
        <v>0</v>
      </c>
      <c r="GU74" s="126">
        <f t="shared" si="1525"/>
        <v>0</v>
      </c>
      <c r="GV74" s="126">
        <f t="shared" si="1525"/>
        <v>0</v>
      </c>
      <c r="GW74" s="126">
        <f t="shared" si="1525"/>
        <v>0</v>
      </c>
      <c r="GX74" s="126">
        <f t="shared" si="1525"/>
        <v>0</v>
      </c>
      <c r="GY74" s="126">
        <f t="shared" si="1525"/>
        <v>0</v>
      </c>
      <c r="GZ74" s="126">
        <f t="shared" si="1525"/>
        <v>0</v>
      </c>
      <c r="HA74" s="126">
        <f t="shared" si="1525"/>
        <v>0</v>
      </c>
      <c r="HB74" s="126">
        <f t="shared" si="1525"/>
        <v>0</v>
      </c>
      <c r="HC74" s="126">
        <f t="shared" si="1525"/>
        <v>0</v>
      </c>
      <c r="HD74" s="126">
        <f>SUM(HD72-HD73)</f>
        <v>0</v>
      </c>
      <c r="HE74" s="126">
        <f t="shared" si="1525"/>
        <v>-0.16399999707937241</v>
      </c>
      <c r="HF74" s="126">
        <f t="shared" si="1525"/>
        <v>-5.2998869648490654E-7</v>
      </c>
    </row>
    <row r="75" spans="1:217" x14ac:dyDescent="0.2">
      <c r="C75" s="126"/>
      <c r="D75" s="126"/>
      <c r="E75" s="126"/>
    </row>
    <row r="76" spans="1:217" x14ac:dyDescent="0.2">
      <c r="C76" s="126"/>
      <c r="D76" s="126"/>
      <c r="E76" s="126"/>
      <c r="HE76" s="129">
        <f>SUM(HE7-HE28+HE54-HE62)</f>
        <v>-716261.16399999708</v>
      </c>
    </row>
    <row r="77" spans="1:217" x14ac:dyDescent="0.2">
      <c r="C77" s="126"/>
      <c r="D77" s="126"/>
      <c r="E77" s="126"/>
      <c r="HE77" s="129">
        <f>SUM(HE18-HE40+HE58-HE67)</f>
        <v>716261</v>
      </c>
    </row>
    <row r="78" spans="1:217" x14ac:dyDescent="0.2">
      <c r="C78" s="126"/>
      <c r="D78" s="126"/>
      <c r="E78" s="126"/>
    </row>
    <row r="79" spans="1:217" x14ac:dyDescent="0.2">
      <c r="C79" s="126"/>
      <c r="D79" s="126"/>
      <c r="E79" s="126"/>
    </row>
    <row r="80" spans="1:217" x14ac:dyDescent="0.2">
      <c r="C80" s="126"/>
      <c r="D80" s="126"/>
      <c r="E80" s="126"/>
    </row>
    <row r="81" spans="1:214" x14ac:dyDescent="0.2">
      <c r="C81" s="126"/>
      <c r="D81" s="126"/>
      <c r="E81" s="126"/>
    </row>
    <row r="82" spans="1:214" s="131" customFormat="1" x14ac:dyDescent="0.2">
      <c r="A82" s="130"/>
      <c r="B82" s="125"/>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126"/>
      <c r="DQ82" s="126"/>
      <c r="DR82" s="126"/>
      <c r="DS82" s="127"/>
      <c r="DT82" s="127"/>
      <c r="DU82" s="86"/>
      <c r="DV82" s="86"/>
      <c r="DW82" s="86"/>
      <c r="DX82" s="86"/>
      <c r="DY82" s="86"/>
      <c r="DZ82" s="86"/>
      <c r="EA82" s="86"/>
      <c r="EB82" s="86"/>
      <c r="EC82" s="86"/>
      <c r="ED82" s="86"/>
      <c r="EE82" s="86"/>
      <c r="EF82" s="86"/>
      <c r="EG82" s="86"/>
      <c r="EH82" s="86"/>
      <c r="EI82" s="86"/>
      <c r="EJ82" s="86"/>
      <c r="EK82" s="86"/>
      <c r="EL82" s="86"/>
      <c r="EM82" s="86"/>
      <c r="EN82" s="86"/>
      <c r="EO82" s="86"/>
      <c r="EP82" s="86"/>
      <c r="EQ82" s="86"/>
      <c r="ER82" s="86"/>
      <c r="ES82" s="86"/>
      <c r="ET82" s="86"/>
      <c r="EU82" s="86"/>
      <c r="EV82" s="86"/>
      <c r="EW82" s="86"/>
      <c r="EX82" s="86"/>
      <c r="EY82" s="86"/>
      <c r="EZ82" s="86"/>
      <c r="FA82" s="86"/>
      <c r="FB82" s="86"/>
      <c r="FC82" s="86"/>
      <c r="FD82" s="86"/>
      <c r="FE82" s="86"/>
      <c r="FF82" s="86"/>
      <c r="FG82" s="86"/>
      <c r="FH82" s="86"/>
      <c r="FI82" s="86"/>
      <c r="FJ82" s="86"/>
      <c r="FK82" s="86"/>
      <c r="FL82" s="86"/>
      <c r="FM82" s="86"/>
      <c r="FN82" s="86"/>
      <c r="FO82" s="86"/>
      <c r="FP82" s="86"/>
      <c r="FQ82" s="86"/>
      <c r="FR82" s="86"/>
      <c r="FS82" s="86"/>
      <c r="FT82" s="86"/>
      <c r="FU82" s="86"/>
      <c r="FV82" s="86"/>
      <c r="FW82" s="86"/>
      <c r="FX82" s="86"/>
      <c r="FY82" s="86"/>
      <c r="FZ82" s="86"/>
      <c r="GA82" s="86"/>
      <c r="GB82" s="86"/>
      <c r="GC82" s="86"/>
      <c r="GD82" s="86"/>
      <c r="GE82" s="86"/>
      <c r="GF82" s="86"/>
      <c r="GG82" s="86"/>
      <c r="GH82" s="86"/>
      <c r="GI82" s="86"/>
      <c r="GJ82" s="86"/>
      <c r="GK82" s="86"/>
      <c r="GL82" s="86"/>
      <c r="GM82" s="86"/>
      <c r="GN82" s="86"/>
      <c r="GO82" s="86"/>
      <c r="GP82" s="86"/>
      <c r="GQ82" s="86"/>
      <c r="GR82" s="86"/>
      <c r="GS82" s="86"/>
      <c r="GT82" s="86"/>
      <c r="GU82" s="86"/>
      <c r="GV82" s="86"/>
      <c r="GW82" s="86"/>
      <c r="GX82" s="86"/>
      <c r="GY82" s="86"/>
      <c r="GZ82" s="86"/>
      <c r="HA82" s="86"/>
      <c r="HB82" s="86"/>
      <c r="HC82" s="86"/>
      <c r="HD82" s="86"/>
      <c r="HE82" s="86"/>
      <c r="HF82" s="86"/>
    </row>
    <row r="83" spans="1:214" x14ac:dyDescent="0.2">
      <c r="C83" s="126"/>
      <c r="D83" s="126"/>
      <c r="E83" s="126"/>
    </row>
    <row r="84" spans="1:214" x14ac:dyDescent="0.2">
      <c r="C84" s="126"/>
      <c r="D84" s="126"/>
      <c r="E84" s="126"/>
    </row>
    <row r="85" spans="1:214" x14ac:dyDescent="0.2">
      <c r="C85" s="126"/>
      <c r="D85" s="126"/>
      <c r="E85" s="126"/>
    </row>
    <row r="86" spans="1:214" x14ac:dyDescent="0.2">
      <c r="C86" s="126"/>
      <c r="D86" s="126"/>
      <c r="E86" s="126"/>
    </row>
    <row r="87" spans="1:214" s="131" customFormat="1" x14ac:dyDescent="0.2">
      <c r="A87" s="130"/>
      <c r="B87" s="125"/>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26"/>
      <c r="BA87" s="126"/>
      <c r="BB87" s="126"/>
      <c r="BC87" s="126"/>
      <c r="BD87" s="126"/>
      <c r="BE87" s="126"/>
      <c r="BF87" s="126"/>
      <c r="BG87" s="126"/>
      <c r="BH87" s="126"/>
      <c r="BI87" s="126"/>
      <c r="BJ87" s="126"/>
      <c r="BK87" s="126"/>
      <c r="BL87" s="126"/>
      <c r="BM87" s="126"/>
      <c r="BN87" s="126"/>
      <c r="BO87" s="126"/>
      <c r="BP87" s="126"/>
      <c r="BQ87" s="126"/>
      <c r="BR87" s="126"/>
      <c r="BS87" s="126"/>
      <c r="BT87" s="126"/>
      <c r="BU87" s="126"/>
      <c r="BV87" s="126"/>
      <c r="BW87" s="126"/>
      <c r="BX87" s="126"/>
      <c r="BY87" s="126"/>
      <c r="BZ87" s="126"/>
      <c r="CA87" s="126"/>
      <c r="CB87" s="126"/>
      <c r="CC87" s="126"/>
      <c r="CD87" s="126"/>
      <c r="CE87" s="126"/>
      <c r="CF87" s="126"/>
      <c r="CG87" s="126"/>
      <c r="CH87" s="126"/>
      <c r="CI87" s="126"/>
      <c r="CJ87" s="126"/>
      <c r="CK87" s="126"/>
      <c r="CL87" s="126"/>
      <c r="CM87" s="126"/>
      <c r="CN87" s="126"/>
      <c r="CO87" s="126"/>
      <c r="CP87" s="126"/>
      <c r="CQ87" s="126"/>
      <c r="CR87" s="126"/>
      <c r="CS87" s="126"/>
      <c r="CT87" s="126"/>
      <c r="CU87" s="126"/>
      <c r="CV87" s="126"/>
      <c r="CW87" s="126"/>
      <c r="CX87" s="126"/>
      <c r="CY87" s="126"/>
      <c r="CZ87" s="126"/>
      <c r="DA87" s="126"/>
      <c r="DB87" s="126"/>
      <c r="DC87" s="126"/>
      <c r="DD87" s="126"/>
      <c r="DE87" s="126"/>
      <c r="DF87" s="126"/>
      <c r="DG87" s="126"/>
      <c r="DH87" s="126"/>
      <c r="DI87" s="126"/>
      <c r="DJ87" s="126"/>
      <c r="DK87" s="126"/>
      <c r="DL87" s="126"/>
      <c r="DM87" s="126"/>
      <c r="DN87" s="126"/>
      <c r="DO87" s="126"/>
      <c r="DP87" s="126"/>
      <c r="DQ87" s="126"/>
      <c r="DR87" s="126"/>
      <c r="DS87" s="127"/>
      <c r="DT87" s="127"/>
      <c r="DU87" s="86"/>
      <c r="DV87" s="86"/>
      <c r="DW87" s="86"/>
      <c r="DX87" s="86"/>
      <c r="DY87" s="86"/>
      <c r="DZ87" s="86"/>
      <c r="EA87" s="86"/>
      <c r="EB87" s="86"/>
      <c r="EC87" s="86"/>
      <c r="ED87" s="86"/>
      <c r="EE87" s="86"/>
      <c r="EF87" s="86"/>
      <c r="EG87" s="86"/>
      <c r="EH87" s="86"/>
      <c r="EI87" s="86"/>
      <c r="EJ87" s="86"/>
      <c r="EK87" s="86"/>
      <c r="EL87" s="86"/>
      <c r="EM87" s="86"/>
      <c r="EN87" s="86"/>
      <c r="EO87" s="86"/>
      <c r="EP87" s="86"/>
      <c r="EQ87" s="86"/>
      <c r="ER87" s="86"/>
      <c r="ES87" s="86"/>
      <c r="ET87" s="86"/>
      <c r="EU87" s="86"/>
      <c r="EV87" s="86"/>
      <c r="EW87" s="86"/>
      <c r="EX87" s="86"/>
      <c r="EY87" s="86"/>
      <c r="EZ87" s="86"/>
      <c r="FA87" s="86"/>
      <c r="FB87" s="86"/>
      <c r="FC87" s="86"/>
      <c r="FD87" s="86"/>
      <c r="FE87" s="86"/>
      <c r="FF87" s="86"/>
      <c r="FG87" s="86"/>
      <c r="FH87" s="86"/>
      <c r="FI87" s="86"/>
      <c r="FJ87" s="86"/>
      <c r="FK87" s="86"/>
      <c r="FL87" s="86"/>
      <c r="FM87" s="86"/>
      <c r="FN87" s="86"/>
      <c r="FO87" s="86"/>
      <c r="FP87" s="86"/>
      <c r="FQ87" s="86"/>
      <c r="FR87" s="86"/>
      <c r="FS87" s="86"/>
      <c r="FT87" s="86"/>
      <c r="FU87" s="86"/>
      <c r="FV87" s="86"/>
      <c r="FW87" s="86"/>
      <c r="FX87" s="86"/>
      <c r="FY87" s="86"/>
      <c r="FZ87" s="86"/>
      <c r="GA87" s="86"/>
      <c r="GB87" s="86"/>
      <c r="GC87" s="86"/>
      <c r="GD87" s="86"/>
      <c r="GE87" s="86"/>
      <c r="GF87" s="86"/>
      <c r="GG87" s="86"/>
      <c r="GH87" s="86"/>
      <c r="GI87" s="86"/>
      <c r="GJ87" s="86"/>
      <c r="GK87" s="86"/>
      <c r="GL87" s="86"/>
      <c r="GM87" s="86"/>
      <c r="GN87" s="86"/>
      <c r="GO87" s="86"/>
      <c r="GP87" s="86"/>
      <c r="GQ87" s="86"/>
      <c r="GR87" s="86"/>
      <c r="GS87" s="86"/>
      <c r="GT87" s="86"/>
      <c r="GU87" s="86"/>
      <c r="GV87" s="86"/>
      <c r="GW87" s="86"/>
      <c r="GX87" s="86"/>
      <c r="GY87" s="86"/>
      <c r="GZ87" s="86"/>
      <c r="HA87" s="86"/>
      <c r="HB87" s="86"/>
      <c r="HC87" s="86"/>
      <c r="HD87" s="86"/>
      <c r="HE87" s="86"/>
      <c r="HF87" s="86"/>
    </row>
    <row r="88" spans="1:214" s="131" customFormat="1" x14ac:dyDescent="0.2">
      <c r="A88" s="130"/>
      <c r="B88" s="125"/>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6"/>
      <c r="BR88" s="126"/>
      <c r="BS88" s="126"/>
      <c r="BT88" s="126"/>
      <c r="BU88" s="126"/>
      <c r="BV88" s="126"/>
      <c r="BW88" s="126"/>
      <c r="BX88" s="126"/>
      <c r="BY88" s="126"/>
      <c r="BZ88" s="126"/>
      <c r="CA88" s="126"/>
      <c r="CB88" s="126"/>
      <c r="CC88" s="126"/>
      <c r="CD88" s="126"/>
      <c r="CE88" s="126"/>
      <c r="CF88" s="126"/>
      <c r="CG88" s="126"/>
      <c r="CH88" s="126"/>
      <c r="CI88" s="126"/>
      <c r="CJ88" s="126"/>
      <c r="CK88" s="126"/>
      <c r="CL88" s="126"/>
      <c r="CM88" s="126"/>
      <c r="CN88" s="126"/>
      <c r="CO88" s="126"/>
      <c r="CP88" s="126"/>
      <c r="CQ88" s="126"/>
      <c r="CR88" s="126"/>
      <c r="CS88" s="126"/>
      <c r="CT88" s="126"/>
      <c r="CU88" s="126"/>
      <c r="CV88" s="126"/>
      <c r="CW88" s="126"/>
      <c r="CX88" s="126"/>
      <c r="CY88" s="126"/>
      <c r="CZ88" s="126"/>
      <c r="DA88" s="126"/>
      <c r="DB88" s="126"/>
      <c r="DC88" s="126"/>
      <c r="DD88" s="126"/>
      <c r="DE88" s="126"/>
      <c r="DF88" s="126"/>
      <c r="DG88" s="126"/>
      <c r="DH88" s="126"/>
      <c r="DI88" s="126"/>
      <c r="DJ88" s="126"/>
      <c r="DK88" s="126"/>
      <c r="DL88" s="126"/>
      <c r="DM88" s="126"/>
      <c r="DN88" s="126"/>
      <c r="DO88" s="126"/>
      <c r="DP88" s="126"/>
      <c r="DQ88" s="126"/>
      <c r="DR88" s="126"/>
      <c r="DS88" s="127"/>
      <c r="DT88" s="127"/>
      <c r="DU88" s="86"/>
      <c r="DV88" s="86"/>
      <c r="DW88" s="86"/>
      <c r="DX88" s="86"/>
      <c r="DY88" s="86"/>
      <c r="DZ88" s="86"/>
      <c r="EA88" s="86"/>
      <c r="EB88" s="86"/>
      <c r="EC88" s="86"/>
      <c r="ED88" s="86"/>
      <c r="EE88" s="86"/>
      <c r="EF88" s="86"/>
      <c r="EG88" s="86"/>
      <c r="EH88" s="86"/>
      <c r="EI88" s="86"/>
      <c r="EJ88" s="86"/>
      <c r="EK88" s="86"/>
      <c r="EL88" s="86"/>
      <c r="EM88" s="86"/>
      <c r="EN88" s="86"/>
      <c r="EO88" s="86"/>
      <c r="EP88" s="86"/>
      <c r="EQ88" s="86"/>
      <c r="ER88" s="86"/>
      <c r="ES88" s="86"/>
      <c r="ET88" s="86"/>
      <c r="EU88" s="86"/>
      <c r="EV88" s="86"/>
      <c r="EW88" s="86"/>
      <c r="EX88" s="86"/>
      <c r="EY88" s="86"/>
      <c r="EZ88" s="86"/>
      <c r="FA88" s="86"/>
      <c r="FB88" s="86"/>
      <c r="FC88" s="86"/>
      <c r="FD88" s="86"/>
      <c r="FE88" s="86"/>
      <c r="FF88" s="86"/>
      <c r="FG88" s="86"/>
      <c r="FH88" s="86"/>
      <c r="FI88" s="86"/>
      <c r="FJ88" s="86"/>
      <c r="FK88" s="86"/>
      <c r="FL88" s="86"/>
      <c r="FM88" s="86"/>
      <c r="FN88" s="86"/>
      <c r="FO88" s="86"/>
      <c r="FP88" s="86"/>
      <c r="FQ88" s="86"/>
      <c r="FR88" s="86"/>
      <c r="FS88" s="86"/>
      <c r="FT88" s="86"/>
      <c r="FU88" s="86"/>
      <c r="FV88" s="86"/>
      <c r="FW88" s="86"/>
      <c r="FX88" s="86"/>
      <c r="FY88" s="86"/>
      <c r="FZ88" s="86"/>
      <c r="GA88" s="86"/>
      <c r="GB88" s="86"/>
      <c r="GC88" s="86"/>
      <c r="GD88" s="86"/>
      <c r="GE88" s="86"/>
      <c r="GF88" s="86"/>
      <c r="GG88" s="86"/>
      <c r="GH88" s="86"/>
      <c r="GI88" s="86"/>
      <c r="GJ88" s="86"/>
      <c r="GK88" s="86"/>
      <c r="GL88" s="86"/>
      <c r="GM88" s="86"/>
      <c r="GN88" s="86"/>
      <c r="GO88" s="86"/>
      <c r="GP88" s="86"/>
      <c r="GQ88" s="86"/>
      <c r="GR88" s="86"/>
      <c r="GS88" s="86"/>
      <c r="GT88" s="86"/>
      <c r="GU88" s="86"/>
      <c r="GV88" s="86"/>
      <c r="GW88" s="86"/>
      <c r="GX88" s="86"/>
      <c r="GY88" s="86"/>
      <c r="GZ88" s="86"/>
      <c r="HA88" s="86"/>
      <c r="HB88" s="86"/>
      <c r="HC88" s="86"/>
      <c r="HD88" s="86"/>
      <c r="HE88" s="86"/>
      <c r="HF88" s="86"/>
    </row>
    <row r="89" spans="1:214" x14ac:dyDescent="0.2">
      <c r="C89" s="126"/>
      <c r="D89" s="126"/>
      <c r="E89" s="126"/>
    </row>
    <row r="90" spans="1:214" x14ac:dyDescent="0.2">
      <c r="C90" s="126"/>
      <c r="D90" s="126"/>
      <c r="E90" s="126"/>
    </row>
    <row r="91" spans="1:214" x14ac:dyDescent="0.2">
      <c r="C91" s="126"/>
      <c r="D91" s="126"/>
      <c r="E91" s="126"/>
    </row>
    <row r="92" spans="1:214" x14ac:dyDescent="0.2">
      <c r="C92" s="126"/>
      <c r="D92" s="126"/>
      <c r="E92" s="126"/>
    </row>
    <row r="93" spans="1:214" x14ac:dyDescent="0.2">
      <c r="C93" s="126"/>
      <c r="D93" s="126"/>
      <c r="E93" s="126"/>
    </row>
    <row r="94" spans="1:214" x14ac:dyDescent="0.2">
      <c r="C94" s="126"/>
      <c r="D94" s="126"/>
      <c r="E94" s="126"/>
    </row>
    <row r="95" spans="1:214" x14ac:dyDescent="0.2">
      <c r="C95" s="126"/>
      <c r="D95" s="126"/>
      <c r="E95" s="126"/>
    </row>
    <row r="96" spans="1:214" x14ac:dyDescent="0.2">
      <c r="C96" s="126"/>
      <c r="D96" s="126"/>
      <c r="E96" s="126"/>
    </row>
    <row r="97" spans="1:124" x14ac:dyDescent="0.2">
      <c r="C97" s="126"/>
      <c r="D97" s="126"/>
      <c r="E97" s="126"/>
    </row>
    <row r="98" spans="1:124" s="131" customFormat="1" x14ac:dyDescent="0.2">
      <c r="A98" s="130"/>
      <c r="B98" s="130"/>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c r="BO98" s="132"/>
      <c r="BP98" s="132"/>
      <c r="BQ98" s="132"/>
      <c r="BR98" s="132"/>
      <c r="BS98" s="132"/>
      <c r="BT98" s="132"/>
      <c r="BU98" s="132"/>
      <c r="BV98" s="132"/>
      <c r="BW98" s="132"/>
      <c r="BX98" s="132"/>
      <c r="BY98" s="132"/>
      <c r="BZ98" s="132"/>
      <c r="CA98" s="132"/>
      <c r="CB98" s="132"/>
      <c r="CC98" s="132"/>
      <c r="CD98" s="132"/>
      <c r="CE98" s="132"/>
      <c r="CF98" s="132"/>
      <c r="CG98" s="132"/>
      <c r="CH98" s="132"/>
      <c r="CI98" s="132"/>
      <c r="CJ98" s="132"/>
      <c r="CK98" s="132"/>
      <c r="CL98" s="132"/>
      <c r="CM98" s="132"/>
      <c r="CN98" s="132"/>
      <c r="CO98" s="132"/>
      <c r="CP98" s="132"/>
      <c r="CQ98" s="132"/>
      <c r="CR98" s="132"/>
      <c r="CS98" s="132"/>
      <c r="CT98" s="132"/>
      <c r="CU98" s="132"/>
      <c r="CV98" s="132"/>
      <c r="CW98" s="132"/>
      <c r="CX98" s="132"/>
      <c r="CY98" s="132"/>
      <c r="CZ98" s="132"/>
      <c r="DA98" s="132"/>
      <c r="DB98" s="132"/>
      <c r="DC98" s="132"/>
      <c r="DD98" s="132"/>
      <c r="DE98" s="132"/>
      <c r="DF98" s="132"/>
      <c r="DG98" s="132"/>
      <c r="DH98" s="132"/>
      <c r="DI98" s="132"/>
      <c r="DJ98" s="132"/>
      <c r="DK98" s="132"/>
      <c r="DL98" s="132"/>
      <c r="DM98" s="132"/>
      <c r="DN98" s="132"/>
      <c r="DO98" s="132"/>
      <c r="DP98" s="132"/>
      <c r="DQ98" s="132"/>
      <c r="DR98" s="132"/>
      <c r="DS98" s="133"/>
      <c r="DT98" s="133"/>
    </row>
    <row r="99" spans="1:124" x14ac:dyDescent="0.2">
      <c r="C99" s="126"/>
      <c r="D99" s="126"/>
      <c r="E99" s="126"/>
    </row>
    <row r="100" spans="1:124" x14ac:dyDescent="0.2">
      <c r="C100" s="126"/>
      <c r="D100" s="126"/>
      <c r="E100" s="126"/>
    </row>
    <row r="101" spans="1:124" s="126" customFormat="1" x14ac:dyDescent="0.2">
      <c r="A101" s="125"/>
      <c r="B101" s="125"/>
      <c r="DS101" s="127"/>
      <c r="DT101" s="127"/>
    </row>
    <row r="102" spans="1:124" s="126" customFormat="1" x14ac:dyDescent="0.2">
      <c r="A102" s="125"/>
      <c r="B102" s="125"/>
      <c r="DS102" s="127"/>
      <c r="DT102" s="127"/>
    </row>
    <row r="103" spans="1:124" s="126" customFormat="1" x14ac:dyDescent="0.2">
      <c r="A103" s="125"/>
      <c r="B103" s="125"/>
      <c r="DS103" s="127"/>
      <c r="DT103" s="127"/>
    </row>
    <row r="104" spans="1:124" s="126" customFormat="1" x14ac:dyDescent="0.2">
      <c r="A104" s="125"/>
      <c r="B104" s="125"/>
      <c r="DS104" s="127"/>
      <c r="DT104" s="127"/>
    </row>
    <row r="105" spans="1:124" s="126" customFormat="1" x14ac:dyDescent="0.2">
      <c r="A105" s="125"/>
      <c r="B105" s="125"/>
      <c r="DS105" s="127"/>
      <c r="DT105" s="127"/>
    </row>
    <row r="106" spans="1:124" s="126" customFormat="1" x14ac:dyDescent="0.2">
      <c r="A106" s="125"/>
      <c r="B106" s="125"/>
      <c r="DS106" s="127"/>
      <c r="DT106" s="127"/>
    </row>
    <row r="107" spans="1:124" s="126" customFormat="1" x14ac:dyDescent="0.2">
      <c r="A107" s="125"/>
      <c r="B107" s="125"/>
      <c r="DS107" s="127"/>
      <c r="DT107" s="127"/>
    </row>
    <row r="108" spans="1:124" s="126" customFormat="1" x14ac:dyDescent="0.2">
      <c r="A108" s="125"/>
      <c r="B108" s="125"/>
      <c r="DS108" s="127"/>
      <c r="DT108" s="127"/>
    </row>
    <row r="109" spans="1:124" s="126" customFormat="1" x14ac:dyDescent="0.2">
      <c r="A109" s="125"/>
      <c r="B109" s="125"/>
      <c r="DS109" s="127"/>
      <c r="DT109" s="127"/>
    </row>
    <row r="110" spans="1:124" s="126" customFormat="1" x14ac:dyDescent="0.2">
      <c r="A110" s="125"/>
      <c r="B110" s="125"/>
      <c r="DS110" s="127"/>
      <c r="DT110" s="127"/>
    </row>
    <row r="111" spans="1:124" s="126" customFormat="1" x14ac:dyDescent="0.2">
      <c r="A111" s="125"/>
      <c r="B111" s="125"/>
      <c r="DS111" s="127"/>
      <c r="DT111" s="127"/>
    </row>
    <row r="112" spans="1:124" s="126" customFormat="1" x14ac:dyDescent="0.2">
      <c r="A112" s="125"/>
      <c r="B112" s="125"/>
      <c r="DS112" s="127"/>
      <c r="DT112" s="127"/>
    </row>
    <row r="113" spans="1:124" s="126" customFormat="1" x14ac:dyDescent="0.2">
      <c r="A113" s="125"/>
      <c r="B113" s="125"/>
      <c r="DS113" s="127"/>
      <c r="DT113" s="127"/>
    </row>
    <row r="114" spans="1:124" s="126" customFormat="1" x14ac:dyDescent="0.2">
      <c r="A114" s="125"/>
      <c r="B114" s="125"/>
      <c r="DS114" s="127"/>
      <c r="DT114" s="127"/>
    </row>
    <row r="115" spans="1:124" s="126" customFormat="1" x14ac:dyDescent="0.2">
      <c r="A115" s="125"/>
      <c r="B115" s="125"/>
      <c r="DS115" s="127"/>
      <c r="DT115" s="127"/>
    </row>
    <row r="116" spans="1:124" s="126" customFormat="1" x14ac:dyDescent="0.2">
      <c r="A116" s="125"/>
      <c r="B116" s="125"/>
      <c r="DS116" s="127"/>
      <c r="DT116" s="127"/>
    </row>
    <row r="117" spans="1:124" s="126" customFormat="1" x14ac:dyDescent="0.2">
      <c r="A117" s="125"/>
      <c r="B117" s="125"/>
      <c r="DS117" s="127"/>
      <c r="DT117" s="127"/>
    </row>
    <row r="118" spans="1:124" s="126" customFormat="1" x14ac:dyDescent="0.2">
      <c r="A118" s="125"/>
      <c r="B118" s="125"/>
      <c r="DS118" s="127"/>
      <c r="DT118" s="127"/>
    </row>
    <row r="119" spans="1:124" s="126" customFormat="1" x14ac:dyDescent="0.2">
      <c r="A119" s="125"/>
      <c r="B119" s="125"/>
      <c r="DS119" s="127"/>
      <c r="DT119" s="127"/>
    </row>
    <row r="120" spans="1:124" s="126" customFormat="1" x14ac:dyDescent="0.2">
      <c r="A120" s="125"/>
      <c r="B120" s="125"/>
      <c r="DS120" s="127"/>
      <c r="DT120" s="127"/>
    </row>
    <row r="121" spans="1:124" s="126" customFormat="1" x14ac:dyDescent="0.2">
      <c r="A121" s="125"/>
      <c r="B121" s="125"/>
      <c r="DS121" s="127"/>
      <c r="DT121" s="127"/>
    </row>
    <row r="122" spans="1:124" s="126" customFormat="1" x14ac:dyDescent="0.2">
      <c r="A122" s="125"/>
      <c r="B122" s="125"/>
      <c r="DS122" s="127"/>
      <c r="DT122" s="127"/>
    </row>
    <row r="123" spans="1:124" s="126" customFormat="1" x14ac:dyDescent="0.2">
      <c r="A123" s="125"/>
      <c r="B123" s="125"/>
      <c r="DS123" s="127"/>
      <c r="DT123" s="127"/>
    </row>
    <row r="124" spans="1:124" s="126" customFormat="1" x14ac:dyDescent="0.2">
      <c r="A124" s="125"/>
      <c r="B124" s="125"/>
      <c r="DS124" s="127"/>
      <c r="DT124" s="127"/>
    </row>
    <row r="125" spans="1:124" s="126" customFormat="1" x14ac:dyDescent="0.2">
      <c r="A125" s="125"/>
      <c r="B125" s="125"/>
      <c r="DS125" s="127"/>
      <c r="DT125" s="127"/>
    </row>
    <row r="126" spans="1:124" s="126" customFormat="1" x14ac:dyDescent="0.2">
      <c r="A126" s="125"/>
      <c r="B126" s="125"/>
      <c r="DS126" s="127"/>
      <c r="DT126" s="127"/>
    </row>
    <row r="127" spans="1:124" s="126" customFormat="1" x14ac:dyDescent="0.2">
      <c r="A127" s="125"/>
      <c r="B127" s="125"/>
      <c r="DS127" s="127"/>
      <c r="DT127" s="127"/>
    </row>
    <row r="128" spans="1:124" s="126" customFormat="1" x14ac:dyDescent="0.2">
      <c r="A128" s="125"/>
      <c r="B128" s="125"/>
      <c r="DS128" s="127"/>
      <c r="DT128" s="127"/>
    </row>
    <row r="129" spans="1:124" s="126" customFormat="1" x14ac:dyDescent="0.2">
      <c r="A129" s="125"/>
      <c r="B129" s="125"/>
      <c r="DS129" s="127"/>
      <c r="DT129" s="127"/>
    </row>
    <row r="130" spans="1:124" s="126" customFormat="1" x14ac:dyDescent="0.2">
      <c r="A130" s="125"/>
      <c r="B130" s="125"/>
      <c r="DS130" s="127"/>
      <c r="DT130" s="127"/>
    </row>
    <row r="131" spans="1:124" s="126" customFormat="1" x14ac:dyDescent="0.2">
      <c r="A131" s="125"/>
      <c r="B131" s="125"/>
      <c r="DS131" s="127"/>
      <c r="DT131" s="127"/>
    </row>
    <row r="132" spans="1:124" s="126" customFormat="1" x14ac:dyDescent="0.2">
      <c r="A132" s="125"/>
      <c r="B132" s="125"/>
      <c r="DS132" s="127"/>
      <c r="DT132" s="127"/>
    </row>
    <row r="133" spans="1:124" s="126" customFormat="1" x14ac:dyDescent="0.2">
      <c r="A133" s="125"/>
      <c r="B133" s="125"/>
      <c r="DS133" s="127"/>
      <c r="DT133" s="127"/>
    </row>
    <row r="134" spans="1:124" s="126" customFormat="1" x14ac:dyDescent="0.2">
      <c r="A134" s="125"/>
      <c r="B134" s="125"/>
      <c r="DS134" s="127"/>
      <c r="DT134" s="127"/>
    </row>
    <row r="135" spans="1:124" s="126" customFormat="1" x14ac:dyDescent="0.2">
      <c r="A135" s="125"/>
      <c r="B135" s="125"/>
      <c r="DS135" s="127"/>
      <c r="DT135" s="127"/>
    </row>
    <row r="136" spans="1:124" s="126" customFormat="1" x14ac:dyDescent="0.2">
      <c r="A136" s="125"/>
      <c r="B136" s="125"/>
      <c r="DS136" s="127"/>
      <c r="DT136" s="127"/>
    </row>
    <row r="137" spans="1:124" s="126" customFormat="1" x14ac:dyDescent="0.2">
      <c r="A137" s="125"/>
      <c r="B137" s="125"/>
      <c r="DS137" s="127"/>
      <c r="DT137" s="127"/>
    </row>
    <row r="138" spans="1:124" s="126" customFormat="1" x14ac:dyDescent="0.2">
      <c r="A138" s="125"/>
      <c r="B138" s="125"/>
      <c r="DS138" s="127"/>
      <c r="DT138" s="127"/>
    </row>
    <row r="139" spans="1:124" s="126" customFormat="1" x14ac:dyDescent="0.2">
      <c r="A139" s="125"/>
      <c r="B139" s="125"/>
      <c r="DS139" s="127"/>
      <c r="DT139" s="127"/>
    </row>
    <row r="140" spans="1:124" s="126" customFormat="1" x14ac:dyDescent="0.2">
      <c r="A140" s="125"/>
      <c r="B140" s="125"/>
      <c r="DS140" s="127"/>
      <c r="DT140" s="127"/>
    </row>
    <row r="141" spans="1:124" s="126" customFormat="1" x14ac:dyDescent="0.2">
      <c r="A141" s="125"/>
      <c r="B141" s="125"/>
      <c r="DS141" s="127"/>
      <c r="DT141" s="127"/>
    </row>
    <row r="142" spans="1:124" s="126" customFormat="1" x14ac:dyDescent="0.2">
      <c r="A142" s="125"/>
      <c r="B142" s="125"/>
      <c r="DS142" s="127"/>
      <c r="DT142" s="127"/>
    </row>
    <row r="143" spans="1:124" s="126" customFormat="1" x14ac:dyDescent="0.2">
      <c r="A143" s="125"/>
      <c r="B143" s="125"/>
      <c r="DS143" s="127"/>
      <c r="DT143" s="127"/>
    </row>
    <row r="144" spans="1:124" s="126" customFormat="1" x14ac:dyDescent="0.2">
      <c r="A144" s="125"/>
      <c r="B144" s="125"/>
      <c r="DS144" s="127"/>
      <c r="DT144" s="127"/>
    </row>
    <row r="145" spans="1:124" s="126" customFormat="1" x14ac:dyDescent="0.2">
      <c r="A145" s="125"/>
      <c r="B145" s="125"/>
      <c r="DS145" s="127"/>
      <c r="DT145" s="127"/>
    </row>
    <row r="146" spans="1:124" s="126" customFormat="1" x14ac:dyDescent="0.2">
      <c r="A146" s="125"/>
      <c r="B146" s="125"/>
      <c r="DS146" s="127"/>
      <c r="DT146" s="127"/>
    </row>
    <row r="147" spans="1:124" s="126" customFormat="1" x14ac:dyDescent="0.2">
      <c r="A147" s="125"/>
      <c r="B147" s="125"/>
      <c r="DS147" s="127"/>
      <c r="DT147" s="127"/>
    </row>
    <row r="148" spans="1:124" s="126" customFormat="1" x14ac:dyDescent="0.2">
      <c r="A148" s="125"/>
      <c r="B148" s="125"/>
      <c r="DS148" s="127"/>
      <c r="DT148" s="127"/>
    </row>
    <row r="149" spans="1:124" s="126" customFormat="1" x14ac:dyDescent="0.2">
      <c r="A149" s="125"/>
      <c r="B149" s="125"/>
      <c r="DS149" s="127"/>
      <c r="DT149" s="127"/>
    </row>
    <row r="150" spans="1:124" s="126" customFormat="1" x14ac:dyDescent="0.2">
      <c r="A150" s="125"/>
      <c r="B150" s="125"/>
      <c r="DS150" s="127"/>
      <c r="DT150" s="127"/>
    </row>
    <row r="151" spans="1:124" s="126" customFormat="1" x14ac:dyDescent="0.2">
      <c r="A151" s="125"/>
      <c r="B151" s="125"/>
      <c r="DS151" s="127"/>
      <c r="DT151" s="127"/>
    </row>
    <row r="152" spans="1:124" s="126" customFormat="1" x14ac:dyDescent="0.2">
      <c r="A152" s="125"/>
      <c r="B152" s="125"/>
      <c r="DS152" s="127"/>
      <c r="DT152" s="127"/>
    </row>
    <row r="153" spans="1:124" s="126" customFormat="1" x14ac:dyDescent="0.2">
      <c r="A153" s="125"/>
      <c r="B153" s="125"/>
      <c r="DS153" s="127"/>
      <c r="DT153" s="127"/>
    </row>
    <row r="154" spans="1:124" s="126" customFormat="1" x14ac:dyDescent="0.2">
      <c r="A154" s="125"/>
      <c r="B154" s="125"/>
      <c r="DS154" s="127"/>
      <c r="DT154" s="127"/>
    </row>
    <row r="155" spans="1:124" s="126" customFormat="1" x14ac:dyDescent="0.2">
      <c r="A155" s="125"/>
      <c r="B155" s="125"/>
      <c r="DS155" s="127"/>
      <c r="DT155" s="127"/>
    </row>
    <row r="156" spans="1:124" s="126" customFormat="1" x14ac:dyDescent="0.2">
      <c r="A156" s="125"/>
      <c r="B156" s="125"/>
      <c r="DS156" s="127"/>
      <c r="DT156" s="127"/>
    </row>
    <row r="157" spans="1:124" s="126" customFormat="1" x14ac:dyDescent="0.2">
      <c r="A157" s="125"/>
      <c r="B157" s="125"/>
      <c r="DS157" s="127"/>
      <c r="DT157" s="127"/>
    </row>
    <row r="158" spans="1:124" s="126" customFormat="1" x14ac:dyDescent="0.2">
      <c r="A158" s="125"/>
      <c r="B158" s="125"/>
      <c r="DS158" s="127"/>
      <c r="DT158" s="127"/>
    </row>
    <row r="159" spans="1:124" s="126" customFormat="1" x14ac:dyDescent="0.2">
      <c r="A159" s="125"/>
      <c r="B159" s="125"/>
      <c r="DS159" s="127"/>
      <c r="DT159" s="127"/>
    </row>
    <row r="160" spans="1:124" s="126" customFormat="1" x14ac:dyDescent="0.2">
      <c r="A160" s="125"/>
      <c r="B160" s="125"/>
      <c r="DS160" s="127"/>
      <c r="DT160" s="127"/>
    </row>
    <row r="161" spans="1:124" s="126" customFormat="1" x14ac:dyDescent="0.2">
      <c r="A161" s="125"/>
      <c r="B161" s="125"/>
      <c r="DS161" s="127"/>
      <c r="DT161" s="127"/>
    </row>
    <row r="162" spans="1:124" s="126" customFormat="1" x14ac:dyDescent="0.2">
      <c r="A162" s="125"/>
      <c r="B162" s="125"/>
      <c r="DS162" s="127"/>
      <c r="DT162" s="127"/>
    </row>
    <row r="163" spans="1:124" s="126" customFormat="1" x14ac:dyDescent="0.2">
      <c r="A163" s="125"/>
      <c r="B163" s="125"/>
      <c r="DS163" s="127"/>
      <c r="DT163" s="127"/>
    </row>
    <row r="164" spans="1:124" s="126" customFormat="1" x14ac:dyDescent="0.2">
      <c r="A164" s="125"/>
      <c r="B164" s="125"/>
      <c r="DS164" s="127"/>
      <c r="DT164" s="127"/>
    </row>
    <row r="165" spans="1:124" s="126" customFormat="1" x14ac:dyDescent="0.2">
      <c r="A165" s="125"/>
      <c r="B165" s="125"/>
      <c r="DS165" s="127"/>
      <c r="DT165" s="127"/>
    </row>
    <row r="166" spans="1:124" s="126" customFormat="1" x14ac:dyDescent="0.2">
      <c r="A166" s="125"/>
      <c r="B166" s="125"/>
      <c r="DS166" s="127"/>
      <c r="DT166" s="127"/>
    </row>
    <row r="167" spans="1:124" s="126" customFormat="1" x14ac:dyDescent="0.2">
      <c r="A167" s="125"/>
      <c r="B167" s="125"/>
      <c r="DS167" s="127"/>
      <c r="DT167" s="127"/>
    </row>
    <row r="168" spans="1:124" s="126" customFormat="1" x14ac:dyDescent="0.2">
      <c r="A168" s="125"/>
      <c r="B168" s="125"/>
      <c r="DS168" s="127"/>
      <c r="DT168" s="127"/>
    </row>
    <row r="169" spans="1:124" s="126" customFormat="1" x14ac:dyDescent="0.2">
      <c r="A169" s="125"/>
      <c r="B169" s="125"/>
      <c r="DS169" s="127"/>
      <c r="DT169" s="127"/>
    </row>
    <row r="170" spans="1:124" s="126" customFormat="1" x14ac:dyDescent="0.2">
      <c r="A170" s="125"/>
      <c r="B170" s="125"/>
      <c r="DS170" s="127"/>
      <c r="DT170" s="127"/>
    </row>
    <row r="171" spans="1:124" s="126" customFormat="1" x14ac:dyDescent="0.2">
      <c r="A171" s="125"/>
      <c r="B171" s="125"/>
      <c r="DS171" s="127"/>
      <c r="DT171" s="127"/>
    </row>
    <row r="172" spans="1:124" s="126" customFormat="1" x14ac:dyDescent="0.2">
      <c r="A172" s="125"/>
      <c r="B172" s="125"/>
      <c r="DS172" s="127"/>
      <c r="DT172" s="127"/>
    </row>
    <row r="173" spans="1:124" s="126" customFormat="1" x14ac:dyDescent="0.2">
      <c r="A173" s="125"/>
      <c r="B173" s="125"/>
      <c r="DS173" s="127"/>
      <c r="DT173" s="127"/>
    </row>
    <row r="174" spans="1:124" s="126" customFormat="1" x14ac:dyDescent="0.2">
      <c r="A174" s="125"/>
      <c r="B174" s="125"/>
      <c r="DS174" s="127"/>
      <c r="DT174" s="127"/>
    </row>
    <row r="175" spans="1:124" s="126" customFormat="1" x14ac:dyDescent="0.2">
      <c r="A175" s="125"/>
      <c r="B175" s="125"/>
      <c r="DS175" s="127"/>
      <c r="DT175" s="127"/>
    </row>
    <row r="176" spans="1:124" s="126" customFormat="1" x14ac:dyDescent="0.2">
      <c r="A176" s="125"/>
      <c r="B176" s="125"/>
      <c r="DS176" s="127"/>
      <c r="DT176" s="127"/>
    </row>
    <row r="177" spans="1:124" s="126" customFormat="1" x14ac:dyDescent="0.2">
      <c r="A177" s="125"/>
      <c r="B177" s="125"/>
      <c r="DS177" s="127"/>
      <c r="DT177" s="127"/>
    </row>
    <row r="178" spans="1:124" s="126" customFormat="1" x14ac:dyDescent="0.2">
      <c r="A178" s="125"/>
      <c r="B178" s="125"/>
      <c r="DS178" s="127"/>
      <c r="DT178" s="127"/>
    </row>
    <row r="179" spans="1:124" s="126" customFormat="1" x14ac:dyDescent="0.2">
      <c r="A179" s="125"/>
      <c r="B179" s="125"/>
      <c r="DS179" s="127"/>
      <c r="DT179" s="127"/>
    </row>
    <row r="180" spans="1:124" s="126" customFormat="1" x14ac:dyDescent="0.2">
      <c r="A180" s="125"/>
      <c r="B180" s="125"/>
      <c r="DS180" s="127"/>
      <c r="DT180" s="127"/>
    </row>
    <row r="181" spans="1:124" s="126" customFormat="1" x14ac:dyDescent="0.2">
      <c r="A181" s="125"/>
      <c r="B181" s="125"/>
      <c r="DS181" s="127"/>
      <c r="DT181" s="127"/>
    </row>
    <row r="182" spans="1:124" s="126" customFormat="1" x14ac:dyDescent="0.2">
      <c r="A182" s="125"/>
      <c r="B182" s="125"/>
      <c r="DS182" s="127"/>
      <c r="DT182" s="127"/>
    </row>
    <row r="183" spans="1:124" s="126" customFormat="1" x14ac:dyDescent="0.2">
      <c r="A183" s="125"/>
      <c r="B183" s="125"/>
      <c r="DS183" s="127"/>
      <c r="DT183" s="127"/>
    </row>
    <row r="184" spans="1:124" s="126" customFormat="1" x14ac:dyDescent="0.2">
      <c r="A184" s="125"/>
      <c r="B184" s="125"/>
      <c r="DS184" s="127"/>
      <c r="DT184" s="127"/>
    </row>
    <row r="185" spans="1:124" s="126" customFormat="1" x14ac:dyDescent="0.2">
      <c r="A185" s="125"/>
      <c r="B185" s="125"/>
      <c r="DS185" s="127"/>
      <c r="DT185" s="127"/>
    </row>
    <row r="186" spans="1:124" s="126" customFormat="1" x14ac:dyDescent="0.2">
      <c r="A186" s="125"/>
      <c r="B186" s="125"/>
      <c r="DS186" s="127"/>
      <c r="DT186" s="127"/>
    </row>
    <row r="187" spans="1:124" s="126" customFormat="1" x14ac:dyDescent="0.2">
      <c r="A187" s="125"/>
      <c r="B187" s="125"/>
      <c r="DS187" s="127"/>
      <c r="DT187" s="127"/>
    </row>
    <row r="188" spans="1:124" s="126" customFormat="1" x14ac:dyDescent="0.2">
      <c r="A188" s="125"/>
      <c r="B188" s="125"/>
      <c r="DS188" s="127"/>
      <c r="DT188" s="127"/>
    </row>
    <row r="189" spans="1:124" s="126" customFormat="1" x14ac:dyDescent="0.2">
      <c r="A189" s="125"/>
      <c r="B189" s="125"/>
      <c r="DS189" s="127"/>
      <c r="DT189" s="127"/>
    </row>
    <row r="190" spans="1:124" s="126" customFormat="1" x14ac:dyDescent="0.2">
      <c r="A190" s="125"/>
      <c r="B190" s="125"/>
      <c r="DS190" s="127"/>
      <c r="DT190" s="127"/>
    </row>
    <row r="191" spans="1:124" s="126" customFormat="1" x14ac:dyDescent="0.2">
      <c r="A191" s="125"/>
      <c r="B191" s="125"/>
      <c r="DS191" s="127"/>
      <c r="DT191" s="127"/>
    </row>
    <row r="192" spans="1:124" s="126" customFormat="1" x14ac:dyDescent="0.2">
      <c r="A192" s="125"/>
      <c r="B192" s="125"/>
      <c r="DS192" s="127"/>
      <c r="DT192" s="127"/>
    </row>
    <row r="193" spans="1:124" s="126" customFormat="1" x14ac:dyDescent="0.2">
      <c r="A193" s="125"/>
      <c r="B193" s="125"/>
      <c r="DS193" s="127"/>
      <c r="DT193" s="127"/>
    </row>
    <row r="194" spans="1:124" s="126" customFormat="1" x14ac:dyDescent="0.2">
      <c r="A194" s="125"/>
      <c r="B194" s="125"/>
      <c r="DS194" s="127"/>
      <c r="DT194" s="127"/>
    </row>
    <row r="195" spans="1:124" s="126" customFormat="1" x14ac:dyDescent="0.2">
      <c r="A195" s="125"/>
      <c r="B195" s="125"/>
      <c r="DS195" s="127"/>
      <c r="DT195" s="127"/>
    </row>
    <row r="196" spans="1:124" s="126" customFormat="1" x14ac:dyDescent="0.2">
      <c r="A196" s="125"/>
      <c r="B196" s="125"/>
      <c r="DS196" s="127"/>
      <c r="DT196" s="127"/>
    </row>
    <row r="197" spans="1:124" s="126" customFormat="1" x14ac:dyDescent="0.2">
      <c r="A197" s="125"/>
      <c r="B197" s="125"/>
      <c r="DS197" s="127"/>
      <c r="DT197" s="127"/>
    </row>
    <row r="198" spans="1:124" s="126" customFormat="1" x14ac:dyDescent="0.2">
      <c r="A198" s="125"/>
      <c r="B198" s="125"/>
      <c r="DS198" s="127"/>
      <c r="DT198" s="127"/>
    </row>
    <row r="199" spans="1:124" s="126" customFormat="1" x14ac:dyDescent="0.2">
      <c r="A199" s="125"/>
      <c r="B199" s="125"/>
      <c r="DS199" s="127"/>
      <c r="DT199" s="127"/>
    </row>
    <row r="200" spans="1:124" s="126" customFormat="1" x14ac:dyDescent="0.2">
      <c r="A200" s="125"/>
      <c r="B200" s="125"/>
      <c r="DS200" s="127"/>
      <c r="DT200" s="127"/>
    </row>
    <row r="201" spans="1:124" s="126" customFormat="1" x14ac:dyDescent="0.2">
      <c r="A201" s="125"/>
      <c r="B201" s="125"/>
      <c r="DS201" s="127"/>
      <c r="DT201" s="127"/>
    </row>
    <row r="202" spans="1:124" s="126" customFormat="1" x14ac:dyDescent="0.2">
      <c r="A202" s="125"/>
      <c r="B202" s="125"/>
      <c r="DS202" s="127"/>
      <c r="DT202" s="127"/>
    </row>
    <row r="203" spans="1:124" s="126" customFormat="1" x14ac:dyDescent="0.2">
      <c r="A203" s="125"/>
      <c r="B203" s="125"/>
      <c r="DS203" s="127"/>
      <c r="DT203" s="127"/>
    </row>
    <row r="204" spans="1:124" s="126" customFormat="1" x14ac:dyDescent="0.2">
      <c r="A204" s="125"/>
      <c r="B204" s="125"/>
      <c r="DS204" s="127"/>
      <c r="DT204" s="127"/>
    </row>
    <row r="205" spans="1:124" s="126" customFormat="1" x14ac:dyDescent="0.2">
      <c r="A205" s="125"/>
      <c r="B205" s="125"/>
      <c r="DS205" s="127"/>
      <c r="DT205" s="127"/>
    </row>
    <row r="206" spans="1:124" s="126" customFormat="1" x14ac:dyDescent="0.2">
      <c r="A206" s="125"/>
      <c r="B206" s="125"/>
      <c r="DS206" s="127"/>
      <c r="DT206" s="127"/>
    </row>
    <row r="207" spans="1:124" s="126" customFormat="1" x14ac:dyDescent="0.2">
      <c r="A207" s="125"/>
      <c r="B207" s="125"/>
      <c r="DS207" s="127"/>
      <c r="DT207" s="127"/>
    </row>
    <row r="208" spans="1:124" s="126" customFormat="1" x14ac:dyDescent="0.2">
      <c r="A208" s="125"/>
      <c r="B208" s="125"/>
      <c r="DS208" s="127"/>
      <c r="DT208" s="127"/>
    </row>
    <row r="209" spans="1:124" s="126" customFormat="1" x14ac:dyDescent="0.2">
      <c r="A209" s="125"/>
      <c r="B209" s="125"/>
      <c r="DS209" s="127"/>
      <c r="DT209" s="127"/>
    </row>
    <row r="210" spans="1:124" s="126" customFormat="1" x14ac:dyDescent="0.2">
      <c r="A210" s="125"/>
      <c r="B210" s="125"/>
      <c r="DS210" s="127"/>
      <c r="DT210" s="127"/>
    </row>
    <row r="211" spans="1:124" s="126" customFormat="1" x14ac:dyDescent="0.2">
      <c r="A211" s="125"/>
      <c r="B211" s="125"/>
      <c r="DS211" s="127"/>
      <c r="DT211" s="127"/>
    </row>
    <row r="212" spans="1:124" s="126" customFormat="1" x14ac:dyDescent="0.2">
      <c r="A212" s="125"/>
      <c r="B212" s="125"/>
      <c r="DS212" s="127"/>
      <c r="DT212" s="127"/>
    </row>
    <row r="213" spans="1:124" s="126" customFormat="1" x14ac:dyDescent="0.2">
      <c r="A213" s="125"/>
      <c r="B213" s="125"/>
      <c r="DS213" s="127"/>
      <c r="DT213" s="127"/>
    </row>
    <row r="214" spans="1:124" s="126" customFormat="1" x14ac:dyDescent="0.2">
      <c r="A214" s="125"/>
      <c r="B214" s="125"/>
      <c r="DS214" s="127"/>
      <c r="DT214" s="127"/>
    </row>
    <row r="215" spans="1:124" s="126" customFormat="1" x14ac:dyDescent="0.2">
      <c r="A215" s="125"/>
      <c r="B215" s="125"/>
      <c r="DS215" s="127"/>
      <c r="DT215" s="127"/>
    </row>
    <row r="216" spans="1:124" s="126" customFormat="1" x14ac:dyDescent="0.2">
      <c r="A216" s="125"/>
      <c r="B216" s="125"/>
      <c r="DS216" s="127"/>
      <c r="DT216" s="127"/>
    </row>
    <row r="217" spans="1:124" s="126" customFormat="1" x14ac:dyDescent="0.2">
      <c r="A217" s="125"/>
      <c r="B217" s="125"/>
      <c r="DS217" s="127"/>
      <c r="DT217" s="127"/>
    </row>
    <row r="218" spans="1:124" s="126" customFormat="1" x14ac:dyDescent="0.2">
      <c r="A218" s="125"/>
      <c r="B218" s="125"/>
      <c r="DS218" s="127"/>
      <c r="DT218" s="127"/>
    </row>
    <row r="219" spans="1:124" s="126" customFormat="1" x14ac:dyDescent="0.2">
      <c r="A219" s="125"/>
      <c r="B219" s="125"/>
      <c r="DS219" s="127"/>
      <c r="DT219" s="127"/>
    </row>
    <row r="220" spans="1:124" s="126" customFormat="1" x14ac:dyDescent="0.2">
      <c r="A220" s="125"/>
      <c r="B220" s="125"/>
      <c r="DS220" s="127"/>
      <c r="DT220" s="127"/>
    </row>
    <row r="221" spans="1:124" s="126" customFormat="1" x14ac:dyDescent="0.2">
      <c r="A221" s="125"/>
      <c r="B221" s="125"/>
      <c r="DS221" s="127"/>
      <c r="DT221" s="127"/>
    </row>
    <row r="222" spans="1:124" s="126" customFormat="1" x14ac:dyDescent="0.2">
      <c r="A222" s="125"/>
      <c r="B222" s="125"/>
      <c r="DS222" s="127"/>
      <c r="DT222" s="127"/>
    </row>
    <row r="223" spans="1:124" s="126" customFormat="1" x14ac:dyDescent="0.2">
      <c r="A223" s="125"/>
      <c r="B223" s="125"/>
      <c r="DS223" s="127"/>
      <c r="DT223" s="127"/>
    </row>
    <row r="224" spans="1:124" s="126" customFormat="1" x14ac:dyDescent="0.2">
      <c r="A224" s="125"/>
      <c r="B224" s="125"/>
      <c r="DS224" s="127"/>
      <c r="DT224" s="127"/>
    </row>
    <row r="225" spans="1:124" s="126" customFormat="1" x14ac:dyDescent="0.2">
      <c r="A225" s="125"/>
      <c r="B225" s="125"/>
      <c r="DS225" s="127"/>
      <c r="DT225" s="127"/>
    </row>
    <row r="226" spans="1:124" s="126" customFormat="1" x14ac:dyDescent="0.2">
      <c r="A226" s="125"/>
      <c r="B226" s="125"/>
      <c r="DS226" s="127"/>
      <c r="DT226" s="127"/>
    </row>
    <row r="227" spans="1:124" s="126" customFormat="1" x14ac:dyDescent="0.2">
      <c r="A227" s="125"/>
      <c r="B227" s="125"/>
      <c r="DS227" s="127"/>
      <c r="DT227" s="127"/>
    </row>
    <row r="228" spans="1:124" s="126" customFormat="1" x14ac:dyDescent="0.2">
      <c r="A228" s="125"/>
      <c r="B228" s="125"/>
      <c r="DS228" s="127"/>
      <c r="DT228" s="127"/>
    </row>
    <row r="229" spans="1:124" s="126" customFormat="1" x14ac:dyDescent="0.2">
      <c r="A229" s="125"/>
      <c r="B229" s="125"/>
      <c r="DS229" s="127"/>
      <c r="DT229" s="127"/>
    </row>
    <row r="230" spans="1:124" s="126" customFormat="1" x14ac:dyDescent="0.2">
      <c r="A230" s="125"/>
      <c r="B230" s="125"/>
      <c r="DS230" s="127"/>
      <c r="DT230" s="127"/>
    </row>
    <row r="231" spans="1:124" s="126" customFormat="1" x14ac:dyDescent="0.2">
      <c r="A231" s="125"/>
      <c r="B231" s="125"/>
      <c r="DS231" s="127"/>
      <c r="DT231" s="127"/>
    </row>
    <row r="232" spans="1:124" s="126" customFormat="1" x14ac:dyDescent="0.2">
      <c r="A232" s="125"/>
      <c r="B232" s="125"/>
      <c r="DS232" s="127"/>
      <c r="DT232" s="127"/>
    </row>
    <row r="233" spans="1:124" s="126" customFormat="1" x14ac:dyDescent="0.2">
      <c r="A233" s="125"/>
      <c r="B233" s="125"/>
      <c r="DS233" s="127"/>
      <c r="DT233" s="127"/>
    </row>
    <row r="234" spans="1:124" s="126" customFormat="1" x14ac:dyDescent="0.2">
      <c r="A234" s="125"/>
      <c r="B234" s="125"/>
      <c r="DS234" s="127"/>
      <c r="DT234" s="127"/>
    </row>
    <row r="235" spans="1:124" s="126" customFormat="1" x14ac:dyDescent="0.2">
      <c r="A235" s="125"/>
      <c r="B235" s="125"/>
      <c r="DS235" s="127"/>
      <c r="DT235" s="127"/>
    </row>
    <row r="236" spans="1:124" s="126" customFormat="1" x14ac:dyDescent="0.2">
      <c r="A236" s="125"/>
      <c r="B236" s="125"/>
      <c r="DS236" s="127"/>
      <c r="DT236" s="127"/>
    </row>
    <row r="237" spans="1:124" s="126" customFormat="1" x14ac:dyDescent="0.2">
      <c r="A237" s="125"/>
      <c r="B237" s="125"/>
      <c r="DS237" s="127"/>
      <c r="DT237" s="127"/>
    </row>
    <row r="238" spans="1:124" s="126" customFormat="1" x14ac:dyDescent="0.2">
      <c r="A238" s="125"/>
      <c r="B238" s="125"/>
      <c r="DS238" s="127"/>
      <c r="DT238" s="127"/>
    </row>
    <row r="239" spans="1:124" s="126" customFormat="1" x14ac:dyDescent="0.2">
      <c r="A239" s="125"/>
      <c r="B239" s="125"/>
      <c r="DS239" s="127"/>
      <c r="DT239" s="127"/>
    </row>
    <row r="240" spans="1:124" s="126" customFormat="1" x14ac:dyDescent="0.2">
      <c r="A240" s="125"/>
      <c r="B240" s="125"/>
      <c r="DS240" s="127"/>
      <c r="DT240" s="127"/>
    </row>
    <row r="241" spans="1:124" s="126" customFormat="1" x14ac:dyDescent="0.2">
      <c r="A241" s="125"/>
      <c r="B241" s="125"/>
      <c r="DS241" s="127"/>
      <c r="DT241" s="127"/>
    </row>
    <row r="242" spans="1:124" s="126" customFormat="1" x14ac:dyDescent="0.2">
      <c r="A242" s="125"/>
      <c r="B242" s="125"/>
      <c r="DS242" s="127"/>
      <c r="DT242" s="127"/>
    </row>
    <row r="243" spans="1:124" s="126" customFormat="1" x14ac:dyDescent="0.2">
      <c r="A243" s="125"/>
      <c r="B243" s="125"/>
      <c r="DS243" s="127"/>
      <c r="DT243" s="127"/>
    </row>
    <row r="244" spans="1:124" s="126" customFormat="1" x14ac:dyDescent="0.2">
      <c r="A244" s="125"/>
      <c r="B244" s="125"/>
      <c r="DS244" s="127"/>
      <c r="DT244" s="127"/>
    </row>
    <row r="245" spans="1:124" s="126" customFormat="1" x14ac:dyDescent="0.2">
      <c r="A245" s="125"/>
      <c r="B245" s="125"/>
      <c r="DS245" s="127"/>
      <c r="DT245" s="127"/>
    </row>
    <row r="246" spans="1:124" s="126" customFormat="1" x14ac:dyDescent="0.2">
      <c r="A246" s="125"/>
      <c r="B246" s="125"/>
      <c r="DS246" s="127"/>
      <c r="DT246" s="127"/>
    </row>
    <row r="247" spans="1:124" s="126" customFormat="1" x14ac:dyDescent="0.2">
      <c r="A247" s="125"/>
      <c r="B247" s="125"/>
      <c r="DS247" s="127"/>
      <c r="DT247" s="127"/>
    </row>
    <row r="248" spans="1:124" s="126" customFormat="1" x14ac:dyDescent="0.2">
      <c r="A248" s="125"/>
      <c r="B248" s="125"/>
      <c r="DS248" s="127"/>
      <c r="DT248" s="127"/>
    </row>
    <row r="249" spans="1:124" s="126" customFormat="1" x14ac:dyDescent="0.2">
      <c r="A249" s="125"/>
      <c r="B249" s="125"/>
      <c r="DS249" s="127"/>
      <c r="DT249" s="127"/>
    </row>
    <row r="250" spans="1:124" s="126" customFormat="1" x14ac:dyDescent="0.2">
      <c r="A250" s="125"/>
      <c r="B250" s="125"/>
      <c r="DS250" s="127"/>
      <c r="DT250" s="127"/>
    </row>
    <row r="251" spans="1:124" s="126" customFormat="1" x14ac:dyDescent="0.2">
      <c r="A251" s="125"/>
      <c r="B251" s="125"/>
      <c r="DS251" s="127"/>
      <c r="DT251" s="127"/>
    </row>
    <row r="252" spans="1:124" s="126" customFormat="1" x14ac:dyDescent="0.2">
      <c r="A252" s="125"/>
      <c r="B252" s="125"/>
      <c r="DS252" s="127"/>
      <c r="DT252" s="127"/>
    </row>
    <row r="253" spans="1:124" s="126" customFormat="1" x14ac:dyDescent="0.2">
      <c r="A253" s="125"/>
      <c r="B253" s="125"/>
      <c r="DS253" s="127"/>
      <c r="DT253" s="127"/>
    </row>
    <row r="254" spans="1:124" s="126" customFormat="1" x14ac:dyDescent="0.2">
      <c r="A254" s="125"/>
      <c r="B254" s="125"/>
      <c r="DS254" s="127"/>
      <c r="DT254" s="127"/>
    </row>
    <row r="255" spans="1:124" s="126" customFormat="1" x14ac:dyDescent="0.2">
      <c r="A255" s="125"/>
      <c r="B255" s="125"/>
      <c r="DS255" s="127"/>
      <c r="DT255" s="127"/>
    </row>
    <row r="256" spans="1:124" s="126" customFormat="1" x14ac:dyDescent="0.2">
      <c r="A256" s="125"/>
      <c r="B256" s="125"/>
      <c r="DS256" s="127"/>
      <c r="DT256" s="127"/>
    </row>
    <row r="257" spans="1:124" s="126" customFormat="1" x14ac:dyDescent="0.2">
      <c r="A257" s="125"/>
      <c r="B257" s="125"/>
      <c r="DS257" s="127"/>
      <c r="DT257" s="127"/>
    </row>
    <row r="258" spans="1:124" s="126" customFormat="1" x14ac:dyDescent="0.2">
      <c r="A258" s="125"/>
      <c r="B258" s="125"/>
      <c r="DS258" s="127"/>
      <c r="DT258" s="127"/>
    </row>
    <row r="259" spans="1:124" s="126" customFormat="1" x14ac:dyDescent="0.2">
      <c r="A259" s="125"/>
      <c r="B259" s="125"/>
      <c r="DS259" s="127"/>
      <c r="DT259" s="127"/>
    </row>
    <row r="260" spans="1:124" s="126" customFormat="1" x14ac:dyDescent="0.2">
      <c r="A260" s="125"/>
      <c r="B260" s="125"/>
      <c r="DS260" s="127"/>
      <c r="DT260" s="127"/>
    </row>
    <row r="261" spans="1:124" s="126" customFormat="1" x14ac:dyDescent="0.2">
      <c r="A261" s="125"/>
      <c r="B261" s="125"/>
      <c r="DS261" s="127"/>
      <c r="DT261" s="127"/>
    </row>
    <row r="262" spans="1:124" s="126" customFormat="1" x14ac:dyDescent="0.2">
      <c r="A262" s="125"/>
      <c r="B262" s="125"/>
      <c r="DS262" s="127"/>
      <c r="DT262" s="127"/>
    </row>
    <row r="263" spans="1:124" s="126" customFormat="1" x14ac:dyDescent="0.2">
      <c r="A263" s="125"/>
      <c r="B263" s="125"/>
      <c r="DS263" s="127"/>
      <c r="DT263" s="127"/>
    </row>
    <row r="264" spans="1:124" s="126" customFormat="1" x14ac:dyDescent="0.2">
      <c r="A264" s="125"/>
      <c r="B264" s="125"/>
      <c r="DS264" s="127"/>
      <c r="DT264" s="127"/>
    </row>
    <row r="265" spans="1:124" s="126" customFormat="1" x14ac:dyDescent="0.2">
      <c r="A265" s="125"/>
      <c r="B265" s="125"/>
      <c r="DS265" s="127"/>
      <c r="DT265" s="127"/>
    </row>
    <row r="266" spans="1:124" s="126" customFormat="1" x14ac:dyDescent="0.2">
      <c r="A266" s="125"/>
      <c r="B266" s="125"/>
      <c r="DS266" s="127"/>
      <c r="DT266" s="127"/>
    </row>
    <row r="267" spans="1:124" s="126" customFormat="1" x14ac:dyDescent="0.2">
      <c r="A267" s="125"/>
      <c r="B267" s="125"/>
      <c r="DS267" s="127"/>
      <c r="DT267" s="127"/>
    </row>
    <row r="268" spans="1:124" s="126" customFormat="1" x14ac:dyDescent="0.2">
      <c r="A268" s="125"/>
      <c r="B268" s="125"/>
      <c r="DS268" s="127"/>
      <c r="DT268" s="127"/>
    </row>
    <row r="269" spans="1:124" s="126" customFormat="1" x14ac:dyDescent="0.2">
      <c r="A269" s="125"/>
      <c r="B269" s="125"/>
      <c r="DS269" s="127"/>
      <c r="DT269" s="127"/>
    </row>
    <row r="270" spans="1:124" s="126" customFormat="1" x14ac:dyDescent="0.2">
      <c r="A270" s="125"/>
      <c r="B270" s="125"/>
      <c r="DS270" s="127"/>
      <c r="DT270" s="127"/>
    </row>
    <row r="271" spans="1:124" s="126" customFormat="1" x14ac:dyDescent="0.2">
      <c r="A271" s="125"/>
      <c r="B271" s="125"/>
      <c r="DS271" s="127"/>
      <c r="DT271" s="127"/>
    </row>
    <row r="272" spans="1:124" s="126" customFormat="1" x14ac:dyDescent="0.2">
      <c r="A272" s="125"/>
      <c r="B272" s="125"/>
      <c r="DS272" s="127"/>
      <c r="DT272" s="127"/>
    </row>
    <row r="273" spans="1:124" s="126" customFormat="1" x14ac:dyDescent="0.2">
      <c r="A273" s="125"/>
      <c r="B273" s="125"/>
      <c r="DS273" s="127"/>
      <c r="DT273" s="127"/>
    </row>
    <row r="274" spans="1:124" s="126" customFormat="1" x14ac:dyDescent="0.2">
      <c r="A274" s="125"/>
      <c r="B274" s="125"/>
      <c r="DS274" s="127"/>
      <c r="DT274" s="127"/>
    </row>
    <row r="275" spans="1:124" s="126" customFormat="1" x14ac:dyDescent="0.2">
      <c r="A275" s="125"/>
      <c r="B275" s="125"/>
      <c r="DS275" s="127"/>
      <c r="DT275" s="127"/>
    </row>
    <row r="276" spans="1:124" s="126" customFormat="1" x14ac:dyDescent="0.2">
      <c r="A276" s="125"/>
      <c r="B276" s="125"/>
      <c r="DS276" s="127"/>
      <c r="DT276" s="127"/>
    </row>
    <row r="277" spans="1:124" s="126" customFormat="1" x14ac:dyDescent="0.2">
      <c r="A277" s="125"/>
      <c r="B277" s="125"/>
      <c r="DS277" s="127"/>
      <c r="DT277" s="127"/>
    </row>
    <row r="278" spans="1:124" s="126" customFormat="1" x14ac:dyDescent="0.2">
      <c r="A278" s="125"/>
      <c r="B278" s="125"/>
      <c r="DS278" s="127"/>
      <c r="DT278" s="127"/>
    </row>
    <row r="279" spans="1:124" s="126" customFormat="1" x14ac:dyDescent="0.2">
      <c r="A279" s="125"/>
      <c r="B279" s="125"/>
      <c r="DS279" s="127"/>
      <c r="DT279" s="127"/>
    </row>
    <row r="280" spans="1:124" s="126" customFormat="1" x14ac:dyDescent="0.2">
      <c r="A280" s="125"/>
      <c r="B280" s="125"/>
      <c r="DS280" s="127"/>
      <c r="DT280" s="127"/>
    </row>
    <row r="281" spans="1:124" s="126" customFormat="1" x14ac:dyDescent="0.2">
      <c r="A281" s="125"/>
      <c r="B281" s="125"/>
      <c r="DS281" s="127"/>
      <c r="DT281" s="127"/>
    </row>
    <row r="282" spans="1:124" s="126" customFormat="1" x14ac:dyDescent="0.2">
      <c r="A282" s="125"/>
      <c r="B282" s="125"/>
      <c r="DS282" s="127"/>
      <c r="DT282" s="127"/>
    </row>
    <row r="283" spans="1:124" s="126" customFormat="1" x14ac:dyDescent="0.2">
      <c r="A283" s="125"/>
      <c r="B283" s="125"/>
      <c r="DS283" s="127"/>
      <c r="DT283" s="127"/>
    </row>
    <row r="284" spans="1:124" s="126" customFormat="1" x14ac:dyDescent="0.2">
      <c r="A284" s="125"/>
      <c r="B284" s="125"/>
      <c r="DS284" s="127"/>
      <c r="DT284" s="127"/>
    </row>
    <row r="285" spans="1:124" s="126" customFormat="1" x14ac:dyDescent="0.2">
      <c r="A285" s="125"/>
      <c r="B285" s="125"/>
      <c r="DS285" s="127"/>
      <c r="DT285" s="127"/>
    </row>
    <row r="286" spans="1:124" s="126" customFormat="1" x14ac:dyDescent="0.2">
      <c r="A286" s="125"/>
      <c r="B286" s="125"/>
      <c r="DS286" s="127"/>
      <c r="DT286" s="127"/>
    </row>
    <row r="287" spans="1:124" s="126" customFormat="1" x14ac:dyDescent="0.2">
      <c r="A287" s="125"/>
      <c r="B287" s="125"/>
      <c r="DS287" s="127"/>
      <c r="DT287" s="127"/>
    </row>
    <row r="288" spans="1:124" s="126" customFormat="1" x14ac:dyDescent="0.2">
      <c r="A288" s="125"/>
      <c r="B288" s="125"/>
      <c r="DS288" s="127"/>
      <c r="DT288" s="127"/>
    </row>
    <row r="289" spans="1:124" s="126" customFormat="1" x14ac:dyDescent="0.2">
      <c r="A289" s="125"/>
      <c r="B289" s="125"/>
      <c r="DS289" s="127"/>
      <c r="DT289" s="127"/>
    </row>
    <row r="290" spans="1:124" s="126" customFormat="1" x14ac:dyDescent="0.2">
      <c r="A290" s="125"/>
      <c r="B290" s="125"/>
      <c r="DS290" s="127"/>
      <c r="DT290" s="127"/>
    </row>
    <row r="291" spans="1:124" s="126" customFormat="1" x14ac:dyDescent="0.2">
      <c r="A291" s="125"/>
      <c r="B291" s="125"/>
      <c r="DS291" s="127"/>
      <c r="DT291" s="127"/>
    </row>
    <row r="292" spans="1:124" s="126" customFormat="1" x14ac:dyDescent="0.2">
      <c r="A292" s="125"/>
      <c r="B292" s="125"/>
      <c r="DS292" s="127"/>
      <c r="DT292" s="127"/>
    </row>
    <row r="293" spans="1:124" s="126" customFormat="1" x14ac:dyDescent="0.2">
      <c r="A293" s="125"/>
      <c r="B293" s="125"/>
      <c r="DS293" s="127"/>
      <c r="DT293" s="127"/>
    </row>
    <row r="294" spans="1:124" s="126" customFormat="1" x14ac:dyDescent="0.2">
      <c r="A294" s="125"/>
      <c r="B294" s="125"/>
      <c r="DS294" s="127"/>
      <c r="DT294" s="127"/>
    </row>
    <row r="295" spans="1:124" s="126" customFormat="1" x14ac:dyDescent="0.2">
      <c r="A295" s="125"/>
      <c r="B295" s="125"/>
      <c r="DS295" s="127"/>
      <c r="DT295" s="127"/>
    </row>
    <row r="296" spans="1:124" s="126" customFormat="1" x14ac:dyDescent="0.2">
      <c r="A296" s="125"/>
      <c r="B296" s="125"/>
      <c r="DS296" s="127"/>
      <c r="DT296" s="127"/>
    </row>
    <row r="297" spans="1:124" s="126" customFormat="1" x14ac:dyDescent="0.2">
      <c r="A297" s="125"/>
      <c r="B297" s="125"/>
      <c r="DS297" s="127"/>
      <c r="DT297" s="127"/>
    </row>
    <row r="298" spans="1:124" s="126" customFormat="1" x14ac:dyDescent="0.2">
      <c r="A298" s="125"/>
      <c r="B298" s="125"/>
      <c r="DS298" s="127"/>
      <c r="DT298" s="127"/>
    </row>
    <row r="299" spans="1:124" s="126" customFormat="1" x14ac:dyDescent="0.2">
      <c r="A299" s="125"/>
      <c r="B299" s="125"/>
      <c r="DS299" s="127"/>
      <c r="DT299" s="127"/>
    </row>
    <row r="300" spans="1:124" s="126" customFormat="1" x14ac:dyDescent="0.2">
      <c r="A300" s="125"/>
      <c r="B300" s="125"/>
      <c r="DS300" s="127"/>
      <c r="DT300" s="127"/>
    </row>
    <row r="301" spans="1:124" s="126" customFormat="1" x14ac:dyDescent="0.2">
      <c r="A301" s="125"/>
      <c r="B301" s="125"/>
      <c r="DS301" s="127"/>
      <c r="DT301" s="127"/>
    </row>
    <row r="302" spans="1:124" s="126" customFormat="1" x14ac:dyDescent="0.2">
      <c r="A302" s="125"/>
      <c r="B302" s="125"/>
      <c r="DS302" s="127"/>
      <c r="DT302" s="127"/>
    </row>
    <row r="303" spans="1:124" s="126" customFormat="1" x14ac:dyDescent="0.2">
      <c r="A303" s="125"/>
      <c r="B303" s="125"/>
      <c r="DS303" s="127"/>
      <c r="DT303" s="127"/>
    </row>
    <row r="304" spans="1:124" s="126" customFormat="1" x14ac:dyDescent="0.2">
      <c r="A304" s="125"/>
      <c r="B304" s="125"/>
      <c r="DS304" s="127"/>
      <c r="DT304" s="127"/>
    </row>
    <row r="305" spans="1:124" s="126" customFormat="1" x14ac:dyDescent="0.2">
      <c r="A305" s="125"/>
      <c r="B305" s="125"/>
      <c r="DS305" s="127"/>
      <c r="DT305" s="127"/>
    </row>
    <row r="306" spans="1:124" s="126" customFormat="1" x14ac:dyDescent="0.2">
      <c r="A306" s="125"/>
      <c r="B306" s="125"/>
      <c r="DS306" s="127"/>
      <c r="DT306" s="127"/>
    </row>
    <row r="307" spans="1:124" s="126" customFormat="1" x14ac:dyDescent="0.2">
      <c r="A307" s="125"/>
      <c r="B307" s="125"/>
      <c r="DS307" s="127"/>
      <c r="DT307" s="127"/>
    </row>
    <row r="308" spans="1:124" s="126" customFormat="1" x14ac:dyDescent="0.2">
      <c r="A308" s="125"/>
      <c r="B308" s="125"/>
      <c r="DS308" s="127"/>
      <c r="DT308" s="127"/>
    </row>
    <row r="309" spans="1:124" s="126" customFormat="1" x14ac:dyDescent="0.2">
      <c r="A309" s="125"/>
      <c r="B309" s="125"/>
      <c r="DS309" s="127"/>
      <c r="DT309" s="127"/>
    </row>
    <row r="310" spans="1:124" s="126" customFormat="1" x14ac:dyDescent="0.2">
      <c r="A310" s="125"/>
      <c r="B310" s="125"/>
      <c r="DS310" s="127"/>
      <c r="DT310" s="127"/>
    </row>
    <row r="311" spans="1:124" s="126" customFormat="1" x14ac:dyDescent="0.2">
      <c r="A311" s="125"/>
      <c r="B311" s="125"/>
      <c r="DS311" s="127"/>
      <c r="DT311" s="127"/>
    </row>
    <row r="312" spans="1:124" s="126" customFormat="1" x14ac:dyDescent="0.2">
      <c r="A312" s="125"/>
      <c r="B312" s="125"/>
      <c r="DS312" s="127"/>
      <c r="DT312" s="127"/>
    </row>
    <row r="313" spans="1:124" s="126" customFormat="1" x14ac:dyDescent="0.2">
      <c r="A313" s="125"/>
      <c r="B313" s="125"/>
      <c r="DS313" s="127"/>
      <c r="DT313" s="127"/>
    </row>
    <row r="314" spans="1:124" s="126" customFormat="1" x14ac:dyDescent="0.2">
      <c r="A314" s="125"/>
      <c r="B314" s="125"/>
      <c r="DS314" s="127"/>
      <c r="DT314" s="127"/>
    </row>
    <row r="315" spans="1:124" s="126" customFormat="1" x14ac:dyDescent="0.2">
      <c r="A315" s="125"/>
      <c r="B315" s="125"/>
      <c r="DS315" s="127"/>
      <c r="DT315" s="127"/>
    </row>
    <row r="316" spans="1:124" s="126" customFormat="1" x14ac:dyDescent="0.2">
      <c r="A316" s="125"/>
      <c r="B316" s="125"/>
      <c r="DS316" s="127"/>
      <c r="DT316" s="127"/>
    </row>
    <row r="317" spans="1:124" s="126" customFormat="1" x14ac:dyDescent="0.2">
      <c r="A317" s="125"/>
      <c r="B317" s="125"/>
      <c r="DS317" s="127"/>
      <c r="DT317" s="127"/>
    </row>
    <row r="318" spans="1:124" s="126" customFormat="1" x14ac:dyDescent="0.2">
      <c r="A318" s="125"/>
      <c r="B318" s="125"/>
      <c r="DS318" s="127"/>
      <c r="DT318" s="127"/>
    </row>
    <row r="319" spans="1:124" s="126" customFormat="1" x14ac:dyDescent="0.2">
      <c r="A319" s="125"/>
      <c r="B319" s="125"/>
      <c r="DS319" s="127"/>
      <c r="DT319" s="127"/>
    </row>
    <row r="320" spans="1:124" s="126" customFormat="1" x14ac:dyDescent="0.2">
      <c r="A320" s="125"/>
      <c r="B320" s="125"/>
      <c r="DS320" s="127"/>
      <c r="DT320" s="127"/>
    </row>
    <row r="321" spans="1:124" s="126" customFormat="1" x14ac:dyDescent="0.2">
      <c r="A321" s="125"/>
      <c r="B321" s="125"/>
      <c r="DS321" s="127"/>
      <c r="DT321" s="127"/>
    </row>
    <row r="322" spans="1:124" s="126" customFormat="1" x14ac:dyDescent="0.2">
      <c r="A322" s="125"/>
      <c r="B322" s="125"/>
      <c r="DS322" s="127"/>
      <c r="DT322" s="127"/>
    </row>
    <row r="323" spans="1:124" s="126" customFormat="1" x14ac:dyDescent="0.2">
      <c r="A323" s="125"/>
      <c r="B323" s="125"/>
      <c r="DS323" s="127"/>
      <c r="DT323" s="127"/>
    </row>
    <row r="324" spans="1:124" s="126" customFormat="1" x14ac:dyDescent="0.2">
      <c r="A324" s="125"/>
      <c r="B324" s="125"/>
      <c r="DS324" s="127"/>
      <c r="DT324" s="127"/>
    </row>
    <row r="325" spans="1:124" s="126" customFormat="1" x14ac:dyDescent="0.2">
      <c r="A325" s="125"/>
      <c r="B325" s="125"/>
      <c r="DS325" s="127"/>
      <c r="DT325" s="127"/>
    </row>
    <row r="326" spans="1:124" s="126" customFormat="1" x14ac:dyDescent="0.2">
      <c r="A326" s="125"/>
      <c r="B326" s="125"/>
      <c r="DS326" s="127"/>
      <c r="DT326" s="127"/>
    </row>
    <row r="327" spans="1:124" s="126" customFormat="1" x14ac:dyDescent="0.2">
      <c r="A327" s="125"/>
      <c r="B327" s="125"/>
      <c r="DS327" s="127"/>
      <c r="DT327" s="127"/>
    </row>
    <row r="328" spans="1:124" s="126" customFormat="1" x14ac:dyDescent="0.2">
      <c r="A328" s="125"/>
      <c r="B328" s="125"/>
      <c r="DS328" s="127"/>
      <c r="DT328" s="127"/>
    </row>
    <row r="329" spans="1:124" s="126" customFormat="1" x14ac:dyDescent="0.2">
      <c r="A329" s="125"/>
      <c r="B329" s="125"/>
      <c r="DS329" s="127"/>
      <c r="DT329" s="127"/>
    </row>
    <row r="330" spans="1:124" s="126" customFormat="1" x14ac:dyDescent="0.2">
      <c r="A330" s="125"/>
      <c r="B330" s="125"/>
      <c r="DS330" s="127"/>
      <c r="DT330" s="127"/>
    </row>
    <row r="331" spans="1:124" s="126" customFormat="1" x14ac:dyDescent="0.2">
      <c r="A331" s="125"/>
      <c r="B331" s="125"/>
      <c r="DS331" s="127"/>
      <c r="DT331" s="127"/>
    </row>
    <row r="332" spans="1:124" s="126" customFormat="1" x14ac:dyDescent="0.2">
      <c r="A332" s="125"/>
      <c r="B332" s="125"/>
      <c r="DS332" s="127"/>
      <c r="DT332" s="127"/>
    </row>
    <row r="333" spans="1:124" s="126" customFormat="1" x14ac:dyDescent="0.2">
      <c r="A333" s="125"/>
      <c r="B333" s="125"/>
      <c r="DS333" s="127"/>
      <c r="DT333" s="127"/>
    </row>
    <row r="334" spans="1:124" s="126" customFormat="1" x14ac:dyDescent="0.2">
      <c r="A334" s="125"/>
      <c r="B334" s="125"/>
      <c r="DS334" s="127"/>
      <c r="DT334" s="127"/>
    </row>
    <row r="335" spans="1:124" s="126" customFormat="1" x14ac:dyDescent="0.2">
      <c r="A335" s="125"/>
      <c r="B335" s="125"/>
      <c r="DS335" s="127"/>
      <c r="DT335" s="127"/>
    </row>
    <row r="336" spans="1:124" s="126" customFormat="1" x14ac:dyDescent="0.2">
      <c r="A336" s="125"/>
      <c r="B336" s="125"/>
      <c r="DS336" s="127"/>
      <c r="DT336" s="127"/>
    </row>
    <row r="337" spans="1:124" s="126" customFormat="1" x14ac:dyDescent="0.2">
      <c r="A337" s="125"/>
      <c r="B337" s="125"/>
      <c r="DS337" s="127"/>
      <c r="DT337" s="127"/>
    </row>
    <row r="338" spans="1:124" s="126" customFormat="1" x14ac:dyDescent="0.2">
      <c r="A338" s="125"/>
      <c r="B338" s="125"/>
      <c r="DS338" s="127"/>
      <c r="DT338" s="127"/>
    </row>
    <row r="339" spans="1:124" s="126" customFormat="1" x14ac:dyDescent="0.2">
      <c r="A339" s="125"/>
      <c r="B339" s="125"/>
      <c r="DS339" s="127"/>
      <c r="DT339" s="127"/>
    </row>
    <row r="340" spans="1:124" s="126" customFormat="1" x14ac:dyDescent="0.2">
      <c r="A340" s="125"/>
      <c r="B340" s="125"/>
      <c r="DS340" s="127"/>
      <c r="DT340" s="127"/>
    </row>
    <row r="341" spans="1:124" s="126" customFormat="1" x14ac:dyDescent="0.2">
      <c r="A341" s="125"/>
      <c r="B341" s="125"/>
      <c r="DS341" s="127"/>
      <c r="DT341" s="127"/>
    </row>
    <row r="342" spans="1:124" s="126" customFormat="1" x14ac:dyDescent="0.2">
      <c r="A342" s="125"/>
      <c r="B342" s="125"/>
      <c r="DS342" s="127"/>
      <c r="DT342" s="127"/>
    </row>
    <row r="343" spans="1:124" s="126" customFormat="1" x14ac:dyDescent="0.2">
      <c r="A343" s="125"/>
      <c r="B343" s="125"/>
      <c r="DS343" s="127"/>
      <c r="DT343" s="127"/>
    </row>
    <row r="344" spans="1:124" s="126" customFormat="1" x14ac:dyDescent="0.2">
      <c r="A344" s="125"/>
      <c r="B344" s="125"/>
      <c r="DS344" s="127"/>
      <c r="DT344" s="127"/>
    </row>
    <row r="345" spans="1:124" s="126" customFormat="1" x14ac:dyDescent="0.2">
      <c r="A345" s="125"/>
      <c r="B345" s="125"/>
      <c r="DS345" s="127"/>
      <c r="DT345" s="127"/>
    </row>
    <row r="346" spans="1:124" s="126" customFormat="1" x14ac:dyDescent="0.2">
      <c r="A346" s="125"/>
      <c r="B346" s="125"/>
      <c r="DS346" s="127"/>
      <c r="DT346" s="127"/>
    </row>
    <row r="347" spans="1:124" s="126" customFormat="1" x14ac:dyDescent="0.2">
      <c r="A347" s="125"/>
      <c r="B347" s="125"/>
      <c r="DS347" s="127"/>
      <c r="DT347" s="127"/>
    </row>
    <row r="348" spans="1:124" s="126" customFormat="1" x14ac:dyDescent="0.2">
      <c r="A348" s="125"/>
      <c r="B348" s="125"/>
      <c r="DS348" s="127"/>
      <c r="DT348" s="127"/>
    </row>
    <row r="349" spans="1:124" s="126" customFormat="1" x14ac:dyDescent="0.2">
      <c r="A349" s="125"/>
      <c r="B349" s="125"/>
      <c r="DS349" s="127"/>
      <c r="DT349" s="127"/>
    </row>
    <row r="350" spans="1:124" s="126" customFormat="1" x14ac:dyDescent="0.2">
      <c r="A350" s="125"/>
      <c r="B350" s="125"/>
      <c r="DS350" s="127"/>
      <c r="DT350" s="127"/>
    </row>
    <row r="351" spans="1:124" s="126" customFormat="1" x14ac:dyDescent="0.2">
      <c r="A351" s="125"/>
      <c r="B351" s="125"/>
      <c r="DS351" s="127"/>
      <c r="DT351" s="127"/>
    </row>
    <row r="352" spans="1:124" s="126" customFormat="1" x14ac:dyDescent="0.2">
      <c r="A352" s="125"/>
      <c r="B352" s="125"/>
      <c r="DS352" s="127"/>
      <c r="DT352" s="127"/>
    </row>
    <row r="353" spans="1:124" s="126" customFormat="1" x14ac:dyDescent="0.2">
      <c r="A353" s="125"/>
      <c r="B353" s="125"/>
      <c r="DS353" s="127"/>
      <c r="DT353" s="127"/>
    </row>
    <row r="354" spans="1:124" s="126" customFormat="1" x14ac:dyDescent="0.2">
      <c r="A354" s="125"/>
      <c r="B354" s="125"/>
      <c r="DS354" s="127"/>
      <c r="DT354" s="127"/>
    </row>
    <row r="355" spans="1:124" s="126" customFormat="1" x14ac:dyDescent="0.2">
      <c r="A355" s="125"/>
      <c r="B355" s="125"/>
      <c r="DS355" s="127"/>
      <c r="DT355" s="127"/>
    </row>
    <row r="356" spans="1:124" s="126" customFormat="1" x14ac:dyDescent="0.2">
      <c r="A356" s="125"/>
      <c r="B356" s="125"/>
      <c r="DS356" s="127"/>
      <c r="DT356" s="127"/>
    </row>
    <row r="357" spans="1:124" s="126" customFormat="1" x14ac:dyDescent="0.2">
      <c r="A357" s="125"/>
      <c r="B357" s="125"/>
      <c r="DS357" s="127"/>
      <c r="DT357" s="127"/>
    </row>
    <row r="358" spans="1:124" s="126" customFormat="1" x14ac:dyDescent="0.2">
      <c r="A358" s="125"/>
      <c r="B358" s="125"/>
      <c r="DS358" s="127"/>
      <c r="DT358" s="127"/>
    </row>
    <row r="359" spans="1:124" s="126" customFormat="1" x14ac:dyDescent="0.2">
      <c r="A359" s="125"/>
      <c r="B359" s="125"/>
      <c r="DS359" s="127"/>
      <c r="DT359" s="127"/>
    </row>
    <row r="360" spans="1:124" s="126" customFormat="1" x14ac:dyDescent="0.2">
      <c r="A360" s="125"/>
      <c r="B360" s="125"/>
      <c r="DS360" s="127"/>
      <c r="DT360" s="127"/>
    </row>
    <row r="361" spans="1:124" s="126" customFormat="1" x14ac:dyDescent="0.2">
      <c r="A361" s="125"/>
      <c r="B361" s="125"/>
      <c r="DS361" s="127"/>
      <c r="DT361" s="127"/>
    </row>
    <row r="362" spans="1:124" s="126" customFormat="1" x14ac:dyDescent="0.2">
      <c r="A362" s="125"/>
      <c r="B362" s="125"/>
      <c r="DS362" s="127"/>
      <c r="DT362" s="127"/>
    </row>
    <row r="363" spans="1:124" s="126" customFormat="1" x14ac:dyDescent="0.2">
      <c r="A363" s="125"/>
      <c r="B363" s="125"/>
      <c r="DS363" s="127"/>
      <c r="DT363" s="127"/>
    </row>
    <row r="364" spans="1:124" s="126" customFormat="1" x14ac:dyDescent="0.2">
      <c r="A364" s="125"/>
      <c r="B364" s="125"/>
      <c r="DS364" s="127"/>
      <c r="DT364" s="127"/>
    </row>
    <row r="365" spans="1:124" s="126" customFormat="1" x14ac:dyDescent="0.2">
      <c r="A365" s="125"/>
      <c r="B365" s="125"/>
      <c r="DS365" s="127"/>
      <c r="DT365" s="127"/>
    </row>
    <row r="366" spans="1:124" s="126" customFormat="1" x14ac:dyDescent="0.2">
      <c r="A366" s="125"/>
      <c r="B366" s="125"/>
      <c r="DS366" s="127"/>
      <c r="DT366" s="127"/>
    </row>
    <row r="367" spans="1:124" s="126" customFormat="1" x14ac:dyDescent="0.2">
      <c r="A367" s="125"/>
      <c r="B367" s="125"/>
      <c r="DS367" s="127"/>
      <c r="DT367" s="127"/>
    </row>
    <row r="368" spans="1:124" s="126" customFormat="1" x14ac:dyDescent="0.2">
      <c r="A368" s="125"/>
      <c r="B368" s="125"/>
      <c r="DS368" s="127"/>
      <c r="DT368" s="127"/>
    </row>
    <row r="369" spans="1:124" s="126" customFormat="1" x14ac:dyDescent="0.2">
      <c r="A369" s="125"/>
      <c r="B369" s="125"/>
      <c r="DS369" s="127"/>
      <c r="DT369" s="127"/>
    </row>
    <row r="370" spans="1:124" s="126" customFormat="1" x14ac:dyDescent="0.2">
      <c r="A370" s="125"/>
      <c r="B370" s="125"/>
      <c r="DS370" s="127"/>
      <c r="DT370" s="127"/>
    </row>
    <row r="371" spans="1:124" s="126" customFormat="1" x14ac:dyDescent="0.2">
      <c r="A371" s="125"/>
      <c r="B371" s="125"/>
      <c r="DS371" s="127"/>
      <c r="DT371" s="127"/>
    </row>
    <row r="372" spans="1:124" s="126" customFormat="1" x14ac:dyDescent="0.2">
      <c r="A372" s="125"/>
      <c r="B372" s="125"/>
      <c r="DS372" s="127"/>
      <c r="DT372" s="127"/>
    </row>
    <row r="373" spans="1:124" s="126" customFormat="1" x14ac:dyDescent="0.2">
      <c r="A373" s="125"/>
      <c r="B373" s="125"/>
      <c r="DS373" s="127"/>
      <c r="DT373" s="127"/>
    </row>
    <row r="374" spans="1:124" s="126" customFormat="1" x14ac:dyDescent="0.2">
      <c r="A374" s="125"/>
      <c r="B374" s="125"/>
      <c r="DS374" s="127"/>
      <c r="DT374" s="127"/>
    </row>
    <row r="375" spans="1:124" s="126" customFormat="1" x14ac:dyDescent="0.2">
      <c r="A375" s="125"/>
      <c r="B375" s="125"/>
      <c r="DS375" s="127"/>
      <c r="DT375" s="127"/>
    </row>
    <row r="376" spans="1:124" s="126" customFormat="1" x14ac:dyDescent="0.2">
      <c r="A376" s="125"/>
      <c r="B376" s="125"/>
      <c r="DS376" s="127"/>
      <c r="DT376" s="127"/>
    </row>
    <row r="377" spans="1:124" s="126" customFormat="1" x14ac:dyDescent="0.2">
      <c r="A377" s="125"/>
      <c r="B377" s="125"/>
      <c r="DS377" s="127"/>
      <c r="DT377" s="127"/>
    </row>
    <row r="378" spans="1:124" s="126" customFormat="1" x14ac:dyDescent="0.2">
      <c r="A378" s="125"/>
      <c r="B378" s="125"/>
      <c r="DS378" s="127"/>
      <c r="DT378" s="127"/>
    </row>
    <row r="379" spans="1:124" s="126" customFormat="1" x14ac:dyDescent="0.2">
      <c r="A379" s="125"/>
      <c r="B379" s="125"/>
      <c r="DS379" s="127"/>
      <c r="DT379" s="127"/>
    </row>
    <row r="380" spans="1:124" s="126" customFormat="1" x14ac:dyDescent="0.2">
      <c r="A380" s="125"/>
      <c r="B380" s="125"/>
      <c r="DS380" s="127"/>
      <c r="DT380" s="127"/>
    </row>
    <row r="381" spans="1:124" s="126" customFormat="1" x14ac:dyDescent="0.2">
      <c r="A381" s="125"/>
      <c r="B381" s="125"/>
      <c r="DS381" s="127"/>
      <c r="DT381" s="127"/>
    </row>
    <row r="382" spans="1:124" s="126" customFormat="1" x14ac:dyDescent="0.2">
      <c r="A382" s="125"/>
      <c r="B382" s="125"/>
      <c r="DS382" s="127"/>
      <c r="DT382" s="127"/>
    </row>
    <row r="383" spans="1:124" s="126" customFormat="1" x14ac:dyDescent="0.2">
      <c r="A383" s="125"/>
      <c r="B383" s="125"/>
      <c r="DS383" s="127"/>
      <c r="DT383" s="127"/>
    </row>
    <row r="384" spans="1:124" s="126" customFormat="1" x14ac:dyDescent="0.2">
      <c r="A384" s="125"/>
      <c r="B384" s="125"/>
      <c r="DS384" s="127"/>
      <c r="DT384" s="127"/>
    </row>
    <row r="385" spans="1:124" s="126" customFormat="1" x14ac:dyDescent="0.2">
      <c r="A385" s="125"/>
      <c r="B385" s="125"/>
      <c r="DS385" s="127"/>
      <c r="DT385" s="127"/>
    </row>
    <row r="386" spans="1:124" s="126" customFormat="1" x14ac:dyDescent="0.2">
      <c r="A386" s="125"/>
      <c r="B386" s="125"/>
      <c r="DS386" s="127"/>
      <c r="DT386" s="127"/>
    </row>
    <row r="387" spans="1:124" s="126" customFormat="1" x14ac:dyDescent="0.2">
      <c r="A387" s="125"/>
      <c r="B387" s="125"/>
      <c r="DS387" s="127"/>
      <c r="DT387" s="127"/>
    </row>
    <row r="388" spans="1:124" s="126" customFormat="1" x14ac:dyDescent="0.2">
      <c r="A388" s="125"/>
      <c r="B388" s="125"/>
      <c r="DS388" s="127"/>
      <c r="DT388" s="127"/>
    </row>
    <row r="389" spans="1:124" s="126" customFormat="1" x14ac:dyDescent="0.2">
      <c r="A389" s="125"/>
      <c r="B389" s="125"/>
      <c r="DS389" s="127"/>
      <c r="DT389" s="127"/>
    </row>
    <row r="390" spans="1:124" s="126" customFormat="1" x14ac:dyDescent="0.2">
      <c r="A390" s="125"/>
      <c r="B390" s="125"/>
      <c r="DS390" s="127"/>
      <c r="DT390" s="127"/>
    </row>
    <row r="391" spans="1:124" s="126" customFormat="1" x14ac:dyDescent="0.2">
      <c r="A391" s="125"/>
      <c r="B391" s="125"/>
      <c r="DS391" s="127"/>
      <c r="DT391" s="127"/>
    </row>
    <row r="392" spans="1:124" s="126" customFormat="1" x14ac:dyDescent="0.2">
      <c r="A392" s="125"/>
      <c r="B392" s="125"/>
      <c r="DS392" s="127"/>
      <c r="DT392" s="127"/>
    </row>
    <row r="393" spans="1:124" s="126" customFormat="1" x14ac:dyDescent="0.2">
      <c r="A393" s="125"/>
      <c r="B393" s="125"/>
      <c r="DS393" s="127"/>
      <c r="DT393" s="127"/>
    </row>
    <row r="394" spans="1:124" s="126" customFormat="1" x14ac:dyDescent="0.2">
      <c r="A394" s="125"/>
      <c r="B394" s="125"/>
      <c r="DS394" s="127"/>
      <c r="DT394" s="127"/>
    </row>
    <row r="395" spans="1:124" s="126" customFormat="1" x14ac:dyDescent="0.2">
      <c r="A395" s="125"/>
      <c r="B395" s="125"/>
      <c r="DS395" s="127"/>
      <c r="DT395" s="127"/>
    </row>
    <row r="396" spans="1:124" s="126" customFormat="1" x14ac:dyDescent="0.2">
      <c r="A396" s="125"/>
      <c r="B396" s="125"/>
      <c r="DS396" s="127"/>
      <c r="DT396" s="127"/>
    </row>
    <row r="397" spans="1:124" s="126" customFormat="1" x14ac:dyDescent="0.2">
      <c r="A397" s="125"/>
      <c r="B397" s="125"/>
      <c r="DS397" s="127"/>
      <c r="DT397" s="127"/>
    </row>
    <row r="398" spans="1:124" s="126" customFormat="1" x14ac:dyDescent="0.2">
      <c r="A398" s="125"/>
      <c r="B398" s="125"/>
      <c r="DS398" s="127"/>
      <c r="DT398" s="127"/>
    </row>
    <row r="399" spans="1:124" s="126" customFormat="1" x14ac:dyDescent="0.2">
      <c r="A399" s="125"/>
      <c r="B399" s="125"/>
      <c r="DS399" s="127"/>
      <c r="DT399" s="127"/>
    </row>
    <row r="400" spans="1:124" s="126" customFormat="1" x14ac:dyDescent="0.2">
      <c r="A400" s="125"/>
      <c r="B400" s="125"/>
      <c r="DS400" s="127"/>
      <c r="DT400" s="127"/>
    </row>
    <row r="401" spans="1:124" s="126" customFormat="1" x14ac:dyDescent="0.2">
      <c r="A401" s="125"/>
      <c r="B401" s="125"/>
      <c r="DS401" s="127"/>
      <c r="DT401" s="127"/>
    </row>
    <row r="402" spans="1:124" s="126" customFormat="1" x14ac:dyDescent="0.2">
      <c r="A402" s="125"/>
      <c r="B402" s="125"/>
      <c r="DS402" s="127"/>
      <c r="DT402" s="127"/>
    </row>
    <row r="403" spans="1:124" s="126" customFormat="1" x14ac:dyDescent="0.2">
      <c r="A403" s="125"/>
      <c r="B403" s="125"/>
      <c r="DS403" s="127"/>
      <c r="DT403" s="127"/>
    </row>
    <row r="404" spans="1:124" s="126" customFormat="1" x14ac:dyDescent="0.2">
      <c r="A404" s="125"/>
      <c r="B404" s="125"/>
      <c r="DS404" s="127"/>
      <c r="DT404" s="127"/>
    </row>
    <row r="405" spans="1:124" s="126" customFormat="1" x14ac:dyDescent="0.2">
      <c r="A405" s="125"/>
      <c r="B405" s="125"/>
      <c r="DS405" s="127"/>
      <c r="DT405" s="127"/>
    </row>
    <row r="406" spans="1:124" s="126" customFormat="1" x14ac:dyDescent="0.2">
      <c r="A406" s="125"/>
      <c r="B406" s="125"/>
      <c r="DS406" s="127"/>
      <c r="DT406" s="127"/>
    </row>
    <row r="407" spans="1:124" s="126" customFormat="1" x14ac:dyDescent="0.2">
      <c r="A407" s="125"/>
      <c r="B407" s="125"/>
      <c r="DS407" s="127"/>
      <c r="DT407" s="127"/>
    </row>
    <row r="408" spans="1:124" s="126" customFormat="1" x14ac:dyDescent="0.2">
      <c r="A408" s="125"/>
      <c r="B408" s="125"/>
      <c r="DS408" s="127"/>
      <c r="DT408" s="127"/>
    </row>
    <row r="409" spans="1:124" s="126" customFormat="1" x14ac:dyDescent="0.2">
      <c r="A409" s="125"/>
      <c r="B409" s="125"/>
      <c r="DS409" s="127"/>
      <c r="DT409" s="127"/>
    </row>
    <row r="410" spans="1:124" s="126" customFormat="1" x14ac:dyDescent="0.2">
      <c r="A410" s="125"/>
      <c r="B410" s="125"/>
      <c r="DS410" s="127"/>
      <c r="DT410" s="127"/>
    </row>
    <row r="411" spans="1:124" s="126" customFormat="1" x14ac:dyDescent="0.2">
      <c r="A411" s="125"/>
      <c r="B411" s="125"/>
      <c r="DS411" s="127"/>
      <c r="DT411" s="127"/>
    </row>
    <row r="412" spans="1:124" s="126" customFormat="1" x14ac:dyDescent="0.2">
      <c r="A412" s="125"/>
      <c r="B412" s="125"/>
      <c r="DS412" s="127"/>
      <c r="DT412" s="127"/>
    </row>
    <row r="413" spans="1:124" s="126" customFormat="1" x14ac:dyDescent="0.2">
      <c r="A413" s="125"/>
      <c r="B413" s="125"/>
      <c r="DS413" s="127"/>
      <c r="DT413" s="127"/>
    </row>
    <row r="414" spans="1:124" s="126" customFormat="1" x14ac:dyDescent="0.2">
      <c r="A414" s="125"/>
      <c r="B414" s="125"/>
      <c r="DS414" s="127"/>
      <c r="DT414" s="127"/>
    </row>
    <row r="415" spans="1:124" s="126" customFormat="1" x14ac:dyDescent="0.2">
      <c r="A415" s="125"/>
      <c r="B415" s="125"/>
      <c r="DS415" s="127"/>
      <c r="DT415" s="127"/>
    </row>
    <row r="416" spans="1:124" s="126" customFormat="1" x14ac:dyDescent="0.2">
      <c r="A416" s="125"/>
      <c r="B416" s="125"/>
      <c r="DS416" s="127"/>
      <c r="DT416" s="127"/>
    </row>
    <row r="417" spans="1:124" s="126" customFormat="1" x14ac:dyDescent="0.2">
      <c r="A417" s="125"/>
      <c r="B417" s="125"/>
      <c r="DS417" s="127"/>
      <c r="DT417" s="127"/>
    </row>
    <row r="418" spans="1:124" s="126" customFormat="1" x14ac:dyDescent="0.2">
      <c r="A418" s="125"/>
      <c r="B418" s="125"/>
      <c r="DS418" s="127"/>
      <c r="DT418" s="127"/>
    </row>
    <row r="419" spans="1:124" s="126" customFormat="1" x14ac:dyDescent="0.2">
      <c r="A419" s="125"/>
      <c r="B419" s="125"/>
      <c r="DS419" s="127"/>
      <c r="DT419" s="127"/>
    </row>
    <row r="420" spans="1:124" s="126" customFormat="1" x14ac:dyDescent="0.2">
      <c r="A420" s="125"/>
      <c r="B420" s="125"/>
      <c r="DS420" s="127"/>
      <c r="DT420" s="127"/>
    </row>
    <row r="421" spans="1:124" s="126" customFormat="1" x14ac:dyDescent="0.2">
      <c r="A421" s="125"/>
      <c r="B421" s="125"/>
      <c r="DS421" s="127"/>
      <c r="DT421" s="127"/>
    </row>
    <row r="422" spans="1:124" s="126" customFormat="1" x14ac:dyDescent="0.2">
      <c r="A422" s="125"/>
      <c r="B422" s="125"/>
      <c r="DS422" s="127"/>
      <c r="DT422" s="127"/>
    </row>
    <row r="423" spans="1:124" s="126" customFormat="1" x14ac:dyDescent="0.2">
      <c r="A423" s="125"/>
      <c r="B423" s="125"/>
      <c r="DS423" s="127"/>
      <c r="DT423" s="127"/>
    </row>
    <row r="424" spans="1:124" s="126" customFormat="1" x14ac:dyDescent="0.2">
      <c r="A424" s="125"/>
      <c r="B424" s="125"/>
      <c r="DS424" s="127"/>
      <c r="DT424" s="127"/>
    </row>
    <row r="425" spans="1:124" s="126" customFormat="1" x14ac:dyDescent="0.2">
      <c r="A425" s="125"/>
      <c r="B425" s="125"/>
      <c r="DS425" s="127"/>
      <c r="DT425" s="127"/>
    </row>
    <row r="426" spans="1:124" s="126" customFormat="1" x14ac:dyDescent="0.2">
      <c r="A426" s="125"/>
      <c r="B426" s="125"/>
      <c r="DS426" s="127"/>
      <c r="DT426" s="127"/>
    </row>
    <row r="427" spans="1:124" s="126" customFormat="1" x14ac:dyDescent="0.2">
      <c r="A427" s="125"/>
      <c r="B427" s="125"/>
      <c r="DS427" s="127"/>
      <c r="DT427" s="127"/>
    </row>
    <row r="428" spans="1:124" s="126" customFormat="1" x14ac:dyDescent="0.2">
      <c r="A428" s="125"/>
      <c r="B428" s="125"/>
      <c r="DS428" s="127"/>
      <c r="DT428" s="127"/>
    </row>
    <row r="429" spans="1:124" s="126" customFormat="1" x14ac:dyDescent="0.2">
      <c r="A429" s="125"/>
      <c r="B429" s="125"/>
      <c r="DS429" s="127"/>
      <c r="DT429" s="127"/>
    </row>
    <row r="430" spans="1:124" s="126" customFormat="1" x14ac:dyDescent="0.2">
      <c r="A430" s="125"/>
      <c r="B430" s="125"/>
      <c r="DS430" s="127"/>
      <c r="DT430" s="127"/>
    </row>
    <row r="431" spans="1:124" s="126" customFormat="1" x14ac:dyDescent="0.2">
      <c r="A431" s="125"/>
      <c r="B431" s="125"/>
      <c r="DS431" s="127"/>
      <c r="DT431" s="127"/>
    </row>
    <row r="432" spans="1:124" s="126" customFormat="1" x14ac:dyDescent="0.2">
      <c r="A432" s="125"/>
      <c r="B432" s="125"/>
      <c r="DS432" s="127"/>
      <c r="DT432" s="127"/>
    </row>
    <row r="433" spans="1:124" s="126" customFormat="1" x14ac:dyDescent="0.2">
      <c r="A433" s="125"/>
      <c r="B433" s="125"/>
      <c r="DS433" s="127"/>
      <c r="DT433" s="127"/>
    </row>
    <row r="434" spans="1:124" s="126" customFormat="1" x14ac:dyDescent="0.2">
      <c r="A434" s="125"/>
      <c r="B434" s="125"/>
      <c r="DS434" s="127"/>
      <c r="DT434" s="127"/>
    </row>
    <row r="435" spans="1:124" s="126" customFormat="1" x14ac:dyDescent="0.2">
      <c r="A435" s="125"/>
      <c r="B435" s="125"/>
      <c r="DS435" s="127"/>
      <c r="DT435" s="127"/>
    </row>
    <row r="436" spans="1:124" s="126" customFormat="1" x14ac:dyDescent="0.2">
      <c r="A436" s="125"/>
      <c r="B436" s="125"/>
      <c r="DS436" s="127"/>
      <c r="DT436" s="127"/>
    </row>
    <row r="437" spans="1:124" s="126" customFormat="1" x14ac:dyDescent="0.2">
      <c r="A437" s="125"/>
      <c r="B437" s="125"/>
      <c r="DS437" s="127"/>
      <c r="DT437" s="127"/>
    </row>
    <row r="438" spans="1:124" s="126" customFormat="1" x14ac:dyDescent="0.2">
      <c r="A438" s="125"/>
      <c r="B438" s="125"/>
      <c r="DS438" s="127"/>
      <c r="DT438" s="127"/>
    </row>
    <row r="439" spans="1:124" s="126" customFormat="1" x14ac:dyDescent="0.2">
      <c r="A439" s="125"/>
      <c r="B439" s="125"/>
      <c r="DS439" s="127"/>
      <c r="DT439" s="127"/>
    </row>
    <row r="440" spans="1:124" s="126" customFormat="1" x14ac:dyDescent="0.2">
      <c r="A440" s="125"/>
      <c r="B440" s="125"/>
      <c r="DS440" s="127"/>
      <c r="DT440" s="127"/>
    </row>
    <row r="441" spans="1:124" s="126" customFormat="1" x14ac:dyDescent="0.2">
      <c r="A441" s="125"/>
      <c r="B441" s="125"/>
      <c r="DS441" s="127"/>
      <c r="DT441" s="127"/>
    </row>
    <row r="442" spans="1:124" s="126" customFormat="1" x14ac:dyDescent="0.2">
      <c r="A442" s="125"/>
      <c r="B442" s="125"/>
      <c r="DS442" s="127"/>
      <c r="DT442" s="127"/>
    </row>
    <row r="443" spans="1:124" s="126" customFormat="1" x14ac:dyDescent="0.2">
      <c r="A443" s="125"/>
      <c r="B443" s="125"/>
      <c r="DS443" s="127"/>
      <c r="DT443" s="127"/>
    </row>
    <row r="444" spans="1:124" s="126" customFormat="1" x14ac:dyDescent="0.2">
      <c r="A444" s="125"/>
      <c r="B444" s="125"/>
      <c r="DS444" s="127"/>
      <c r="DT444" s="127"/>
    </row>
    <row r="445" spans="1:124" s="126" customFormat="1" x14ac:dyDescent="0.2">
      <c r="A445" s="125"/>
      <c r="B445" s="125"/>
      <c r="DS445" s="127"/>
      <c r="DT445" s="127"/>
    </row>
    <row r="446" spans="1:124" s="126" customFormat="1" x14ac:dyDescent="0.2">
      <c r="A446" s="125"/>
      <c r="B446" s="125"/>
      <c r="DS446" s="127"/>
      <c r="DT446" s="127"/>
    </row>
    <row r="447" spans="1:124" s="126" customFormat="1" x14ac:dyDescent="0.2">
      <c r="A447" s="125"/>
      <c r="B447" s="125"/>
      <c r="DS447" s="127"/>
      <c r="DT447" s="127"/>
    </row>
    <row r="448" spans="1:124" s="126" customFormat="1" x14ac:dyDescent="0.2">
      <c r="A448" s="125"/>
      <c r="B448" s="125"/>
      <c r="DS448" s="127"/>
      <c r="DT448" s="127"/>
    </row>
    <row r="449" spans="1:124" s="126" customFormat="1" x14ac:dyDescent="0.2">
      <c r="A449" s="125"/>
      <c r="B449" s="125"/>
      <c r="DS449" s="127"/>
      <c r="DT449" s="127"/>
    </row>
    <row r="450" spans="1:124" s="126" customFormat="1" x14ac:dyDescent="0.2">
      <c r="A450" s="125"/>
      <c r="B450" s="125"/>
      <c r="DS450" s="127"/>
      <c r="DT450" s="127"/>
    </row>
    <row r="451" spans="1:124" s="126" customFormat="1" x14ac:dyDescent="0.2">
      <c r="A451" s="125"/>
      <c r="B451" s="125"/>
      <c r="DS451" s="127"/>
      <c r="DT451" s="127"/>
    </row>
    <row r="452" spans="1:124" s="126" customFormat="1" x14ac:dyDescent="0.2">
      <c r="A452" s="125"/>
      <c r="B452" s="125"/>
      <c r="DS452" s="127"/>
      <c r="DT452" s="127"/>
    </row>
    <row r="453" spans="1:124" s="126" customFormat="1" x14ac:dyDescent="0.2">
      <c r="A453" s="125"/>
      <c r="B453" s="125"/>
      <c r="DS453" s="127"/>
      <c r="DT453" s="127"/>
    </row>
    <row r="454" spans="1:124" s="126" customFormat="1" x14ac:dyDescent="0.2">
      <c r="A454" s="125"/>
      <c r="B454" s="125"/>
      <c r="DS454" s="127"/>
      <c r="DT454" s="127"/>
    </row>
    <row r="455" spans="1:124" s="126" customFormat="1" x14ac:dyDescent="0.2">
      <c r="A455" s="125"/>
      <c r="B455" s="125"/>
      <c r="DS455" s="127"/>
      <c r="DT455" s="127"/>
    </row>
    <row r="456" spans="1:124" s="126" customFormat="1" x14ac:dyDescent="0.2">
      <c r="A456" s="125"/>
      <c r="B456" s="125"/>
      <c r="DS456" s="127"/>
      <c r="DT456" s="127"/>
    </row>
    <row r="457" spans="1:124" s="126" customFormat="1" x14ac:dyDescent="0.2">
      <c r="A457" s="125"/>
      <c r="B457" s="125"/>
      <c r="DS457" s="127"/>
      <c r="DT457" s="127"/>
    </row>
    <row r="458" spans="1:124" s="126" customFormat="1" x14ac:dyDescent="0.2">
      <c r="A458" s="125"/>
      <c r="B458" s="125"/>
      <c r="DS458" s="127"/>
      <c r="DT458" s="127"/>
    </row>
    <row r="459" spans="1:124" s="126" customFormat="1" x14ac:dyDescent="0.2">
      <c r="A459" s="125"/>
      <c r="B459" s="125"/>
      <c r="DS459" s="127"/>
      <c r="DT459" s="127"/>
    </row>
    <row r="460" spans="1:124" s="126" customFormat="1" x14ac:dyDescent="0.2">
      <c r="A460" s="125"/>
      <c r="B460" s="125"/>
      <c r="DS460" s="127"/>
      <c r="DT460" s="127"/>
    </row>
    <row r="461" spans="1:124" s="126" customFormat="1" x14ac:dyDescent="0.2">
      <c r="A461" s="125"/>
      <c r="B461" s="125"/>
      <c r="DS461" s="127"/>
      <c r="DT461" s="127"/>
    </row>
    <row r="462" spans="1:124" s="126" customFormat="1" x14ac:dyDescent="0.2">
      <c r="A462" s="125"/>
      <c r="B462" s="125"/>
      <c r="DS462" s="127"/>
      <c r="DT462" s="127"/>
    </row>
    <row r="463" spans="1:124" s="126" customFormat="1" x14ac:dyDescent="0.2">
      <c r="A463" s="125"/>
      <c r="B463" s="125"/>
      <c r="DS463" s="127"/>
      <c r="DT463" s="127"/>
    </row>
    <row r="464" spans="1:124" s="126" customFormat="1" x14ac:dyDescent="0.2">
      <c r="A464" s="125"/>
      <c r="B464" s="125"/>
      <c r="DS464" s="127"/>
      <c r="DT464" s="127"/>
    </row>
    <row r="465" spans="1:124" s="126" customFormat="1" x14ac:dyDescent="0.2">
      <c r="A465" s="125"/>
      <c r="B465" s="125"/>
      <c r="DS465" s="127"/>
      <c r="DT465" s="127"/>
    </row>
    <row r="466" spans="1:124" s="126" customFormat="1" x14ac:dyDescent="0.2">
      <c r="A466" s="125"/>
      <c r="B466" s="125"/>
      <c r="DS466" s="127"/>
      <c r="DT466" s="127"/>
    </row>
    <row r="467" spans="1:124" s="126" customFormat="1" x14ac:dyDescent="0.2">
      <c r="A467" s="125"/>
      <c r="B467" s="125"/>
      <c r="DS467" s="127"/>
      <c r="DT467" s="127"/>
    </row>
    <row r="468" spans="1:124" s="126" customFormat="1" x14ac:dyDescent="0.2">
      <c r="A468" s="125"/>
      <c r="B468" s="125"/>
      <c r="DS468" s="127"/>
      <c r="DT468" s="127"/>
    </row>
    <row r="469" spans="1:124" s="126" customFormat="1" x14ac:dyDescent="0.2">
      <c r="A469" s="125"/>
      <c r="B469" s="125"/>
      <c r="DS469" s="127"/>
      <c r="DT469" s="127"/>
    </row>
    <row r="470" spans="1:124" s="126" customFormat="1" x14ac:dyDescent="0.2">
      <c r="A470" s="125"/>
      <c r="B470" s="125"/>
      <c r="DS470" s="127"/>
      <c r="DT470" s="127"/>
    </row>
    <row r="471" spans="1:124" s="126" customFormat="1" x14ac:dyDescent="0.2">
      <c r="A471" s="125"/>
      <c r="B471" s="125"/>
      <c r="DS471" s="127"/>
      <c r="DT471" s="127"/>
    </row>
    <row r="472" spans="1:124" s="126" customFormat="1" x14ac:dyDescent="0.2">
      <c r="A472" s="125"/>
      <c r="B472" s="125"/>
      <c r="DS472" s="127"/>
      <c r="DT472" s="127"/>
    </row>
    <row r="473" spans="1:124" s="126" customFormat="1" x14ac:dyDescent="0.2">
      <c r="A473" s="125"/>
      <c r="B473" s="125"/>
      <c r="DS473" s="127"/>
      <c r="DT473" s="127"/>
    </row>
    <row r="474" spans="1:124" s="126" customFormat="1" x14ac:dyDescent="0.2">
      <c r="A474" s="125"/>
      <c r="B474" s="125"/>
      <c r="DS474" s="127"/>
      <c r="DT474" s="127"/>
    </row>
    <row r="475" spans="1:124" s="126" customFormat="1" x14ac:dyDescent="0.2">
      <c r="A475" s="125"/>
      <c r="B475" s="125"/>
      <c r="DS475" s="127"/>
      <c r="DT475" s="127"/>
    </row>
    <row r="476" spans="1:124" s="126" customFormat="1" x14ac:dyDescent="0.2">
      <c r="A476" s="125"/>
      <c r="B476" s="125"/>
      <c r="DS476" s="127"/>
      <c r="DT476" s="127"/>
    </row>
    <row r="477" spans="1:124" s="126" customFormat="1" x14ac:dyDescent="0.2">
      <c r="A477" s="125"/>
      <c r="B477" s="125"/>
      <c r="DS477" s="127"/>
      <c r="DT477" s="127"/>
    </row>
    <row r="478" spans="1:124" s="126" customFormat="1" x14ac:dyDescent="0.2">
      <c r="A478" s="125"/>
      <c r="B478" s="125"/>
      <c r="DS478" s="127"/>
      <c r="DT478" s="127"/>
    </row>
    <row r="479" spans="1:124" s="126" customFormat="1" x14ac:dyDescent="0.2">
      <c r="A479" s="125"/>
      <c r="B479" s="125"/>
      <c r="DS479" s="127"/>
      <c r="DT479" s="127"/>
    </row>
    <row r="480" spans="1:124" s="126" customFormat="1" x14ac:dyDescent="0.2">
      <c r="A480" s="125"/>
      <c r="B480" s="125"/>
      <c r="DS480" s="127"/>
      <c r="DT480" s="127"/>
    </row>
    <row r="481" spans="1:124" s="126" customFormat="1" x14ac:dyDescent="0.2">
      <c r="A481" s="125"/>
      <c r="B481" s="125"/>
      <c r="DS481" s="127"/>
      <c r="DT481" s="127"/>
    </row>
    <row r="482" spans="1:124" s="126" customFormat="1" x14ac:dyDescent="0.2">
      <c r="A482" s="125"/>
      <c r="B482" s="125"/>
      <c r="DS482" s="127"/>
      <c r="DT482" s="127"/>
    </row>
    <row r="483" spans="1:124" s="126" customFormat="1" x14ac:dyDescent="0.2">
      <c r="A483" s="125"/>
      <c r="B483" s="125"/>
      <c r="DS483" s="127"/>
      <c r="DT483" s="127"/>
    </row>
    <row r="484" spans="1:124" s="126" customFormat="1" x14ac:dyDescent="0.2">
      <c r="A484" s="125"/>
      <c r="B484" s="125"/>
      <c r="DS484" s="127"/>
      <c r="DT484" s="127"/>
    </row>
    <row r="485" spans="1:124" s="126" customFormat="1" x14ac:dyDescent="0.2">
      <c r="A485" s="125"/>
      <c r="B485" s="125"/>
      <c r="DS485" s="127"/>
      <c r="DT485" s="127"/>
    </row>
    <row r="486" spans="1:124" s="126" customFormat="1" x14ac:dyDescent="0.2">
      <c r="A486" s="125"/>
      <c r="B486" s="125"/>
      <c r="DS486" s="127"/>
      <c r="DT486" s="127"/>
    </row>
    <row r="487" spans="1:124" s="126" customFormat="1" x14ac:dyDescent="0.2">
      <c r="A487" s="125"/>
      <c r="B487" s="125"/>
      <c r="DS487" s="127"/>
      <c r="DT487" s="127"/>
    </row>
    <row r="488" spans="1:124" s="126" customFormat="1" x14ac:dyDescent="0.2">
      <c r="A488" s="125"/>
      <c r="B488" s="125"/>
      <c r="DS488" s="127"/>
      <c r="DT488" s="127"/>
    </row>
    <row r="489" spans="1:124" s="126" customFormat="1" x14ac:dyDescent="0.2">
      <c r="A489" s="125"/>
      <c r="B489" s="125"/>
      <c r="DS489" s="127"/>
      <c r="DT489" s="127"/>
    </row>
    <row r="490" spans="1:124" s="126" customFormat="1" x14ac:dyDescent="0.2">
      <c r="A490" s="125"/>
      <c r="B490" s="125"/>
      <c r="DS490" s="127"/>
      <c r="DT490" s="127"/>
    </row>
    <row r="491" spans="1:124" s="126" customFormat="1" x14ac:dyDescent="0.2">
      <c r="A491" s="125"/>
      <c r="B491" s="125"/>
      <c r="DS491" s="127"/>
      <c r="DT491" s="127"/>
    </row>
    <row r="492" spans="1:124" s="126" customFormat="1" x14ac:dyDescent="0.2">
      <c r="A492" s="125"/>
      <c r="B492" s="125"/>
      <c r="DS492" s="127"/>
      <c r="DT492" s="127"/>
    </row>
    <row r="493" spans="1:124" s="126" customFormat="1" x14ac:dyDescent="0.2">
      <c r="A493" s="125"/>
      <c r="B493" s="125"/>
      <c r="DS493" s="127"/>
      <c r="DT493" s="127"/>
    </row>
    <row r="494" spans="1:124" s="126" customFormat="1" x14ac:dyDescent="0.2">
      <c r="A494" s="125"/>
      <c r="B494" s="125"/>
      <c r="DS494" s="127"/>
      <c r="DT494" s="127"/>
    </row>
    <row r="495" spans="1:124" s="126" customFormat="1" x14ac:dyDescent="0.2">
      <c r="A495" s="125"/>
      <c r="B495" s="125"/>
      <c r="DS495" s="127"/>
      <c r="DT495" s="127"/>
    </row>
    <row r="496" spans="1:124" s="126" customFormat="1" x14ac:dyDescent="0.2">
      <c r="A496" s="125"/>
      <c r="B496" s="125"/>
      <c r="DS496" s="127"/>
      <c r="DT496" s="127"/>
    </row>
    <row r="497" spans="1:124" s="126" customFormat="1" x14ac:dyDescent="0.2">
      <c r="A497" s="125"/>
      <c r="B497" s="125"/>
      <c r="DS497" s="127"/>
      <c r="DT497" s="127"/>
    </row>
    <row r="498" spans="1:124" s="126" customFormat="1" x14ac:dyDescent="0.2">
      <c r="A498" s="125"/>
      <c r="B498" s="125"/>
      <c r="DS498" s="127"/>
      <c r="DT498" s="127"/>
    </row>
    <row r="499" spans="1:124" s="126" customFormat="1" x14ac:dyDescent="0.2">
      <c r="A499" s="125"/>
      <c r="B499" s="125"/>
      <c r="DS499" s="127"/>
      <c r="DT499" s="127"/>
    </row>
    <row r="500" spans="1:124" s="126" customFormat="1" x14ac:dyDescent="0.2">
      <c r="A500" s="125"/>
      <c r="B500" s="125"/>
      <c r="DS500" s="127"/>
      <c r="DT500" s="127"/>
    </row>
    <row r="501" spans="1:124" s="126" customFormat="1" x14ac:dyDescent="0.2">
      <c r="A501" s="125"/>
      <c r="B501" s="125"/>
      <c r="DS501" s="127"/>
      <c r="DT501" s="127"/>
    </row>
    <row r="502" spans="1:124" s="126" customFormat="1" x14ac:dyDescent="0.2">
      <c r="A502" s="125"/>
      <c r="B502" s="125"/>
      <c r="DS502" s="127"/>
      <c r="DT502" s="127"/>
    </row>
    <row r="503" spans="1:124" s="126" customFormat="1" x14ac:dyDescent="0.2">
      <c r="A503" s="125"/>
      <c r="B503" s="125"/>
      <c r="DS503" s="127"/>
      <c r="DT503" s="127"/>
    </row>
    <row r="504" spans="1:124" s="126" customFormat="1" x14ac:dyDescent="0.2">
      <c r="A504" s="125"/>
      <c r="B504" s="125"/>
      <c r="DS504" s="127"/>
      <c r="DT504" s="127"/>
    </row>
    <row r="505" spans="1:124" s="126" customFormat="1" x14ac:dyDescent="0.2">
      <c r="A505" s="125"/>
      <c r="B505" s="125"/>
      <c r="DS505" s="127"/>
      <c r="DT505" s="127"/>
    </row>
    <row r="506" spans="1:124" s="126" customFormat="1" x14ac:dyDescent="0.2">
      <c r="A506" s="125"/>
      <c r="B506" s="125"/>
      <c r="DS506" s="127"/>
      <c r="DT506" s="127"/>
    </row>
    <row r="507" spans="1:124" s="126" customFormat="1" x14ac:dyDescent="0.2">
      <c r="A507" s="125"/>
      <c r="B507" s="125"/>
      <c r="DS507" s="127"/>
      <c r="DT507" s="127"/>
    </row>
    <row r="508" spans="1:124" s="126" customFormat="1" x14ac:dyDescent="0.2">
      <c r="A508" s="125"/>
      <c r="B508" s="125"/>
      <c r="DS508" s="127"/>
      <c r="DT508" s="127"/>
    </row>
    <row r="509" spans="1:124" s="126" customFormat="1" x14ac:dyDescent="0.2">
      <c r="A509" s="125"/>
      <c r="B509" s="125"/>
      <c r="DS509" s="127"/>
      <c r="DT509" s="127"/>
    </row>
    <row r="510" spans="1:124" s="126" customFormat="1" x14ac:dyDescent="0.2">
      <c r="A510" s="125"/>
      <c r="B510" s="125"/>
      <c r="DS510" s="127"/>
      <c r="DT510" s="127"/>
    </row>
    <row r="511" spans="1:124" s="126" customFormat="1" x14ac:dyDescent="0.2">
      <c r="A511" s="125"/>
      <c r="B511" s="125"/>
      <c r="DS511" s="127"/>
      <c r="DT511" s="127"/>
    </row>
    <row r="512" spans="1:124" s="126" customFormat="1" x14ac:dyDescent="0.2">
      <c r="A512" s="125"/>
      <c r="B512" s="125"/>
      <c r="DS512" s="127"/>
      <c r="DT512" s="127"/>
    </row>
    <row r="513" spans="1:124" s="126" customFormat="1" x14ac:dyDescent="0.2">
      <c r="A513" s="125"/>
      <c r="B513" s="125"/>
      <c r="DS513" s="127"/>
      <c r="DT513" s="127"/>
    </row>
    <row r="514" spans="1:124" s="126" customFormat="1" x14ac:dyDescent="0.2">
      <c r="A514" s="125"/>
      <c r="B514" s="125"/>
      <c r="DS514" s="127"/>
      <c r="DT514" s="127"/>
    </row>
    <row r="515" spans="1:124" s="126" customFormat="1" x14ac:dyDescent="0.2">
      <c r="A515" s="125"/>
      <c r="B515" s="125"/>
      <c r="DS515" s="127"/>
      <c r="DT515" s="127"/>
    </row>
    <row r="516" spans="1:124" s="126" customFormat="1" x14ac:dyDescent="0.2">
      <c r="A516" s="125"/>
      <c r="B516" s="125"/>
      <c r="DS516" s="127"/>
      <c r="DT516" s="127"/>
    </row>
    <row r="517" spans="1:124" s="126" customFormat="1" x14ac:dyDescent="0.2">
      <c r="A517" s="125"/>
      <c r="B517" s="125"/>
      <c r="DS517" s="127"/>
      <c r="DT517" s="127"/>
    </row>
    <row r="518" spans="1:124" s="126" customFormat="1" x14ac:dyDescent="0.2">
      <c r="A518" s="125"/>
      <c r="B518" s="125"/>
      <c r="DS518" s="127"/>
      <c r="DT518" s="127"/>
    </row>
    <row r="519" spans="1:124" s="126" customFormat="1" x14ac:dyDescent="0.2">
      <c r="A519" s="125"/>
      <c r="B519" s="125"/>
      <c r="DS519" s="127"/>
      <c r="DT519" s="127"/>
    </row>
    <row r="520" spans="1:124" s="126" customFormat="1" x14ac:dyDescent="0.2">
      <c r="A520" s="125"/>
      <c r="B520" s="125"/>
      <c r="DS520" s="127"/>
      <c r="DT520" s="127"/>
    </row>
    <row r="521" spans="1:124" s="126" customFormat="1" x14ac:dyDescent="0.2">
      <c r="A521" s="125"/>
      <c r="B521" s="125"/>
      <c r="DS521" s="127"/>
      <c r="DT521" s="127"/>
    </row>
    <row r="522" spans="1:124" s="126" customFormat="1" x14ac:dyDescent="0.2">
      <c r="A522" s="125"/>
      <c r="B522" s="125"/>
      <c r="DS522" s="127"/>
      <c r="DT522" s="127"/>
    </row>
    <row r="523" spans="1:124" s="126" customFormat="1" x14ac:dyDescent="0.2">
      <c r="A523" s="125"/>
      <c r="B523" s="125"/>
      <c r="DS523" s="127"/>
      <c r="DT523" s="127"/>
    </row>
    <row r="524" spans="1:124" s="126" customFormat="1" x14ac:dyDescent="0.2">
      <c r="A524" s="125"/>
      <c r="B524" s="125"/>
      <c r="DS524" s="127"/>
      <c r="DT524" s="127"/>
    </row>
    <row r="525" spans="1:124" s="126" customFormat="1" x14ac:dyDescent="0.2">
      <c r="A525" s="125"/>
      <c r="B525" s="125"/>
      <c r="DS525" s="127"/>
      <c r="DT525" s="127"/>
    </row>
    <row r="526" spans="1:124" s="126" customFormat="1" x14ac:dyDescent="0.2">
      <c r="A526" s="125"/>
      <c r="B526" s="125"/>
      <c r="DS526" s="127"/>
      <c r="DT526" s="127"/>
    </row>
    <row r="527" spans="1:124" s="126" customFormat="1" x14ac:dyDescent="0.2">
      <c r="A527" s="125"/>
      <c r="B527" s="125"/>
      <c r="DS527" s="127"/>
      <c r="DT527" s="127"/>
    </row>
    <row r="528" spans="1:124" s="126" customFormat="1" x14ac:dyDescent="0.2">
      <c r="A528" s="125"/>
      <c r="B528" s="125"/>
      <c r="DS528" s="127"/>
      <c r="DT528" s="127"/>
    </row>
    <row r="529" spans="1:124" s="126" customFormat="1" x14ac:dyDescent="0.2">
      <c r="A529" s="125"/>
      <c r="B529" s="125"/>
      <c r="DS529" s="127"/>
      <c r="DT529" s="127"/>
    </row>
    <row r="530" spans="1:124" s="126" customFormat="1" x14ac:dyDescent="0.2">
      <c r="A530" s="125"/>
      <c r="B530" s="125"/>
      <c r="DS530" s="127"/>
      <c r="DT530" s="127"/>
    </row>
    <row r="531" spans="1:124" s="126" customFormat="1" x14ac:dyDescent="0.2">
      <c r="A531" s="125"/>
      <c r="B531" s="125"/>
      <c r="DS531" s="127"/>
      <c r="DT531" s="127"/>
    </row>
    <row r="532" spans="1:124" s="126" customFormat="1" x14ac:dyDescent="0.2">
      <c r="A532" s="125"/>
      <c r="B532" s="125"/>
      <c r="DS532" s="127"/>
      <c r="DT532" s="127"/>
    </row>
    <row r="533" spans="1:124" s="126" customFormat="1" x14ac:dyDescent="0.2">
      <c r="A533" s="125"/>
      <c r="B533" s="125"/>
      <c r="DS533" s="127"/>
      <c r="DT533" s="127"/>
    </row>
    <row r="534" spans="1:124" s="126" customFormat="1" x14ac:dyDescent="0.2">
      <c r="A534" s="125"/>
      <c r="B534" s="125"/>
      <c r="DS534" s="127"/>
      <c r="DT534" s="127"/>
    </row>
    <row r="535" spans="1:124" s="126" customFormat="1" x14ac:dyDescent="0.2">
      <c r="A535" s="125"/>
      <c r="B535" s="125"/>
      <c r="DS535" s="127"/>
      <c r="DT535" s="127"/>
    </row>
    <row r="536" spans="1:124" s="126" customFormat="1" x14ac:dyDescent="0.2">
      <c r="A536" s="125"/>
      <c r="B536" s="125"/>
      <c r="DS536" s="127"/>
      <c r="DT536" s="127"/>
    </row>
    <row r="537" spans="1:124" s="126" customFormat="1" x14ac:dyDescent="0.2">
      <c r="A537" s="125"/>
      <c r="B537" s="125"/>
      <c r="DS537" s="127"/>
      <c r="DT537" s="127"/>
    </row>
    <row r="538" spans="1:124" s="126" customFormat="1" x14ac:dyDescent="0.2">
      <c r="A538" s="125"/>
      <c r="B538" s="125"/>
      <c r="DS538" s="127"/>
      <c r="DT538" s="127"/>
    </row>
    <row r="539" spans="1:124" s="126" customFormat="1" x14ac:dyDescent="0.2">
      <c r="A539" s="125"/>
      <c r="B539" s="125"/>
      <c r="DS539" s="127"/>
      <c r="DT539" s="127"/>
    </row>
    <row r="540" spans="1:124" s="126" customFormat="1" x14ac:dyDescent="0.2">
      <c r="A540" s="125"/>
      <c r="B540" s="125"/>
      <c r="DS540" s="127"/>
      <c r="DT540" s="127"/>
    </row>
    <row r="541" spans="1:124" s="126" customFormat="1" x14ac:dyDescent="0.2">
      <c r="A541" s="125"/>
      <c r="B541" s="125"/>
      <c r="DS541" s="127"/>
      <c r="DT541" s="127"/>
    </row>
    <row r="542" spans="1:124" s="126" customFormat="1" x14ac:dyDescent="0.2">
      <c r="A542" s="125"/>
      <c r="B542" s="125"/>
      <c r="DS542" s="127"/>
      <c r="DT542" s="127"/>
    </row>
    <row r="543" spans="1:124" s="126" customFormat="1" x14ac:dyDescent="0.2">
      <c r="A543" s="125"/>
      <c r="B543" s="125"/>
      <c r="DS543" s="127"/>
      <c r="DT543" s="127"/>
    </row>
    <row r="544" spans="1:124" s="126" customFormat="1" x14ac:dyDescent="0.2">
      <c r="A544" s="125"/>
      <c r="B544" s="125"/>
      <c r="DS544" s="127"/>
      <c r="DT544" s="127"/>
    </row>
    <row r="545" spans="1:124" s="126" customFormat="1" x14ac:dyDescent="0.2">
      <c r="A545" s="125"/>
      <c r="B545" s="125"/>
      <c r="DS545" s="127"/>
      <c r="DT545" s="127"/>
    </row>
    <row r="546" spans="1:124" s="126" customFormat="1" x14ac:dyDescent="0.2">
      <c r="A546" s="125"/>
      <c r="B546" s="125"/>
      <c r="DS546" s="127"/>
      <c r="DT546" s="127"/>
    </row>
    <row r="547" spans="1:124" s="126" customFormat="1" x14ac:dyDescent="0.2">
      <c r="A547" s="125"/>
      <c r="B547" s="125"/>
      <c r="DS547" s="127"/>
      <c r="DT547" s="127"/>
    </row>
    <row r="548" spans="1:124" s="126" customFormat="1" x14ac:dyDescent="0.2">
      <c r="A548" s="125"/>
      <c r="B548" s="125"/>
      <c r="DS548" s="127"/>
      <c r="DT548" s="127"/>
    </row>
    <row r="549" spans="1:124" s="126" customFormat="1" x14ac:dyDescent="0.2">
      <c r="A549" s="125"/>
      <c r="B549" s="125"/>
      <c r="DS549" s="127"/>
      <c r="DT549" s="127"/>
    </row>
    <row r="550" spans="1:124" s="126" customFormat="1" x14ac:dyDescent="0.2">
      <c r="A550" s="125"/>
      <c r="B550" s="125"/>
      <c r="DS550" s="127"/>
      <c r="DT550" s="127"/>
    </row>
    <row r="551" spans="1:124" s="126" customFormat="1" x14ac:dyDescent="0.2">
      <c r="A551" s="125"/>
      <c r="B551" s="125"/>
      <c r="DS551" s="127"/>
      <c r="DT551" s="127"/>
    </row>
    <row r="552" spans="1:124" s="126" customFormat="1" x14ac:dyDescent="0.2">
      <c r="A552" s="125"/>
      <c r="B552" s="125"/>
      <c r="DS552" s="127"/>
      <c r="DT552" s="127"/>
    </row>
    <row r="553" spans="1:124" s="126" customFormat="1" x14ac:dyDescent="0.2">
      <c r="A553" s="125"/>
      <c r="B553" s="125"/>
      <c r="DS553" s="127"/>
      <c r="DT553" s="127"/>
    </row>
    <row r="554" spans="1:124" s="126" customFormat="1" x14ac:dyDescent="0.2">
      <c r="A554" s="125"/>
      <c r="B554" s="125"/>
      <c r="DS554" s="127"/>
      <c r="DT554" s="127"/>
    </row>
    <row r="555" spans="1:124" s="126" customFormat="1" x14ac:dyDescent="0.2">
      <c r="A555" s="125"/>
      <c r="B555" s="125"/>
      <c r="DS555" s="127"/>
      <c r="DT555" s="127"/>
    </row>
    <row r="556" spans="1:124" s="126" customFormat="1" x14ac:dyDescent="0.2">
      <c r="A556" s="125"/>
      <c r="B556" s="125"/>
      <c r="DS556" s="127"/>
      <c r="DT556" s="127"/>
    </row>
    <row r="557" spans="1:124" s="126" customFormat="1" x14ac:dyDescent="0.2">
      <c r="A557" s="125"/>
      <c r="B557" s="125"/>
      <c r="DS557" s="127"/>
      <c r="DT557" s="127"/>
    </row>
    <row r="558" spans="1:124" s="126" customFormat="1" x14ac:dyDescent="0.2">
      <c r="A558" s="125"/>
      <c r="B558" s="125"/>
      <c r="DS558" s="127"/>
      <c r="DT558" s="127"/>
    </row>
    <row r="559" spans="1:124" s="126" customFormat="1" x14ac:dyDescent="0.2">
      <c r="A559" s="125"/>
      <c r="B559" s="125"/>
      <c r="DS559" s="127"/>
      <c r="DT559" s="127"/>
    </row>
    <row r="560" spans="1:124" s="126" customFormat="1" x14ac:dyDescent="0.2">
      <c r="A560" s="125"/>
      <c r="B560" s="125"/>
      <c r="DS560" s="127"/>
      <c r="DT560" s="127"/>
    </row>
    <row r="561" spans="1:124" s="126" customFormat="1" x14ac:dyDescent="0.2">
      <c r="A561" s="125"/>
      <c r="B561" s="125"/>
      <c r="DS561" s="127"/>
      <c r="DT561" s="127"/>
    </row>
    <row r="562" spans="1:124" s="126" customFormat="1" x14ac:dyDescent="0.2">
      <c r="A562" s="125"/>
      <c r="B562" s="125"/>
      <c r="DS562" s="127"/>
      <c r="DT562" s="127"/>
    </row>
    <row r="563" spans="1:124" s="126" customFormat="1" x14ac:dyDescent="0.2">
      <c r="A563" s="125"/>
      <c r="B563" s="125"/>
      <c r="DS563" s="127"/>
      <c r="DT563" s="127"/>
    </row>
    <row r="564" spans="1:124" s="126" customFormat="1" x14ac:dyDescent="0.2">
      <c r="A564" s="125"/>
      <c r="B564" s="125"/>
      <c r="DS564" s="127"/>
      <c r="DT564" s="127"/>
    </row>
    <row r="565" spans="1:124" s="126" customFormat="1" x14ac:dyDescent="0.2">
      <c r="A565" s="125"/>
      <c r="B565" s="125"/>
      <c r="DS565" s="127"/>
      <c r="DT565" s="127"/>
    </row>
    <row r="566" spans="1:124" s="126" customFormat="1" x14ac:dyDescent="0.2">
      <c r="A566" s="125"/>
      <c r="B566" s="125"/>
      <c r="DS566" s="127"/>
      <c r="DT566" s="127"/>
    </row>
    <row r="567" spans="1:124" s="126" customFormat="1" x14ac:dyDescent="0.2">
      <c r="A567" s="125"/>
      <c r="B567" s="125"/>
      <c r="DS567" s="127"/>
      <c r="DT567" s="127"/>
    </row>
    <row r="568" spans="1:124" s="126" customFormat="1" x14ac:dyDescent="0.2">
      <c r="A568" s="125"/>
      <c r="B568" s="125"/>
      <c r="DS568" s="127"/>
      <c r="DT568" s="127"/>
    </row>
    <row r="569" spans="1:124" s="126" customFormat="1" x14ac:dyDescent="0.2">
      <c r="A569" s="125"/>
      <c r="B569" s="125"/>
      <c r="DS569" s="127"/>
      <c r="DT569" s="127"/>
    </row>
    <row r="570" spans="1:124" s="126" customFormat="1" x14ac:dyDescent="0.2">
      <c r="A570" s="125"/>
      <c r="B570" s="125"/>
      <c r="DS570" s="127"/>
      <c r="DT570" s="127"/>
    </row>
    <row r="571" spans="1:124" s="126" customFormat="1" x14ac:dyDescent="0.2">
      <c r="A571" s="125"/>
      <c r="B571" s="125"/>
      <c r="DS571" s="127"/>
      <c r="DT571" s="127"/>
    </row>
    <row r="572" spans="1:124" s="126" customFormat="1" x14ac:dyDescent="0.2">
      <c r="A572" s="125"/>
      <c r="B572" s="125"/>
      <c r="DS572" s="127"/>
      <c r="DT572" s="127"/>
    </row>
    <row r="573" spans="1:124" s="126" customFormat="1" x14ac:dyDescent="0.2">
      <c r="A573" s="125"/>
      <c r="B573" s="125"/>
      <c r="DS573" s="127"/>
      <c r="DT573" s="127"/>
    </row>
    <row r="574" spans="1:124" s="126" customFormat="1" x14ac:dyDescent="0.2">
      <c r="A574" s="125"/>
      <c r="B574" s="125"/>
      <c r="DS574" s="127"/>
      <c r="DT574" s="127"/>
    </row>
    <row r="575" spans="1:124" s="126" customFormat="1" x14ac:dyDescent="0.2">
      <c r="A575" s="125"/>
      <c r="B575" s="125"/>
      <c r="DS575" s="127"/>
      <c r="DT575" s="127"/>
    </row>
    <row r="576" spans="1:124" s="126" customFormat="1" x14ac:dyDescent="0.2">
      <c r="A576" s="125"/>
      <c r="B576" s="125"/>
      <c r="DS576" s="127"/>
      <c r="DT576" s="127"/>
    </row>
    <row r="577" spans="1:124" s="126" customFormat="1" x14ac:dyDescent="0.2">
      <c r="A577" s="125"/>
      <c r="B577" s="125"/>
      <c r="DS577" s="127"/>
      <c r="DT577" s="127"/>
    </row>
    <row r="578" spans="1:124" s="126" customFormat="1" x14ac:dyDescent="0.2">
      <c r="A578" s="125"/>
      <c r="B578" s="125"/>
      <c r="DS578" s="127"/>
      <c r="DT578" s="127"/>
    </row>
    <row r="579" spans="1:124" s="126" customFormat="1" x14ac:dyDescent="0.2">
      <c r="A579" s="125"/>
      <c r="B579" s="125"/>
      <c r="DS579" s="127"/>
      <c r="DT579" s="127"/>
    </row>
    <row r="580" spans="1:124" s="126" customFormat="1" x14ac:dyDescent="0.2">
      <c r="A580" s="125"/>
      <c r="B580" s="125"/>
      <c r="DS580" s="127"/>
      <c r="DT580" s="127"/>
    </row>
    <row r="581" spans="1:124" s="126" customFormat="1" x14ac:dyDescent="0.2">
      <c r="A581" s="125"/>
      <c r="B581" s="125"/>
      <c r="DS581" s="127"/>
      <c r="DT581" s="127"/>
    </row>
    <row r="582" spans="1:124" s="126" customFormat="1" x14ac:dyDescent="0.2">
      <c r="A582" s="125"/>
      <c r="B582" s="125"/>
      <c r="DS582" s="127"/>
      <c r="DT582" s="127"/>
    </row>
    <row r="583" spans="1:124" s="126" customFormat="1" x14ac:dyDescent="0.2">
      <c r="A583" s="125"/>
      <c r="B583" s="125"/>
      <c r="DS583" s="127"/>
      <c r="DT583" s="127"/>
    </row>
    <row r="584" spans="1:124" s="126" customFormat="1" x14ac:dyDescent="0.2">
      <c r="A584" s="125"/>
      <c r="B584" s="125"/>
      <c r="DS584" s="127"/>
      <c r="DT584" s="127"/>
    </row>
    <row r="585" spans="1:124" s="126" customFormat="1" x14ac:dyDescent="0.2">
      <c r="A585" s="125"/>
      <c r="B585" s="125"/>
      <c r="DS585" s="127"/>
      <c r="DT585" s="127"/>
    </row>
    <row r="586" spans="1:124" s="126" customFormat="1" x14ac:dyDescent="0.2">
      <c r="A586" s="125"/>
      <c r="B586" s="125"/>
      <c r="DS586" s="127"/>
      <c r="DT586" s="127"/>
    </row>
    <row r="587" spans="1:124" s="126" customFormat="1" x14ac:dyDescent="0.2">
      <c r="A587" s="125"/>
      <c r="B587" s="125"/>
      <c r="DS587" s="127"/>
      <c r="DT587" s="127"/>
    </row>
    <row r="588" spans="1:124" s="126" customFormat="1" x14ac:dyDescent="0.2">
      <c r="A588" s="125"/>
      <c r="B588" s="125"/>
      <c r="DS588" s="127"/>
      <c r="DT588" s="127"/>
    </row>
    <row r="589" spans="1:124" s="126" customFormat="1" x14ac:dyDescent="0.2">
      <c r="A589" s="125"/>
      <c r="B589" s="125"/>
      <c r="DS589" s="127"/>
      <c r="DT589" s="127"/>
    </row>
    <row r="590" spans="1:124" s="126" customFormat="1" x14ac:dyDescent="0.2">
      <c r="A590" s="125"/>
      <c r="B590" s="125"/>
      <c r="DS590" s="127"/>
      <c r="DT590" s="127"/>
    </row>
    <row r="591" spans="1:124" s="126" customFormat="1" x14ac:dyDescent="0.2">
      <c r="A591" s="125"/>
      <c r="B591" s="125"/>
      <c r="DS591" s="127"/>
      <c r="DT591" s="127"/>
    </row>
    <row r="592" spans="1:124" s="126" customFormat="1" x14ac:dyDescent="0.2">
      <c r="A592" s="125"/>
      <c r="B592" s="125"/>
      <c r="DS592" s="127"/>
      <c r="DT592" s="127"/>
    </row>
    <row r="593" spans="1:124" s="126" customFormat="1" x14ac:dyDescent="0.2">
      <c r="A593" s="125"/>
      <c r="B593" s="125"/>
      <c r="DS593" s="127"/>
      <c r="DT593" s="127"/>
    </row>
    <row r="594" spans="1:124" s="126" customFormat="1" x14ac:dyDescent="0.2">
      <c r="A594" s="125"/>
      <c r="B594" s="125"/>
      <c r="DS594" s="127"/>
      <c r="DT594" s="127"/>
    </row>
    <row r="595" spans="1:124" s="126" customFormat="1" x14ac:dyDescent="0.2">
      <c r="A595" s="125"/>
      <c r="B595" s="125"/>
      <c r="DS595" s="127"/>
      <c r="DT595" s="127"/>
    </row>
    <row r="596" spans="1:124" s="126" customFormat="1" x14ac:dyDescent="0.2">
      <c r="A596" s="125"/>
      <c r="B596" s="125"/>
      <c r="DS596" s="127"/>
      <c r="DT596" s="127"/>
    </row>
    <row r="597" spans="1:124" s="126" customFormat="1" x14ac:dyDescent="0.2">
      <c r="A597" s="125"/>
      <c r="B597" s="125"/>
      <c r="DS597" s="127"/>
      <c r="DT597" s="127"/>
    </row>
    <row r="598" spans="1:124" s="126" customFormat="1" x14ac:dyDescent="0.2">
      <c r="A598" s="125"/>
      <c r="B598" s="125"/>
      <c r="DS598" s="127"/>
      <c r="DT598" s="127"/>
    </row>
    <row r="599" spans="1:124" s="126" customFormat="1" x14ac:dyDescent="0.2">
      <c r="A599" s="125"/>
      <c r="B599" s="125"/>
      <c r="DS599" s="127"/>
      <c r="DT599" s="127"/>
    </row>
    <row r="600" spans="1:124" s="126" customFormat="1" x14ac:dyDescent="0.2">
      <c r="A600" s="125"/>
      <c r="B600" s="125"/>
      <c r="DS600" s="127"/>
      <c r="DT600" s="127"/>
    </row>
    <row r="601" spans="1:124" s="126" customFormat="1" x14ac:dyDescent="0.2">
      <c r="A601" s="125"/>
      <c r="B601" s="125"/>
      <c r="DS601" s="127"/>
      <c r="DT601" s="127"/>
    </row>
    <row r="602" spans="1:124" s="126" customFormat="1" x14ac:dyDescent="0.2">
      <c r="A602" s="125"/>
      <c r="B602" s="125"/>
      <c r="DS602" s="127"/>
      <c r="DT602" s="127"/>
    </row>
    <row r="603" spans="1:124" s="126" customFormat="1" x14ac:dyDescent="0.2">
      <c r="A603" s="125"/>
      <c r="B603" s="125"/>
      <c r="DS603" s="127"/>
      <c r="DT603" s="127"/>
    </row>
    <row r="604" spans="1:124" s="126" customFormat="1" x14ac:dyDescent="0.2">
      <c r="A604" s="125"/>
      <c r="B604" s="125"/>
      <c r="DS604" s="127"/>
      <c r="DT604" s="127"/>
    </row>
    <row r="605" spans="1:124" s="126" customFormat="1" x14ac:dyDescent="0.2">
      <c r="A605" s="125"/>
      <c r="B605" s="125"/>
      <c r="DS605" s="127"/>
      <c r="DT605" s="127"/>
    </row>
    <row r="606" spans="1:124" s="126" customFormat="1" x14ac:dyDescent="0.2">
      <c r="A606" s="125"/>
      <c r="B606" s="125"/>
      <c r="DS606" s="127"/>
      <c r="DT606" s="127"/>
    </row>
    <row r="607" spans="1:124" s="126" customFormat="1" x14ac:dyDescent="0.2">
      <c r="A607" s="125"/>
      <c r="B607" s="125"/>
      <c r="DS607" s="127"/>
      <c r="DT607" s="127"/>
    </row>
    <row r="608" spans="1:124" s="126" customFormat="1" x14ac:dyDescent="0.2">
      <c r="A608" s="125"/>
      <c r="B608" s="125"/>
      <c r="DS608" s="127"/>
      <c r="DT608" s="127"/>
    </row>
    <row r="609" spans="1:124" s="126" customFormat="1" x14ac:dyDescent="0.2">
      <c r="A609" s="125"/>
      <c r="B609" s="125"/>
      <c r="DS609" s="127"/>
      <c r="DT609" s="127"/>
    </row>
    <row r="610" spans="1:124" s="126" customFormat="1" x14ac:dyDescent="0.2">
      <c r="A610" s="125"/>
      <c r="B610" s="125"/>
      <c r="DS610" s="127"/>
      <c r="DT610" s="127"/>
    </row>
    <row r="611" spans="1:124" s="126" customFormat="1" x14ac:dyDescent="0.2">
      <c r="A611" s="125"/>
      <c r="B611" s="125"/>
      <c r="DS611" s="127"/>
      <c r="DT611" s="127"/>
    </row>
    <row r="612" spans="1:124" s="126" customFormat="1" x14ac:dyDescent="0.2">
      <c r="A612" s="125"/>
      <c r="B612" s="125"/>
      <c r="DS612" s="127"/>
      <c r="DT612" s="127"/>
    </row>
    <row r="613" spans="1:124" s="126" customFormat="1" x14ac:dyDescent="0.2">
      <c r="A613" s="125"/>
      <c r="B613" s="125"/>
      <c r="DS613" s="127"/>
      <c r="DT613" s="127"/>
    </row>
    <row r="614" spans="1:124" s="126" customFormat="1" x14ac:dyDescent="0.2">
      <c r="A614" s="125"/>
      <c r="B614" s="125"/>
      <c r="DS614" s="127"/>
      <c r="DT614" s="127"/>
    </row>
    <row r="615" spans="1:124" s="126" customFormat="1" x14ac:dyDescent="0.2">
      <c r="A615" s="125"/>
      <c r="B615" s="125"/>
      <c r="DS615" s="127"/>
      <c r="DT615" s="127"/>
    </row>
    <row r="616" spans="1:124" s="126" customFormat="1" x14ac:dyDescent="0.2">
      <c r="A616" s="125"/>
      <c r="B616" s="125"/>
      <c r="DS616" s="127"/>
      <c r="DT616" s="127"/>
    </row>
    <row r="617" spans="1:124" s="126" customFormat="1" x14ac:dyDescent="0.2">
      <c r="A617" s="125"/>
      <c r="B617" s="125"/>
      <c r="DS617" s="127"/>
      <c r="DT617" s="127"/>
    </row>
    <row r="618" spans="1:124" s="126" customFormat="1" x14ac:dyDescent="0.2">
      <c r="A618" s="125"/>
      <c r="B618" s="125"/>
      <c r="DS618" s="127"/>
      <c r="DT618" s="127"/>
    </row>
    <row r="619" spans="1:124" s="126" customFormat="1" x14ac:dyDescent="0.2">
      <c r="A619" s="125"/>
      <c r="B619" s="125"/>
      <c r="DS619" s="127"/>
      <c r="DT619" s="127"/>
    </row>
    <row r="620" spans="1:124" s="126" customFormat="1" x14ac:dyDescent="0.2">
      <c r="A620" s="125"/>
      <c r="B620" s="125"/>
      <c r="DS620" s="127"/>
      <c r="DT620" s="127"/>
    </row>
    <row r="621" spans="1:124" s="126" customFormat="1" x14ac:dyDescent="0.2">
      <c r="A621" s="125"/>
      <c r="B621" s="125"/>
      <c r="DS621" s="127"/>
      <c r="DT621" s="127"/>
    </row>
    <row r="622" spans="1:124" s="126" customFormat="1" x14ac:dyDescent="0.2">
      <c r="A622" s="125"/>
      <c r="B622" s="125"/>
      <c r="DS622" s="127"/>
      <c r="DT622" s="127"/>
    </row>
    <row r="623" spans="1:124" s="126" customFormat="1" x14ac:dyDescent="0.2">
      <c r="A623" s="125"/>
      <c r="B623" s="125"/>
      <c r="DS623" s="127"/>
      <c r="DT623" s="127"/>
    </row>
    <row r="624" spans="1:124" s="126" customFormat="1" x14ac:dyDescent="0.2">
      <c r="A624" s="125"/>
      <c r="B624" s="125"/>
      <c r="DS624" s="127"/>
      <c r="DT624" s="127"/>
    </row>
    <row r="625" spans="1:124" s="126" customFormat="1" x14ac:dyDescent="0.2">
      <c r="A625" s="125"/>
      <c r="B625" s="125"/>
      <c r="DS625" s="127"/>
      <c r="DT625" s="127"/>
    </row>
    <row r="626" spans="1:124" s="126" customFormat="1" x14ac:dyDescent="0.2">
      <c r="A626" s="125"/>
      <c r="B626" s="125"/>
      <c r="DS626" s="127"/>
      <c r="DT626" s="127"/>
    </row>
    <row r="627" spans="1:124" s="126" customFormat="1" x14ac:dyDescent="0.2">
      <c r="A627" s="125"/>
      <c r="B627" s="125"/>
      <c r="DS627" s="127"/>
      <c r="DT627" s="127"/>
    </row>
    <row r="628" spans="1:124" s="126" customFormat="1" x14ac:dyDescent="0.2">
      <c r="A628" s="125"/>
      <c r="B628" s="125"/>
      <c r="DS628" s="127"/>
      <c r="DT628" s="127"/>
    </row>
    <row r="629" spans="1:124" s="126" customFormat="1" x14ac:dyDescent="0.2">
      <c r="A629" s="125"/>
      <c r="B629" s="125"/>
      <c r="DS629" s="127"/>
      <c r="DT629" s="127"/>
    </row>
    <row r="630" spans="1:124" s="126" customFormat="1" x14ac:dyDescent="0.2">
      <c r="A630" s="125"/>
      <c r="B630" s="125"/>
      <c r="DS630" s="127"/>
      <c r="DT630" s="127"/>
    </row>
    <row r="631" spans="1:124" s="126" customFormat="1" x14ac:dyDescent="0.2">
      <c r="A631" s="125"/>
      <c r="B631" s="125"/>
      <c r="DS631" s="127"/>
      <c r="DT631" s="127"/>
    </row>
    <row r="632" spans="1:124" s="126" customFormat="1" x14ac:dyDescent="0.2">
      <c r="A632" s="125"/>
      <c r="B632" s="125"/>
      <c r="DS632" s="127"/>
      <c r="DT632" s="127"/>
    </row>
    <row r="633" spans="1:124" s="126" customFormat="1" x14ac:dyDescent="0.2">
      <c r="A633" s="125"/>
      <c r="B633" s="125"/>
      <c r="DS633" s="127"/>
      <c r="DT633" s="127"/>
    </row>
    <row r="634" spans="1:124" s="126" customFormat="1" x14ac:dyDescent="0.2">
      <c r="A634" s="125"/>
      <c r="B634" s="125"/>
      <c r="DS634" s="127"/>
      <c r="DT634" s="127"/>
    </row>
    <row r="635" spans="1:124" s="126" customFormat="1" x14ac:dyDescent="0.2">
      <c r="A635" s="125"/>
      <c r="B635" s="125"/>
      <c r="DS635" s="127"/>
      <c r="DT635" s="127"/>
    </row>
    <row r="636" spans="1:124" s="126" customFormat="1" x14ac:dyDescent="0.2">
      <c r="A636" s="125"/>
      <c r="B636" s="125"/>
      <c r="DS636" s="127"/>
      <c r="DT636" s="127"/>
    </row>
    <row r="637" spans="1:124" s="126" customFormat="1" x14ac:dyDescent="0.2">
      <c r="A637" s="125"/>
      <c r="B637" s="125"/>
      <c r="DS637" s="127"/>
      <c r="DT637" s="127"/>
    </row>
    <row r="638" spans="1:124" s="126" customFormat="1" x14ac:dyDescent="0.2">
      <c r="A638" s="125"/>
      <c r="B638" s="125"/>
      <c r="DS638" s="127"/>
      <c r="DT638" s="127"/>
    </row>
    <row r="639" spans="1:124" s="126" customFormat="1" x14ac:dyDescent="0.2">
      <c r="A639" s="125"/>
      <c r="B639" s="125"/>
      <c r="DS639" s="127"/>
      <c r="DT639" s="127"/>
    </row>
    <row r="640" spans="1:124" s="126" customFormat="1" x14ac:dyDescent="0.2">
      <c r="A640" s="125"/>
      <c r="B640" s="125"/>
      <c r="DS640" s="127"/>
      <c r="DT640" s="127"/>
    </row>
    <row r="641" spans="1:124" s="126" customFormat="1" x14ac:dyDescent="0.2">
      <c r="A641" s="125"/>
      <c r="B641" s="125"/>
      <c r="DS641" s="127"/>
      <c r="DT641" s="127"/>
    </row>
    <row r="642" spans="1:124" s="126" customFormat="1" x14ac:dyDescent="0.2">
      <c r="A642" s="125"/>
      <c r="B642" s="125"/>
      <c r="DS642" s="127"/>
      <c r="DT642" s="127"/>
    </row>
    <row r="643" spans="1:124" s="126" customFormat="1" x14ac:dyDescent="0.2">
      <c r="A643" s="125"/>
      <c r="B643" s="125"/>
      <c r="DS643" s="127"/>
      <c r="DT643" s="127"/>
    </row>
    <row r="644" spans="1:124" s="126" customFormat="1" x14ac:dyDescent="0.2">
      <c r="A644" s="125"/>
      <c r="B644" s="125"/>
      <c r="DS644" s="127"/>
      <c r="DT644" s="127"/>
    </row>
    <row r="645" spans="1:124" s="126" customFormat="1" x14ac:dyDescent="0.2">
      <c r="A645" s="125"/>
      <c r="B645" s="125"/>
      <c r="DS645" s="127"/>
      <c r="DT645" s="127"/>
    </row>
    <row r="646" spans="1:124" s="126" customFormat="1" x14ac:dyDescent="0.2">
      <c r="A646" s="125"/>
      <c r="B646" s="125"/>
      <c r="DS646" s="127"/>
      <c r="DT646" s="127"/>
    </row>
    <row r="647" spans="1:124" s="126" customFormat="1" x14ac:dyDescent="0.2">
      <c r="A647" s="125"/>
      <c r="B647" s="125"/>
      <c r="DS647" s="127"/>
      <c r="DT647" s="127"/>
    </row>
    <row r="648" spans="1:124" s="126" customFormat="1" x14ac:dyDescent="0.2">
      <c r="A648" s="125"/>
      <c r="B648" s="125"/>
      <c r="DS648" s="127"/>
      <c r="DT648" s="127"/>
    </row>
    <row r="649" spans="1:124" s="126" customFormat="1" x14ac:dyDescent="0.2">
      <c r="A649" s="125"/>
      <c r="B649" s="125"/>
      <c r="DS649" s="127"/>
      <c r="DT649" s="127"/>
    </row>
    <row r="650" spans="1:124" s="126" customFormat="1" x14ac:dyDescent="0.2">
      <c r="A650" s="125"/>
      <c r="B650" s="125"/>
      <c r="DS650" s="127"/>
      <c r="DT650" s="127"/>
    </row>
    <row r="651" spans="1:124" s="126" customFormat="1" x14ac:dyDescent="0.2">
      <c r="A651" s="125"/>
      <c r="B651" s="125"/>
      <c r="DS651" s="127"/>
      <c r="DT651" s="127"/>
    </row>
    <row r="652" spans="1:124" s="126" customFormat="1" x14ac:dyDescent="0.2">
      <c r="A652" s="125"/>
      <c r="B652" s="125"/>
      <c r="DS652" s="127"/>
      <c r="DT652" s="127"/>
    </row>
    <row r="653" spans="1:124" s="126" customFormat="1" x14ac:dyDescent="0.2">
      <c r="A653" s="125"/>
      <c r="B653" s="125"/>
      <c r="DS653" s="127"/>
      <c r="DT653" s="127"/>
    </row>
    <row r="654" spans="1:124" s="126" customFormat="1" x14ac:dyDescent="0.2">
      <c r="A654" s="125"/>
      <c r="B654" s="125"/>
      <c r="DS654" s="127"/>
      <c r="DT654" s="127"/>
    </row>
    <row r="655" spans="1:124" s="126" customFormat="1" x14ac:dyDescent="0.2">
      <c r="A655" s="125"/>
      <c r="B655" s="125"/>
      <c r="DS655" s="127"/>
      <c r="DT655" s="127"/>
    </row>
    <row r="656" spans="1:124" s="126" customFormat="1" x14ac:dyDescent="0.2">
      <c r="A656" s="125"/>
      <c r="B656" s="125"/>
      <c r="DS656" s="127"/>
      <c r="DT656" s="127"/>
    </row>
    <row r="657" spans="1:124" s="126" customFormat="1" x14ac:dyDescent="0.2">
      <c r="A657" s="125"/>
      <c r="B657" s="125"/>
      <c r="DS657" s="127"/>
      <c r="DT657" s="127"/>
    </row>
    <row r="658" spans="1:124" s="126" customFormat="1" x14ac:dyDescent="0.2">
      <c r="A658" s="125"/>
      <c r="B658" s="125"/>
      <c r="DS658" s="127"/>
      <c r="DT658" s="127"/>
    </row>
    <row r="659" spans="1:124" s="126" customFormat="1" x14ac:dyDescent="0.2">
      <c r="A659" s="125"/>
      <c r="B659" s="125"/>
      <c r="DS659" s="127"/>
      <c r="DT659" s="127"/>
    </row>
    <row r="660" spans="1:124" s="126" customFormat="1" x14ac:dyDescent="0.2">
      <c r="A660" s="125"/>
      <c r="B660" s="125"/>
      <c r="DS660" s="127"/>
      <c r="DT660" s="127"/>
    </row>
    <row r="661" spans="1:124" s="126" customFormat="1" x14ac:dyDescent="0.2">
      <c r="A661" s="125"/>
      <c r="B661" s="125"/>
      <c r="DS661" s="127"/>
      <c r="DT661" s="127"/>
    </row>
    <row r="662" spans="1:124" s="126" customFormat="1" x14ac:dyDescent="0.2">
      <c r="A662" s="125"/>
      <c r="B662" s="125"/>
      <c r="DS662" s="127"/>
      <c r="DT662" s="127"/>
    </row>
    <row r="663" spans="1:124" s="126" customFormat="1" x14ac:dyDescent="0.2">
      <c r="A663" s="125"/>
      <c r="B663" s="125"/>
      <c r="DS663" s="127"/>
      <c r="DT663" s="127"/>
    </row>
    <row r="664" spans="1:124" s="126" customFormat="1" x14ac:dyDescent="0.2">
      <c r="A664" s="125"/>
      <c r="B664" s="125"/>
      <c r="DS664" s="127"/>
      <c r="DT664" s="127"/>
    </row>
    <row r="665" spans="1:124" s="126" customFormat="1" x14ac:dyDescent="0.2">
      <c r="A665" s="125"/>
      <c r="B665" s="125"/>
      <c r="DS665" s="127"/>
      <c r="DT665" s="127"/>
    </row>
    <row r="666" spans="1:124" s="126" customFormat="1" x14ac:dyDescent="0.2">
      <c r="A666" s="125"/>
      <c r="B666" s="125"/>
      <c r="DS666" s="127"/>
      <c r="DT666" s="127"/>
    </row>
    <row r="667" spans="1:124" s="126" customFormat="1" x14ac:dyDescent="0.2">
      <c r="A667" s="125"/>
      <c r="B667" s="125"/>
      <c r="DS667" s="127"/>
      <c r="DT667" s="127"/>
    </row>
    <row r="668" spans="1:124" s="126" customFormat="1" x14ac:dyDescent="0.2">
      <c r="A668" s="125"/>
      <c r="B668" s="125"/>
      <c r="DS668" s="127"/>
      <c r="DT668" s="127"/>
    </row>
    <row r="669" spans="1:124" s="126" customFormat="1" x14ac:dyDescent="0.2">
      <c r="A669" s="125"/>
      <c r="B669" s="125"/>
      <c r="DS669" s="127"/>
      <c r="DT669" s="127"/>
    </row>
    <row r="670" spans="1:124" s="126" customFormat="1" x14ac:dyDescent="0.2">
      <c r="A670" s="125"/>
      <c r="B670" s="125"/>
      <c r="DS670" s="127"/>
      <c r="DT670" s="127"/>
    </row>
    <row r="671" spans="1:124" s="126" customFormat="1" x14ac:dyDescent="0.2">
      <c r="A671" s="125"/>
      <c r="B671" s="125"/>
      <c r="DS671" s="127"/>
      <c r="DT671" s="127"/>
    </row>
    <row r="672" spans="1:124" s="126" customFormat="1" x14ac:dyDescent="0.2">
      <c r="A672" s="125"/>
      <c r="B672" s="125"/>
      <c r="DS672" s="127"/>
      <c r="DT672" s="127"/>
    </row>
    <row r="673" spans="1:124" s="126" customFormat="1" x14ac:dyDescent="0.2">
      <c r="A673" s="125"/>
      <c r="B673" s="125"/>
      <c r="DS673" s="127"/>
      <c r="DT673" s="127"/>
    </row>
    <row r="674" spans="1:124" s="126" customFormat="1" x14ac:dyDescent="0.2">
      <c r="A674" s="125"/>
      <c r="B674" s="125"/>
      <c r="DS674" s="127"/>
      <c r="DT674" s="127"/>
    </row>
    <row r="675" spans="1:124" s="126" customFormat="1" x14ac:dyDescent="0.2">
      <c r="A675" s="125"/>
      <c r="B675" s="125"/>
      <c r="DS675" s="127"/>
      <c r="DT675" s="127"/>
    </row>
    <row r="676" spans="1:124" s="126" customFormat="1" x14ac:dyDescent="0.2">
      <c r="A676" s="125"/>
      <c r="B676" s="125"/>
      <c r="DS676" s="127"/>
      <c r="DT676" s="127"/>
    </row>
    <row r="677" spans="1:124" s="126" customFormat="1" x14ac:dyDescent="0.2">
      <c r="A677" s="125"/>
      <c r="B677" s="125"/>
      <c r="DS677" s="127"/>
      <c r="DT677" s="127"/>
    </row>
    <row r="678" spans="1:124" s="126" customFormat="1" x14ac:dyDescent="0.2">
      <c r="A678" s="125"/>
      <c r="B678" s="125"/>
      <c r="DS678" s="127"/>
      <c r="DT678" s="127"/>
    </row>
    <row r="679" spans="1:124" s="126" customFormat="1" x14ac:dyDescent="0.2">
      <c r="A679" s="125"/>
      <c r="B679" s="125"/>
      <c r="DS679" s="127"/>
      <c r="DT679" s="127"/>
    </row>
    <row r="680" spans="1:124" s="126" customFormat="1" x14ac:dyDescent="0.2">
      <c r="A680" s="125"/>
      <c r="B680" s="125"/>
      <c r="DS680" s="127"/>
      <c r="DT680" s="127"/>
    </row>
    <row r="681" spans="1:124" s="126" customFormat="1" x14ac:dyDescent="0.2">
      <c r="A681" s="125"/>
      <c r="B681" s="125"/>
      <c r="DS681" s="127"/>
      <c r="DT681" s="127"/>
    </row>
    <row r="682" spans="1:124" s="126" customFormat="1" x14ac:dyDescent="0.2">
      <c r="A682" s="125"/>
      <c r="B682" s="125"/>
      <c r="DS682" s="127"/>
      <c r="DT682" s="127"/>
    </row>
    <row r="683" spans="1:124" s="126" customFormat="1" x14ac:dyDescent="0.2">
      <c r="A683" s="125"/>
      <c r="B683" s="125"/>
      <c r="DS683" s="127"/>
      <c r="DT683" s="127"/>
    </row>
    <row r="684" spans="1:124" s="126" customFormat="1" x14ac:dyDescent="0.2">
      <c r="A684" s="125"/>
      <c r="B684" s="125"/>
      <c r="DS684" s="127"/>
      <c r="DT684" s="127"/>
    </row>
    <row r="685" spans="1:124" s="126" customFormat="1" x14ac:dyDescent="0.2">
      <c r="A685" s="125"/>
      <c r="B685" s="125"/>
      <c r="DS685" s="127"/>
      <c r="DT685" s="127"/>
    </row>
    <row r="686" spans="1:124" s="126" customFormat="1" x14ac:dyDescent="0.2">
      <c r="A686" s="125"/>
      <c r="B686" s="125"/>
      <c r="DS686" s="127"/>
      <c r="DT686" s="127"/>
    </row>
    <row r="687" spans="1:124" s="126" customFormat="1" x14ac:dyDescent="0.2">
      <c r="A687" s="125"/>
      <c r="B687" s="125"/>
      <c r="DS687" s="127"/>
      <c r="DT687" s="127"/>
    </row>
    <row r="688" spans="1:124" s="126" customFormat="1" x14ac:dyDescent="0.2">
      <c r="A688" s="125"/>
      <c r="B688" s="125"/>
      <c r="DS688" s="127"/>
      <c r="DT688" s="127"/>
    </row>
    <row r="689" spans="1:124" s="126" customFormat="1" x14ac:dyDescent="0.2">
      <c r="A689" s="125"/>
      <c r="B689" s="125"/>
      <c r="DS689" s="127"/>
      <c r="DT689" s="127"/>
    </row>
    <row r="690" spans="1:124" s="126" customFormat="1" x14ac:dyDescent="0.2">
      <c r="A690" s="125"/>
      <c r="B690" s="125"/>
      <c r="DS690" s="127"/>
      <c r="DT690" s="127"/>
    </row>
    <row r="691" spans="1:124" s="126" customFormat="1" x14ac:dyDescent="0.2">
      <c r="A691" s="125"/>
      <c r="B691" s="125"/>
      <c r="DS691" s="127"/>
      <c r="DT691" s="127"/>
    </row>
    <row r="692" spans="1:124" s="126" customFormat="1" x14ac:dyDescent="0.2">
      <c r="A692" s="125"/>
      <c r="B692" s="125"/>
      <c r="DS692" s="127"/>
      <c r="DT692" s="127"/>
    </row>
    <row r="693" spans="1:124" s="126" customFormat="1" x14ac:dyDescent="0.2">
      <c r="A693" s="125"/>
      <c r="B693" s="125"/>
      <c r="DS693" s="127"/>
      <c r="DT693" s="127"/>
    </row>
    <row r="694" spans="1:124" s="126" customFormat="1" x14ac:dyDescent="0.2">
      <c r="A694" s="125"/>
      <c r="B694" s="125"/>
      <c r="DS694" s="127"/>
      <c r="DT694" s="127"/>
    </row>
    <row r="695" spans="1:124" s="126" customFormat="1" x14ac:dyDescent="0.2">
      <c r="A695" s="125"/>
      <c r="B695" s="125"/>
      <c r="DS695" s="127"/>
      <c r="DT695" s="127"/>
    </row>
    <row r="696" spans="1:124" s="126" customFormat="1" x14ac:dyDescent="0.2">
      <c r="A696" s="125"/>
      <c r="B696" s="125"/>
      <c r="DS696" s="127"/>
      <c r="DT696" s="127"/>
    </row>
    <row r="697" spans="1:124" s="126" customFormat="1" x14ac:dyDescent="0.2">
      <c r="A697" s="125"/>
      <c r="B697" s="125"/>
      <c r="DS697" s="127"/>
      <c r="DT697" s="127"/>
    </row>
    <row r="698" spans="1:124" s="126" customFormat="1" x14ac:dyDescent="0.2">
      <c r="A698" s="125"/>
      <c r="B698" s="125"/>
      <c r="DS698" s="127"/>
      <c r="DT698" s="127"/>
    </row>
    <row r="699" spans="1:124" s="126" customFormat="1" x14ac:dyDescent="0.2">
      <c r="A699" s="125"/>
      <c r="B699" s="125"/>
      <c r="DS699" s="127"/>
      <c r="DT699" s="127"/>
    </row>
    <row r="700" spans="1:124" s="126" customFormat="1" x14ac:dyDescent="0.2">
      <c r="A700" s="125"/>
      <c r="B700" s="125"/>
      <c r="DS700" s="127"/>
      <c r="DT700" s="127"/>
    </row>
    <row r="701" spans="1:124" s="126" customFormat="1" x14ac:dyDescent="0.2">
      <c r="A701" s="125"/>
      <c r="B701" s="125"/>
      <c r="DS701" s="127"/>
      <c r="DT701" s="127"/>
    </row>
    <row r="702" spans="1:124" s="126" customFormat="1" x14ac:dyDescent="0.2">
      <c r="A702" s="125"/>
      <c r="B702" s="125"/>
      <c r="DS702" s="127"/>
      <c r="DT702" s="127"/>
    </row>
    <row r="703" spans="1:124" s="126" customFormat="1" x14ac:dyDescent="0.2">
      <c r="A703" s="125"/>
      <c r="B703" s="125"/>
      <c r="DS703" s="127"/>
      <c r="DT703" s="127"/>
    </row>
    <row r="704" spans="1:124" s="126" customFormat="1" x14ac:dyDescent="0.2">
      <c r="A704" s="125"/>
      <c r="B704" s="125"/>
      <c r="DS704" s="127"/>
      <c r="DT704" s="127"/>
    </row>
    <row r="705" spans="1:124" s="126" customFormat="1" x14ac:dyDescent="0.2">
      <c r="A705" s="125"/>
      <c r="B705" s="125"/>
      <c r="DS705" s="127"/>
      <c r="DT705" s="127"/>
    </row>
    <row r="706" spans="1:124" s="126" customFormat="1" x14ac:dyDescent="0.2">
      <c r="A706" s="125"/>
      <c r="B706" s="125"/>
      <c r="DS706" s="127"/>
      <c r="DT706" s="127"/>
    </row>
    <row r="707" spans="1:124" s="126" customFormat="1" x14ac:dyDescent="0.2">
      <c r="A707" s="125"/>
      <c r="B707" s="125"/>
      <c r="DS707" s="127"/>
      <c r="DT707" s="127"/>
    </row>
    <row r="708" spans="1:124" s="126" customFormat="1" x14ac:dyDescent="0.2">
      <c r="A708" s="125"/>
      <c r="B708" s="125"/>
      <c r="DS708" s="127"/>
      <c r="DT708" s="127"/>
    </row>
    <row r="709" spans="1:124" s="126" customFormat="1" x14ac:dyDescent="0.2">
      <c r="A709" s="125"/>
      <c r="B709" s="125"/>
      <c r="DS709" s="127"/>
      <c r="DT709" s="127"/>
    </row>
    <row r="710" spans="1:124" s="126" customFormat="1" x14ac:dyDescent="0.2">
      <c r="A710" s="125"/>
      <c r="B710" s="125"/>
      <c r="DS710" s="127"/>
      <c r="DT710" s="127"/>
    </row>
    <row r="711" spans="1:124" s="126" customFormat="1" x14ac:dyDescent="0.2">
      <c r="A711" s="125"/>
      <c r="B711" s="125"/>
      <c r="DS711" s="127"/>
      <c r="DT711" s="127"/>
    </row>
    <row r="712" spans="1:124" s="126" customFormat="1" x14ac:dyDescent="0.2">
      <c r="A712" s="125"/>
      <c r="B712" s="125"/>
      <c r="DS712" s="127"/>
      <c r="DT712" s="127"/>
    </row>
    <row r="713" spans="1:124" s="126" customFormat="1" x14ac:dyDescent="0.2">
      <c r="A713" s="125"/>
      <c r="B713" s="125"/>
      <c r="DS713" s="127"/>
      <c r="DT713" s="127"/>
    </row>
    <row r="714" spans="1:124" s="126" customFormat="1" x14ac:dyDescent="0.2">
      <c r="A714" s="125"/>
      <c r="B714" s="125"/>
      <c r="DS714" s="127"/>
      <c r="DT714" s="127"/>
    </row>
    <row r="715" spans="1:124" s="126" customFormat="1" x14ac:dyDescent="0.2">
      <c r="A715" s="125"/>
      <c r="B715" s="125"/>
      <c r="DS715" s="127"/>
      <c r="DT715" s="127"/>
    </row>
    <row r="716" spans="1:124" s="126" customFormat="1" x14ac:dyDescent="0.2">
      <c r="A716" s="125"/>
      <c r="B716" s="125"/>
      <c r="DS716" s="127"/>
      <c r="DT716" s="127"/>
    </row>
    <row r="717" spans="1:124" s="126" customFormat="1" x14ac:dyDescent="0.2">
      <c r="A717" s="125"/>
      <c r="B717" s="125"/>
      <c r="DS717" s="127"/>
      <c r="DT717" s="127"/>
    </row>
    <row r="718" spans="1:124" s="126" customFormat="1" x14ac:dyDescent="0.2">
      <c r="A718" s="125"/>
      <c r="B718" s="125"/>
      <c r="DS718" s="127"/>
      <c r="DT718" s="127"/>
    </row>
    <row r="719" spans="1:124" s="126" customFormat="1" x14ac:dyDescent="0.2">
      <c r="A719" s="125"/>
      <c r="B719" s="125"/>
      <c r="DS719" s="127"/>
      <c r="DT719" s="127"/>
    </row>
    <row r="720" spans="1:124" s="126" customFormat="1" x14ac:dyDescent="0.2">
      <c r="A720" s="125"/>
      <c r="B720" s="125"/>
      <c r="DS720" s="127"/>
      <c r="DT720" s="127"/>
    </row>
    <row r="721" spans="1:124" s="126" customFormat="1" x14ac:dyDescent="0.2">
      <c r="A721" s="125"/>
      <c r="B721" s="125"/>
      <c r="DS721" s="127"/>
      <c r="DT721" s="127"/>
    </row>
    <row r="722" spans="1:124" s="126" customFormat="1" x14ac:dyDescent="0.2">
      <c r="A722" s="125"/>
      <c r="B722" s="125"/>
      <c r="DS722" s="127"/>
      <c r="DT722" s="127"/>
    </row>
    <row r="723" spans="1:124" s="126" customFormat="1" x14ac:dyDescent="0.2">
      <c r="A723" s="125"/>
      <c r="B723" s="125"/>
      <c r="DS723" s="127"/>
      <c r="DT723" s="127"/>
    </row>
    <row r="724" spans="1:124" s="126" customFormat="1" x14ac:dyDescent="0.2">
      <c r="A724" s="125"/>
      <c r="B724" s="125"/>
      <c r="DS724" s="127"/>
      <c r="DT724" s="127"/>
    </row>
    <row r="725" spans="1:124" s="126" customFormat="1" x14ac:dyDescent="0.2">
      <c r="A725" s="125"/>
      <c r="B725" s="125"/>
      <c r="DS725" s="127"/>
      <c r="DT725" s="127"/>
    </row>
    <row r="726" spans="1:124" s="126" customFormat="1" x14ac:dyDescent="0.2">
      <c r="A726" s="125"/>
      <c r="B726" s="125"/>
      <c r="DS726" s="127"/>
      <c r="DT726" s="127"/>
    </row>
    <row r="727" spans="1:124" s="126" customFormat="1" x14ac:dyDescent="0.2">
      <c r="A727" s="125"/>
      <c r="B727" s="125"/>
      <c r="DS727" s="127"/>
      <c r="DT727" s="127"/>
    </row>
    <row r="728" spans="1:124" s="126" customFormat="1" x14ac:dyDescent="0.2">
      <c r="A728" s="125"/>
      <c r="B728" s="125"/>
      <c r="DS728" s="127"/>
      <c r="DT728" s="127"/>
    </row>
    <row r="729" spans="1:124" s="126" customFormat="1" x14ac:dyDescent="0.2">
      <c r="A729" s="125"/>
      <c r="B729" s="125"/>
      <c r="DS729" s="127"/>
      <c r="DT729" s="127"/>
    </row>
    <row r="730" spans="1:124" s="126" customFormat="1" x14ac:dyDescent="0.2">
      <c r="A730" s="125"/>
      <c r="B730" s="125"/>
      <c r="DS730" s="127"/>
      <c r="DT730" s="127"/>
    </row>
    <row r="731" spans="1:124" s="126" customFormat="1" x14ac:dyDescent="0.2">
      <c r="A731" s="125"/>
      <c r="B731" s="125"/>
      <c r="DS731" s="127"/>
      <c r="DT731" s="127"/>
    </row>
    <row r="732" spans="1:124" s="126" customFormat="1" x14ac:dyDescent="0.2">
      <c r="A732" s="125"/>
      <c r="B732" s="125"/>
      <c r="DS732" s="127"/>
      <c r="DT732" s="127"/>
    </row>
    <row r="733" spans="1:124" s="126" customFormat="1" x14ac:dyDescent="0.2">
      <c r="A733" s="125"/>
      <c r="B733" s="125"/>
      <c r="DS733" s="127"/>
      <c r="DT733" s="127"/>
    </row>
    <row r="734" spans="1:124" s="126" customFormat="1" x14ac:dyDescent="0.2">
      <c r="A734" s="125"/>
      <c r="B734" s="125"/>
      <c r="DS734" s="127"/>
      <c r="DT734" s="127"/>
    </row>
    <row r="735" spans="1:124" s="126" customFormat="1" x14ac:dyDescent="0.2">
      <c r="A735" s="125"/>
      <c r="B735" s="125"/>
      <c r="DS735" s="127"/>
      <c r="DT735" s="127"/>
    </row>
    <row r="736" spans="1:124" s="126" customFormat="1" x14ac:dyDescent="0.2">
      <c r="A736" s="125"/>
      <c r="B736" s="125"/>
      <c r="DS736" s="127"/>
      <c r="DT736" s="127"/>
    </row>
    <row r="737" spans="1:124" s="126" customFormat="1" x14ac:dyDescent="0.2">
      <c r="A737" s="125"/>
      <c r="B737" s="125"/>
      <c r="DS737" s="127"/>
      <c r="DT737" s="127"/>
    </row>
    <row r="738" spans="1:124" s="126" customFormat="1" x14ac:dyDescent="0.2">
      <c r="A738" s="125"/>
      <c r="B738" s="125"/>
      <c r="DS738" s="127"/>
      <c r="DT738" s="127"/>
    </row>
    <row r="739" spans="1:124" s="126" customFormat="1" x14ac:dyDescent="0.2">
      <c r="A739" s="125"/>
      <c r="B739" s="125"/>
      <c r="DS739" s="127"/>
      <c r="DT739" s="127"/>
    </row>
    <row r="740" spans="1:124" s="126" customFormat="1" x14ac:dyDescent="0.2">
      <c r="A740" s="125"/>
      <c r="B740" s="125"/>
      <c r="DS740" s="127"/>
      <c r="DT740" s="127"/>
    </row>
    <row r="741" spans="1:124" s="126" customFormat="1" x14ac:dyDescent="0.2">
      <c r="A741" s="125"/>
      <c r="B741" s="125"/>
      <c r="DS741" s="127"/>
      <c r="DT741" s="127"/>
    </row>
    <row r="742" spans="1:124" s="126" customFormat="1" x14ac:dyDescent="0.2">
      <c r="A742" s="125"/>
      <c r="B742" s="125"/>
      <c r="DS742" s="127"/>
      <c r="DT742" s="127"/>
    </row>
    <row r="743" spans="1:124" s="126" customFormat="1" x14ac:dyDescent="0.2">
      <c r="A743" s="125"/>
      <c r="B743" s="125"/>
      <c r="DS743" s="127"/>
      <c r="DT743" s="127"/>
    </row>
    <row r="744" spans="1:124" s="126" customFormat="1" x14ac:dyDescent="0.2">
      <c r="A744" s="125"/>
      <c r="B744" s="125"/>
      <c r="DS744" s="127"/>
      <c r="DT744" s="127"/>
    </row>
    <row r="745" spans="1:124" s="126" customFormat="1" x14ac:dyDescent="0.2">
      <c r="A745" s="125"/>
      <c r="B745" s="125"/>
      <c r="DS745" s="127"/>
      <c r="DT745" s="127"/>
    </row>
    <row r="746" spans="1:124" s="126" customFormat="1" x14ac:dyDescent="0.2">
      <c r="A746" s="125"/>
      <c r="B746" s="125"/>
      <c r="DS746" s="127"/>
      <c r="DT746" s="127"/>
    </row>
    <row r="747" spans="1:124" s="126" customFormat="1" x14ac:dyDescent="0.2">
      <c r="A747" s="125"/>
      <c r="B747" s="125"/>
      <c r="DS747" s="127"/>
      <c r="DT747" s="127"/>
    </row>
    <row r="748" spans="1:124" s="126" customFormat="1" x14ac:dyDescent="0.2">
      <c r="A748" s="125"/>
      <c r="B748" s="125"/>
      <c r="DS748" s="127"/>
      <c r="DT748" s="127"/>
    </row>
    <row r="749" spans="1:124" s="126" customFormat="1" x14ac:dyDescent="0.2">
      <c r="A749" s="125"/>
      <c r="B749" s="125"/>
      <c r="DS749" s="127"/>
      <c r="DT749" s="127"/>
    </row>
    <row r="750" spans="1:124" s="126" customFormat="1" x14ac:dyDescent="0.2">
      <c r="A750" s="125"/>
      <c r="B750" s="125"/>
      <c r="DS750" s="127"/>
      <c r="DT750" s="127"/>
    </row>
    <row r="751" spans="1:124" s="126" customFormat="1" x14ac:dyDescent="0.2">
      <c r="A751" s="125"/>
      <c r="B751" s="125"/>
      <c r="DS751" s="127"/>
      <c r="DT751" s="127"/>
    </row>
    <row r="752" spans="1:124" s="126" customFormat="1" x14ac:dyDescent="0.2">
      <c r="A752" s="125"/>
      <c r="B752" s="125"/>
      <c r="DS752" s="127"/>
      <c r="DT752" s="127"/>
    </row>
    <row r="753" spans="1:124" s="126" customFormat="1" x14ac:dyDescent="0.2">
      <c r="A753" s="125"/>
      <c r="B753" s="125"/>
      <c r="DS753" s="127"/>
      <c r="DT753" s="127"/>
    </row>
    <row r="754" spans="1:124" s="126" customFormat="1" x14ac:dyDescent="0.2">
      <c r="A754" s="125"/>
      <c r="B754" s="125"/>
      <c r="DS754" s="127"/>
      <c r="DT754" s="127"/>
    </row>
    <row r="755" spans="1:124" s="126" customFormat="1" x14ac:dyDescent="0.2">
      <c r="A755" s="125"/>
      <c r="B755" s="125"/>
      <c r="DS755" s="127"/>
      <c r="DT755" s="127"/>
    </row>
    <row r="756" spans="1:124" s="126" customFormat="1" x14ac:dyDescent="0.2">
      <c r="A756" s="125"/>
      <c r="B756" s="125"/>
      <c r="DS756" s="127"/>
      <c r="DT756" s="127"/>
    </row>
    <row r="757" spans="1:124" s="126" customFormat="1" x14ac:dyDescent="0.2">
      <c r="A757" s="125"/>
      <c r="B757" s="125"/>
      <c r="DS757" s="127"/>
      <c r="DT757" s="127"/>
    </row>
    <row r="758" spans="1:124" s="126" customFormat="1" x14ac:dyDescent="0.2">
      <c r="A758" s="125"/>
      <c r="B758" s="125"/>
      <c r="DS758" s="127"/>
      <c r="DT758" s="127"/>
    </row>
    <row r="759" spans="1:124" s="126" customFormat="1" x14ac:dyDescent="0.2">
      <c r="A759" s="125"/>
      <c r="B759" s="125"/>
      <c r="DS759" s="127"/>
      <c r="DT759" s="127"/>
    </row>
    <row r="760" spans="1:124" s="126" customFormat="1" x14ac:dyDescent="0.2">
      <c r="A760" s="125"/>
      <c r="B760" s="125"/>
      <c r="DS760" s="127"/>
      <c r="DT760" s="127"/>
    </row>
    <row r="761" spans="1:124" s="126" customFormat="1" x14ac:dyDescent="0.2">
      <c r="A761" s="125"/>
      <c r="B761" s="125"/>
      <c r="DS761" s="127"/>
      <c r="DT761" s="127"/>
    </row>
    <row r="762" spans="1:124" s="126" customFormat="1" x14ac:dyDescent="0.2">
      <c r="A762" s="125"/>
      <c r="B762" s="125"/>
      <c r="DS762" s="127"/>
      <c r="DT762" s="127"/>
    </row>
    <row r="763" spans="1:124" s="126" customFormat="1" x14ac:dyDescent="0.2">
      <c r="A763" s="125"/>
      <c r="B763" s="125"/>
      <c r="DS763" s="127"/>
      <c r="DT763" s="127"/>
    </row>
    <row r="764" spans="1:124" s="126" customFormat="1" x14ac:dyDescent="0.2">
      <c r="A764" s="125"/>
      <c r="B764" s="125"/>
      <c r="DS764" s="127"/>
      <c r="DT764" s="127"/>
    </row>
    <row r="765" spans="1:124" s="126" customFormat="1" x14ac:dyDescent="0.2">
      <c r="A765" s="125"/>
      <c r="B765" s="125"/>
      <c r="DS765" s="127"/>
      <c r="DT765" s="127"/>
    </row>
    <row r="766" spans="1:124" s="126" customFormat="1" x14ac:dyDescent="0.2">
      <c r="A766" s="125"/>
      <c r="B766" s="125"/>
      <c r="DS766" s="127"/>
      <c r="DT766" s="127"/>
    </row>
    <row r="767" spans="1:124" s="126" customFormat="1" x14ac:dyDescent="0.2">
      <c r="A767" s="125"/>
      <c r="B767" s="125"/>
      <c r="DS767" s="127"/>
      <c r="DT767" s="127"/>
    </row>
    <row r="768" spans="1:124" s="126" customFormat="1" x14ac:dyDescent="0.2">
      <c r="A768" s="125"/>
      <c r="B768" s="125"/>
      <c r="DS768" s="127"/>
      <c r="DT768" s="127"/>
    </row>
    <row r="769" spans="1:124" s="126" customFormat="1" x14ac:dyDescent="0.2">
      <c r="A769" s="125"/>
      <c r="B769" s="125"/>
      <c r="DS769" s="127"/>
      <c r="DT769" s="127"/>
    </row>
    <row r="770" spans="1:124" s="126" customFormat="1" x14ac:dyDescent="0.2">
      <c r="A770" s="125"/>
      <c r="B770" s="125"/>
      <c r="DS770" s="127"/>
      <c r="DT770" s="127"/>
    </row>
    <row r="771" spans="1:124" s="126" customFormat="1" x14ac:dyDescent="0.2">
      <c r="A771" s="125"/>
      <c r="B771" s="125"/>
      <c r="DS771" s="127"/>
      <c r="DT771" s="127"/>
    </row>
    <row r="772" spans="1:124" s="126" customFormat="1" x14ac:dyDescent="0.2">
      <c r="A772" s="125"/>
      <c r="B772" s="125"/>
      <c r="DS772" s="127"/>
      <c r="DT772" s="127"/>
    </row>
    <row r="773" spans="1:124" s="126" customFormat="1" x14ac:dyDescent="0.2">
      <c r="A773" s="125"/>
      <c r="B773" s="125"/>
      <c r="DS773" s="127"/>
      <c r="DT773" s="127"/>
    </row>
    <row r="774" spans="1:124" s="126" customFormat="1" x14ac:dyDescent="0.2">
      <c r="A774" s="125"/>
      <c r="B774" s="125"/>
      <c r="DS774" s="127"/>
      <c r="DT774" s="127"/>
    </row>
    <row r="775" spans="1:124" s="126" customFormat="1" x14ac:dyDescent="0.2">
      <c r="A775" s="125"/>
      <c r="B775" s="125"/>
      <c r="DS775" s="127"/>
      <c r="DT775" s="127"/>
    </row>
    <row r="776" spans="1:124" s="126" customFormat="1" x14ac:dyDescent="0.2">
      <c r="A776" s="125"/>
      <c r="B776" s="125"/>
      <c r="DS776" s="127"/>
      <c r="DT776" s="127"/>
    </row>
    <row r="777" spans="1:124" s="126" customFormat="1" x14ac:dyDescent="0.2">
      <c r="A777" s="125"/>
      <c r="B777" s="125"/>
      <c r="DS777" s="127"/>
      <c r="DT777" s="127"/>
    </row>
    <row r="778" spans="1:124" s="126" customFormat="1" x14ac:dyDescent="0.2">
      <c r="A778" s="125"/>
      <c r="B778" s="125"/>
      <c r="DS778" s="127"/>
      <c r="DT778" s="127"/>
    </row>
    <row r="779" spans="1:124" s="126" customFormat="1" x14ac:dyDescent="0.2">
      <c r="A779" s="125"/>
      <c r="B779" s="125"/>
      <c r="DS779" s="127"/>
      <c r="DT779" s="127"/>
    </row>
    <row r="780" spans="1:124" s="126" customFormat="1" x14ac:dyDescent="0.2">
      <c r="A780" s="125"/>
      <c r="B780" s="125"/>
      <c r="DS780" s="127"/>
      <c r="DT780" s="127"/>
    </row>
    <row r="781" spans="1:124" s="126" customFormat="1" x14ac:dyDescent="0.2">
      <c r="A781" s="125"/>
      <c r="B781" s="125"/>
      <c r="DS781" s="127"/>
      <c r="DT781" s="127"/>
    </row>
    <row r="782" spans="1:124" s="126" customFormat="1" x14ac:dyDescent="0.2">
      <c r="A782" s="125"/>
      <c r="B782" s="125"/>
      <c r="DS782" s="127"/>
      <c r="DT782" s="127"/>
    </row>
    <row r="783" spans="1:124" s="126" customFormat="1" x14ac:dyDescent="0.2">
      <c r="A783" s="125"/>
      <c r="B783" s="125"/>
      <c r="DS783" s="127"/>
      <c r="DT783" s="127"/>
    </row>
    <row r="784" spans="1:124" s="126" customFormat="1" x14ac:dyDescent="0.2">
      <c r="A784" s="125"/>
      <c r="B784" s="125"/>
      <c r="DS784" s="127"/>
      <c r="DT784" s="127"/>
    </row>
    <row r="785" spans="1:124" s="126" customFormat="1" x14ac:dyDescent="0.2">
      <c r="A785" s="125"/>
      <c r="B785" s="125"/>
      <c r="DS785" s="127"/>
      <c r="DT785" s="127"/>
    </row>
    <row r="786" spans="1:124" s="126" customFormat="1" x14ac:dyDescent="0.2">
      <c r="A786" s="125"/>
      <c r="B786" s="125"/>
      <c r="DS786" s="127"/>
      <c r="DT786" s="127"/>
    </row>
    <row r="787" spans="1:124" s="126" customFormat="1" x14ac:dyDescent="0.2">
      <c r="A787" s="125"/>
      <c r="B787" s="125"/>
      <c r="DS787" s="127"/>
      <c r="DT787" s="127"/>
    </row>
    <row r="788" spans="1:124" s="126" customFormat="1" x14ac:dyDescent="0.2">
      <c r="A788" s="125"/>
      <c r="B788" s="125"/>
      <c r="DS788" s="127"/>
      <c r="DT788" s="127"/>
    </row>
    <row r="789" spans="1:124" s="126" customFormat="1" x14ac:dyDescent="0.2">
      <c r="A789" s="125"/>
      <c r="B789" s="125"/>
      <c r="DS789" s="127"/>
      <c r="DT789" s="127"/>
    </row>
    <row r="790" spans="1:124" s="126" customFormat="1" x14ac:dyDescent="0.2">
      <c r="A790" s="125"/>
      <c r="B790" s="125"/>
      <c r="DS790" s="127"/>
      <c r="DT790" s="127"/>
    </row>
    <row r="791" spans="1:124" s="126" customFormat="1" x14ac:dyDescent="0.2">
      <c r="A791" s="125"/>
      <c r="B791" s="125"/>
      <c r="DS791" s="127"/>
      <c r="DT791" s="127"/>
    </row>
    <row r="792" spans="1:124" s="126" customFormat="1" x14ac:dyDescent="0.2">
      <c r="A792" s="125"/>
      <c r="B792" s="125"/>
      <c r="DS792" s="127"/>
      <c r="DT792" s="127"/>
    </row>
    <row r="793" spans="1:124" s="126" customFormat="1" x14ac:dyDescent="0.2">
      <c r="A793" s="125"/>
      <c r="B793" s="125"/>
      <c r="DS793" s="127"/>
      <c r="DT793" s="127"/>
    </row>
    <row r="794" spans="1:124" s="126" customFormat="1" x14ac:dyDescent="0.2">
      <c r="A794" s="125"/>
      <c r="B794" s="125"/>
      <c r="DS794" s="127"/>
      <c r="DT794" s="127"/>
    </row>
    <row r="795" spans="1:124" s="126" customFormat="1" x14ac:dyDescent="0.2">
      <c r="A795" s="125"/>
      <c r="B795" s="125"/>
      <c r="DS795" s="127"/>
      <c r="DT795" s="127"/>
    </row>
    <row r="796" spans="1:124" s="126" customFormat="1" x14ac:dyDescent="0.2">
      <c r="A796" s="125"/>
      <c r="B796" s="125"/>
      <c r="DS796" s="127"/>
      <c r="DT796" s="127"/>
    </row>
    <row r="797" spans="1:124" s="126" customFormat="1" x14ac:dyDescent="0.2">
      <c r="A797" s="125"/>
      <c r="B797" s="125"/>
      <c r="DS797" s="127"/>
      <c r="DT797" s="127"/>
    </row>
    <row r="798" spans="1:124" s="126" customFormat="1" x14ac:dyDescent="0.2">
      <c r="A798" s="125"/>
      <c r="B798" s="125"/>
      <c r="DS798" s="127"/>
      <c r="DT798" s="127"/>
    </row>
    <row r="799" spans="1:124" s="126" customFormat="1" x14ac:dyDescent="0.2">
      <c r="A799" s="125"/>
      <c r="B799" s="125"/>
      <c r="DS799" s="127"/>
      <c r="DT799" s="127"/>
    </row>
    <row r="800" spans="1:124" s="126" customFormat="1" x14ac:dyDescent="0.2">
      <c r="A800" s="125"/>
      <c r="B800" s="125"/>
      <c r="DS800" s="127"/>
      <c r="DT800" s="127"/>
    </row>
    <row r="801" spans="1:124" s="126" customFormat="1" x14ac:dyDescent="0.2">
      <c r="A801" s="125"/>
      <c r="B801" s="125"/>
      <c r="DS801" s="127"/>
      <c r="DT801" s="127"/>
    </row>
    <row r="802" spans="1:124" s="126" customFormat="1" x14ac:dyDescent="0.2">
      <c r="A802" s="125"/>
      <c r="B802" s="125"/>
      <c r="DS802" s="127"/>
      <c r="DT802" s="127"/>
    </row>
    <row r="803" spans="1:124" s="126" customFormat="1" x14ac:dyDescent="0.2">
      <c r="A803" s="125"/>
      <c r="B803" s="125"/>
      <c r="DS803" s="127"/>
      <c r="DT803" s="127"/>
    </row>
    <row r="804" spans="1:124" s="126" customFormat="1" x14ac:dyDescent="0.2">
      <c r="A804" s="125"/>
      <c r="B804" s="125"/>
      <c r="DS804" s="127"/>
      <c r="DT804" s="127"/>
    </row>
    <row r="805" spans="1:124" s="126" customFormat="1" x14ac:dyDescent="0.2">
      <c r="A805" s="125"/>
      <c r="B805" s="125"/>
      <c r="DS805" s="127"/>
      <c r="DT805" s="127"/>
    </row>
    <row r="806" spans="1:124" s="126" customFormat="1" x14ac:dyDescent="0.2">
      <c r="A806" s="125"/>
      <c r="B806" s="125"/>
      <c r="DS806" s="127"/>
      <c r="DT806" s="127"/>
    </row>
    <row r="807" spans="1:124" s="126" customFormat="1" x14ac:dyDescent="0.2">
      <c r="A807" s="125"/>
      <c r="B807" s="125"/>
      <c r="DS807" s="127"/>
      <c r="DT807" s="127"/>
    </row>
    <row r="808" spans="1:124" s="126" customFormat="1" x14ac:dyDescent="0.2">
      <c r="A808" s="125"/>
      <c r="B808" s="125"/>
      <c r="DS808" s="127"/>
      <c r="DT808" s="127"/>
    </row>
    <row r="809" spans="1:124" s="126" customFormat="1" x14ac:dyDescent="0.2">
      <c r="A809" s="125"/>
      <c r="B809" s="125"/>
      <c r="DS809" s="127"/>
      <c r="DT809" s="127"/>
    </row>
    <row r="810" spans="1:124" s="126" customFormat="1" x14ac:dyDescent="0.2">
      <c r="A810" s="125"/>
      <c r="B810" s="125"/>
      <c r="DS810" s="127"/>
      <c r="DT810" s="127"/>
    </row>
    <row r="811" spans="1:124" s="126" customFormat="1" x14ac:dyDescent="0.2">
      <c r="A811" s="125"/>
      <c r="B811" s="125"/>
      <c r="DS811" s="127"/>
      <c r="DT811" s="127"/>
    </row>
    <row r="812" spans="1:124" s="126" customFormat="1" x14ac:dyDescent="0.2">
      <c r="A812" s="125"/>
      <c r="B812" s="125"/>
      <c r="DS812" s="127"/>
      <c r="DT812" s="127"/>
    </row>
    <row r="813" spans="1:124" s="126" customFormat="1" x14ac:dyDescent="0.2">
      <c r="A813" s="125"/>
      <c r="B813" s="125"/>
      <c r="DS813" s="127"/>
      <c r="DT813" s="127"/>
    </row>
    <row r="814" spans="1:124" s="126" customFormat="1" x14ac:dyDescent="0.2">
      <c r="A814" s="125"/>
      <c r="B814" s="125"/>
      <c r="DS814" s="127"/>
      <c r="DT814" s="127"/>
    </row>
    <row r="815" spans="1:124" s="126" customFormat="1" x14ac:dyDescent="0.2">
      <c r="A815" s="125"/>
      <c r="B815" s="125"/>
      <c r="DS815" s="127"/>
      <c r="DT815" s="127"/>
    </row>
    <row r="816" spans="1:124" s="126" customFormat="1" x14ac:dyDescent="0.2">
      <c r="A816" s="125"/>
      <c r="B816" s="125"/>
      <c r="DS816" s="127"/>
      <c r="DT816" s="127"/>
    </row>
    <row r="817" spans="1:124" s="126" customFormat="1" x14ac:dyDescent="0.2">
      <c r="A817" s="125"/>
      <c r="B817" s="125"/>
      <c r="DS817" s="127"/>
      <c r="DT817" s="127"/>
    </row>
    <row r="818" spans="1:124" s="126" customFormat="1" x14ac:dyDescent="0.2">
      <c r="A818" s="125"/>
      <c r="B818" s="125"/>
      <c r="DS818" s="127"/>
      <c r="DT818" s="127"/>
    </row>
    <row r="819" spans="1:124" s="126" customFormat="1" x14ac:dyDescent="0.2">
      <c r="A819" s="125"/>
      <c r="B819" s="125"/>
      <c r="DS819" s="127"/>
      <c r="DT819" s="127"/>
    </row>
    <row r="820" spans="1:124" s="126" customFormat="1" x14ac:dyDescent="0.2">
      <c r="A820" s="125"/>
      <c r="B820" s="125"/>
      <c r="DS820" s="127"/>
      <c r="DT820" s="127"/>
    </row>
    <row r="821" spans="1:124" s="126" customFormat="1" x14ac:dyDescent="0.2">
      <c r="A821" s="125"/>
      <c r="B821" s="125"/>
      <c r="DS821" s="127"/>
      <c r="DT821" s="127"/>
    </row>
    <row r="822" spans="1:124" s="126" customFormat="1" x14ac:dyDescent="0.2">
      <c r="A822" s="125"/>
      <c r="B822" s="125"/>
      <c r="DS822" s="127"/>
      <c r="DT822" s="127"/>
    </row>
    <row r="823" spans="1:124" s="126" customFormat="1" x14ac:dyDescent="0.2">
      <c r="A823" s="125"/>
      <c r="B823" s="125"/>
      <c r="DS823" s="127"/>
      <c r="DT823" s="127"/>
    </row>
    <row r="824" spans="1:124" s="126" customFormat="1" x14ac:dyDescent="0.2">
      <c r="A824" s="125"/>
      <c r="B824" s="125"/>
      <c r="DS824" s="127"/>
      <c r="DT824" s="127"/>
    </row>
    <row r="825" spans="1:124" s="126" customFormat="1" x14ac:dyDescent="0.2">
      <c r="A825" s="125"/>
      <c r="B825" s="125"/>
      <c r="DS825" s="127"/>
      <c r="DT825" s="127"/>
    </row>
    <row r="826" spans="1:124" s="126" customFormat="1" x14ac:dyDescent="0.2">
      <c r="A826" s="125"/>
      <c r="B826" s="125"/>
      <c r="DS826" s="127"/>
      <c r="DT826" s="127"/>
    </row>
    <row r="827" spans="1:124" s="126" customFormat="1" x14ac:dyDescent="0.2">
      <c r="A827" s="125"/>
      <c r="B827" s="125"/>
      <c r="DS827" s="127"/>
      <c r="DT827" s="127"/>
    </row>
    <row r="828" spans="1:124" s="126" customFormat="1" x14ac:dyDescent="0.2">
      <c r="A828" s="125"/>
      <c r="B828" s="125"/>
      <c r="DS828" s="127"/>
      <c r="DT828" s="127"/>
    </row>
    <row r="829" spans="1:124" s="126" customFormat="1" x14ac:dyDescent="0.2">
      <c r="A829" s="125"/>
      <c r="B829" s="125"/>
      <c r="DS829" s="127"/>
      <c r="DT829" s="127"/>
    </row>
    <row r="830" spans="1:124" s="126" customFormat="1" x14ac:dyDescent="0.2">
      <c r="A830" s="125"/>
      <c r="B830" s="125"/>
      <c r="DS830" s="127"/>
      <c r="DT830" s="127"/>
    </row>
    <row r="831" spans="1:124" s="126" customFormat="1" x14ac:dyDescent="0.2">
      <c r="A831" s="125"/>
      <c r="B831" s="125"/>
      <c r="DS831" s="127"/>
      <c r="DT831" s="127"/>
    </row>
    <row r="832" spans="1:124" s="126" customFormat="1" x14ac:dyDescent="0.2">
      <c r="A832" s="125"/>
      <c r="B832" s="125"/>
      <c r="DS832" s="127"/>
      <c r="DT832" s="127"/>
    </row>
    <row r="833" spans="1:124" s="126" customFormat="1" x14ac:dyDescent="0.2">
      <c r="A833" s="125"/>
      <c r="B833" s="125"/>
      <c r="DS833" s="127"/>
      <c r="DT833" s="127"/>
    </row>
    <row r="834" spans="1:124" s="126" customFormat="1" x14ac:dyDescent="0.2">
      <c r="A834" s="125"/>
      <c r="B834" s="125"/>
      <c r="DS834" s="127"/>
      <c r="DT834" s="127"/>
    </row>
    <row r="835" spans="1:124" s="126" customFormat="1" x14ac:dyDescent="0.2">
      <c r="A835" s="125"/>
      <c r="B835" s="125"/>
      <c r="DS835" s="127"/>
      <c r="DT835" s="127"/>
    </row>
    <row r="836" spans="1:124" s="126" customFormat="1" x14ac:dyDescent="0.2">
      <c r="A836" s="125"/>
      <c r="B836" s="125"/>
      <c r="DS836" s="127"/>
      <c r="DT836" s="127"/>
    </row>
    <row r="837" spans="1:124" s="126" customFormat="1" x14ac:dyDescent="0.2">
      <c r="A837" s="125"/>
      <c r="B837" s="125"/>
      <c r="DS837" s="127"/>
      <c r="DT837" s="127"/>
    </row>
    <row r="838" spans="1:124" s="126" customFormat="1" x14ac:dyDescent="0.2">
      <c r="A838" s="125"/>
      <c r="B838" s="125"/>
      <c r="DS838" s="127"/>
      <c r="DT838" s="127"/>
    </row>
    <row r="839" spans="1:124" s="126" customFormat="1" x14ac:dyDescent="0.2">
      <c r="A839" s="125"/>
      <c r="B839" s="125"/>
      <c r="DS839" s="127"/>
      <c r="DT839" s="127"/>
    </row>
    <row r="840" spans="1:124" s="126" customFormat="1" x14ac:dyDescent="0.2">
      <c r="A840" s="125"/>
      <c r="B840" s="125"/>
      <c r="DS840" s="127"/>
      <c r="DT840" s="127"/>
    </row>
    <row r="841" spans="1:124" s="126" customFormat="1" x14ac:dyDescent="0.2">
      <c r="A841" s="125"/>
      <c r="B841" s="125"/>
      <c r="DS841" s="127"/>
      <c r="DT841" s="127"/>
    </row>
    <row r="842" spans="1:124" s="126" customFormat="1" x14ac:dyDescent="0.2">
      <c r="A842" s="125"/>
      <c r="B842" s="125"/>
      <c r="DS842" s="127"/>
      <c r="DT842" s="127"/>
    </row>
    <row r="843" spans="1:124" s="126" customFormat="1" x14ac:dyDescent="0.2">
      <c r="A843" s="125"/>
      <c r="B843" s="125"/>
      <c r="DS843" s="127"/>
      <c r="DT843" s="127"/>
    </row>
    <row r="844" spans="1:124" s="126" customFormat="1" x14ac:dyDescent="0.2">
      <c r="A844" s="125"/>
      <c r="B844" s="125"/>
      <c r="DS844" s="127"/>
      <c r="DT844" s="127"/>
    </row>
    <row r="845" spans="1:124" s="126" customFormat="1" x14ac:dyDescent="0.2">
      <c r="A845" s="125"/>
      <c r="B845" s="125"/>
      <c r="DS845" s="127"/>
      <c r="DT845" s="127"/>
    </row>
    <row r="846" spans="1:124" s="126" customFormat="1" x14ac:dyDescent="0.2">
      <c r="A846" s="125"/>
      <c r="B846" s="125"/>
      <c r="DS846" s="127"/>
      <c r="DT846" s="127"/>
    </row>
    <row r="847" spans="1:124" s="126" customFormat="1" x14ac:dyDescent="0.2">
      <c r="A847" s="125"/>
      <c r="B847" s="125"/>
      <c r="DS847" s="127"/>
      <c r="DT847" s="127"/>
    </row>
    <row r="848" spans="1:124" s="126" customFormat="1" x14ac:dyDescent="0.2">
      <c r="A848" s="125"/>
      <c r="B848" s="125"/>
      <c r="DS848" s="127"/>
      <c r="DT848" s="127"/>
    </row>
    <row r="849" spans="1:124" s="126" customFormat="1" x14ac:dyDescent="0.2">
      <c r="A849" s="125"/>
      <c r="B849" s="125"/>
      <c r="DS849" s="127"/>
      <c r="DT849" s="127"/>
    </row>
    <row r="850" spans="1:124" s="126" customFormat="1" x14ac:dyDescent="0.2">
      <c r="A850" s="125"/>
      <c r="B850" s="125"/>
      <c r="DS850" s="127"/>
      <c r="DT850" s="127"/>
    </row>
    <row r="851" spans="1:124" s="126" customFormat="1" x14ac:dyDescent="0.2">
      <c r="A851" s="125"/>
      <c r="B851" s="125"/>
      <c r="DS851" s="127"/>
      <c r="DT851" s="127"/>
    </row>
    <row r="852" spans="1:124" s="126" customFormat="1" x14ac:dyDescent="0.2">
      <c r="A852" s="125"/>
      <c r="B852" s="125"/>
      <c r="DS852" s="127"/>
      <c r="DT852" s="127"/>
    </row>
    <row r="853" spans="1:124" s="126" customFormat="1" x14ac:dyDescent="0.2">
      <c r="A853" s="125"/>
      <c r="B853" s="125"/>
      <c r="DS853" s="127"/>
      <c r="DT853" s="127"/>
    </row>
    <row r="854" spans="1:124" s="126" customFormat="1" x14ac:dyDescent="0.2">
      <c r="A854" s="125"/>
      <c r="B854" s="125"/>
      <c r="DS854" s="127"/>
      <c r="DT854" s="127"/>
    </row>
    <row r="855" spans="1:124" s="126" customFormat="1" x14ac:dyDescent="0.2">
      <c r="A855" s="125"/>
      <c r="B855" s="125"/>
      <c r="DS855" s="127"/>
      <c r="DT855" s="127"/>
    </row>
    <row r="856" spans="1:124" s="126" customFormat="1" x14ac:dyDescent="0.2">
      <c r="A856" s="125"/>
      <c r="B856" s="125"/>
      <c r="DS856" s="127"/>
      <c r="DT856" s="127"/>
    </row>
    <row r="857" spans="1:124" s="126" customFormat="1" x14ac:dyDescent="0.2">
      <c r="A857" s="125"/>
      <c r="B857" s="125"/>
      <c r="DS857" s="127"/>
      <c r="DT857" s="127"/>
    </row>
    <row r="858" spans="1:124" s="126" customFormat="1" x14ac:dyDescent="0.2">
      <c r="A858" s="125"/>
      <c r="B858" s="125"/>
      <c r="DS858" s="127"/>
      <c r="DT858" s="127"/>
    </row>
    <row r="859" spans="1:124" s="126" customFormat="1" x14ac:dyDescent="0.2">
      <c r="A859" s="125"/>
      <c r="B859" s="125"/>
      <c r="DS859" s="127"/>
      <c r="DT859" s="127"/>
    </row>
    <row r="860" spans="1:124" s="126" customFormat="1" x14ac:dyDescent="0.2">
      <c r="A860" s="125"/>
      <c r="B860" s="125"/>
      <c r="DS860" s="127"/>
      <c r="DT860" s="127"/>
    </row>
    <row r="861" spans="1:124" s="126" customFormat="1" x14ac:dyDescent="0.2">
      <c r="A861" s="125"/>
      <c r="B861" s="125"/>
      <c r="DS861" s="127"/>
      <c r="DT861" s="127"/>
    </row>
    <row r="862" spans="1:124" s="126" customFormat="1" x14ac:dyDescent="0.2">
      <c r="A862" s="125"/>
      <c r="B862" s="125"/>
      <c r="DS862" s="127"/>
      <c r="DT862" s="127"/>
    </row>
    <row r="863" spans="1:124" s="126" customFormat="1" x14ac:dyDescent="0.2">
      <c r="A863" s="125"/>
      <c r="B863" s="125"/>
      <c r="DS863" s="127"/>
      <c r="DT863" s="127"/>
    </row>
    <row r="864" spans="1:124" s="126" customFormat="1" x14ac:dyDescent="0.2">
      <c r="A864" s="125"/>
      <c r="B864" s="125"/>
      <c r="DS864" s="127"/>
      <c r="DT864" s="127"/>
    </row>
    <row r="865" spans="1:124" s="126" customFormat="1" x14ac:dyDescent="0.2">
      <c r="A865" s="125"/>
      <c r="B865" s="125"/>
      <c r="DS865" s="127"/>
      <c r="DT865" s="127"/>
    </row>
    <row r="866" spans="1:124" s="126" customFormat="1" x14ac:dyDescent="0.2">
      <c r="A866" s="125"/>
      <c r="B866" s="125"/>
      <c r="DS866" s="127"/>
      <c r="DT866" s="127"/>
    </row>
    <row r="867" spans="1:124" s="126" customFormat="1" x14ac:dyDescent="0.2">
      <c r="A867" s="125"/>
      <c r="B867" s="125"/>
      <c r="DS867" s="127"/>
      <c r="DT867" s="127"/>
    </row>
    <row r="868" spans="1:124" s="126" customFormat="1" x14ac:dyDescent="0.2">
      <c r="A868" s="125"/>
      <c r="B868" s="125"/>
      <c r="DS868" s="127"/>
      <c r="DT868" s="127"/>
    </row>
    <row r="869" spans="1:124" s="126" customFormat="1" x14ac:dyDescent="0.2">
      <c r="A869" s="125"/>
      <c r="B869" s="125"/>
      <c r="DS869" s="127"/>
      <c r="DT869" s="127"/>
    </row>
    <row r="870" spans="1:124" s="126" customFormat="1" x14ac:dyDescent="0.2">
      <c r="A870" s="125"/>
      <c r="B870" s="125"/>
      <c r="DS870" s="127"/>
      <c r="DT870" s="127"/>
    </row>
    <row r="871" spans="1:124" s="126" customFormat="1" x14ac:dyDescent="0.2">
      <c r="A871" s="125"/>
      <c r="B871" s="125"/>
      <c r="DS871" s="127"/>
      <c r="DT871" s="127"/>
    </row>
    <row r="872" spans="1:124" s="126" customFormat="1" x14ac:dyDescent="0.2">
      <c r="A872" s="125"/>
      <c r="B872" s="125"/>
      <c r="DS872" s="127"/>
      <c r="DT872" s="127"/>
    </row>
    <row r="873" spans="1:124" s="126" customFormat="1" x14ac:dyDescent="0.2">
      <c r="A873" s="125"/>
      <c r="B873" s="125"/>
      <c r="DS873" s="127"/>
      <c r="DT873" s="127"/>
    </row>
    <row r="874" spans="1:124" s="126" customFormat="1" x14ac:dyDescent="0.2">
      <c r="A874" s="125"/>
      <c r="B874" s="125"/>
      <c r="DS874" s="127"/>
      <c r="DT874" s="127"/>
    </row>
    <row r="875" spans="1:124" s="126" customFormat="1" x14ac:dyDescent="0.2">
      <c r="A875" s="125"/>
      <c r="B875" s="125"/>
      <c r="DS875" s="127"/>
      <c r="DT875" s="127"/>
    </row>
    <row r="876" spans="1:124" s="126" customFormat="1" x14ac:dyDescent="0.2">
      <c r="A876" s="125"/>
      <c r="B876" s="125"/>
      <c r="DS876" s="127"/>
      <c r="DT876" s="127"/>
    </row>
    <row r="877" spans="1:124" s="126" customFormat="1" x14ac:dyDescent="0.2">
      <c r="A877" s="125"/>
      <c r="B877" s="125"/>
      <c r="DS877" s="127"/>
      <c r="DT877" s="127"/>
    </row>
    <row r="878" spans="1:124" s="126" customFormat="1" x14ac:dyDescent="0.2">
      <c r="A878" s="125"/>
      <c r="B878" s="125"/>
      <c r="DS878" s="127"/>
      <c r="DT878" s="127"/>
    </row>
    <row r="879" spans="1:124" s="126" customFormat="1" x14ac:dyDescent="0.2">
      <c r="A879" s="125"/>
      <c r="B879" s="125"/>
      <c r="DS879" s="127"/>
      <c r="DT879" s="127"/>
    </row>
    <row r="880" spans="1:124" s="126" customFormat="1" x14ac:dyDescent="0.2">
      <c r="A880" s="125"/>
      <c r="B880" s="125"/>
      <c r="DS880" s="127"/>
      <c r="DT880" s="127"/>
    </row>
    <row r="881" spans="1:124" s="126" customFormat="1" x14ac:dyDescent="0.2">
      <c r="A881" s="125"/>
      <c r="B881" s="125"/>
      <c r="DS881" s="127"/>
      <c r="DT881" s="127"/>
    </row>
    <row r="882" spans="1:124" s="126" customFormat="1" x14ac:dyDescent="0.2">
      <c r="A882" s="125"/>
      <c r="B882" s="125"/>
      <c r="DS882" s="127"/>
      <c r="DT882" s="127"/>
    </row>
    <row r="883" spans="1:124" s="126" customFormat="1" x14ac:dyDescent="0.2">
      <c r="A883" s="125"/>
      <c r="B883" s="125"/>
      <c r="DS883" s="127"/>
      <c r="DT883" s="127"/>
    </row>
    <row r="884" spans="1:124" s="126" customFormat="1" x14ac:dyDescent="0.2">
      <c r="A884" s="125"/>
      <c r="B884" s="125"/>
      <c r="DS884" s="127"/>
      <c r="DT884" s="127"/>
    </row>
    <row r="885" spans="1:124" s="126" customFormat="1" x14ac:dyDescent="0.2">
      <c r="A885" s="125"/>
      <c r="B885" s="125"/>
      <c r="DS885" s="127"/>
      <c r="DT885" s="127"/>
    </row>
    <row r="886" spans="1:124" s="126" customFormat="1" x14ac:dyDescent="0.2">
      <c r="A886" s="125"/>
      <c r="B886" s="125"/>
      <c r="DS886" s="127"/>
      <c r="DT886" s="127"/>
    </row>
    <row r="887" spans="1:124" s="126" customFormat="1" x14ac:dyDescent="0.2">
      <c r="A887" s="125"/>
      <c r="B887" s="125"/>
      <c r="DS887" s="127"/>
      <c r="DT887" s="127"/>
    </row>
    <row r="888" spans="1:124" s="126" customFormat="1" x14ac:dyDescent="0.2">
      <c r="A888" s="125"/>
      <c r="B888" s="125"/>
      <c r="DS888" s="127"/>
      <c r="DT888" s="127"/>
    </row>
    <row r="889" spans="1:124" s="126" customFormat="1" x14ac:dyDescent="0.2">
      <c r="A889" s="125"/>
      <c r="B889" s="125"/>
      <c r="DS889" s="127"/>
      <c r="DT889" s="127"/>
    </row>
    <row r="890" spans="1:124" s="126" customFormat="1" x14ac:dyDescent="0.2">
      <c r="A890" s="125"/>
      <c r="B890" s="125"/>
      <c r="DS890" s="127"/>
      <c r="DT890" s="127"/>
    </row>
    <row r="891" spans="1:124" s="126" customFormat="1" x14ac:dyDescent="0.2">
      <c r="A891" s="125"/>
      <c r="B891" s="125"/>
      <c r="DS891" s="127"/>
      <c r="DT891" s="127"/>
    </row>
    <row r="892" spans="1:124" s="126" customFormat="1" x14ac:dyDescent="0.2">
      <c r="A892" s="125"/>
      <c r="B892" s="125"/>
      <c r="DS892" s="127"/>
      <c r="DT892" s="127"/>
    </row>
    <row r="893" spans="1:124" s="126" customFormat="1" x14ac:dyDescent="0.2">
      <c r="A893" s="125"/>
      <c r="B893" s="125"/>
      <c r="DS893" s="127"/>
      <c r="DT893" s="127"/>
    </row>
    <row r="894" spans="1:124" s="126" customFormat="1" x14ac:dyDescent="0.2">
      <c r="A894" s="125"/>
      <c r="B894" s="125"/>
      <c r="DS894" s="127"/>
      <c r="DT894" s="127"/>
    </row>
    <row r="895" spans="1:124" s="126" customFormat="1" x14ac:dyDescent="0.2">
      <c r="A895" s="125"/>
      <c r="B895" s="125"/>
      <c r="DS895" s="127"/>
      <c r="DT895" s="127"/>
    </row>
    <row r="896" spans="1:124" s="126" customFormat="1" x14ac:dyDescent="0.2">
      <c r="A896" s="125"/>
      <c r="B896" s="125"/>
      <c r="DS896" s="127"/>
      <c r="DT896" s="127"/>
    </row>
    <row r="897" spans="1:124" s="126" customFormat="1" x14ac:dyDescent="0.2">
      <c r="A897" s="125"/>
      <c r="B897" s="125"/>
      <c r="DS897" s="127"/>
      <c r="DT897" s="127"/>
    </row>
    <row r="898" spans="1:124" s="126" customFormat="1" x14ac:dyDescent="0.2">
      <c r="A898" s="125"/>
      <c r="B898" s="125"/>
      <c r="DS898" s="127"/>
      <c r="DT898" s="127"/>
    </row>
    <row r="899" spans="1:124" s="126" customFormat="1" x14ac:dyDescent="0.2">
      <c r="A899" s="125"/>
      <c r="B899" s="125"/>
      <c r="DS899" s="127"/>
      <c r="DT899" s="127"/>
    </row>
    <row r="900" spans="1:124" s="126" customFormat="1" x14ac:dyDescent="0.2">
      <c r="A900" s="125"/>
      <c r="B900" s="125"/>
      <c r="DS900" s="127"/>
      <c r="DT900" s="127"/>
    </row>
    <row r="901" spans="1:124" s="126" customFormat="1" x14ac:dyDescent="0.2">
      <c r="A901" s="125"/>
      <c r="B901" s="125"/>
      <c r="DS901" s="127"/>
      <c r="DT901" s="127"/>
    </row>
    <row r="902" spans="1:124" s="126" customFormat="1" x14ac:dyDescent="0.2">
      <c r="A902" s="125"/>
      <c r="B902" s="125"/>
      <c r="DS902" s="127"/>
      <c r="DT902" s="127"/>
    </row>
    <row r="903" spans="1:124" s="126" customFormat="1" x14ac:dyDescent="0.2">
      <c r="A903" s="125"/>
      <c r="B903" s="125"/>
      <c r="DS903" s="127"/>
      <c r="DT903" s="127"/>
    </row>
    <row r="904" spans="1:124" s="126" customFormat="1" x14ac:dyDescent="0.2">
      <c r="A904" s="125"/>
      <c r="B904" s="125"/>
      <c r="DS904" s="127"/>
      <c r="DT904" s="127"/>
    </row>
    <row r="905" spans="1:124" s="126" customFormat="1" x14ac:dyDescent="0.2">
      <c r="A905" s="125"/>
      <c r="B905" s="125"/>
      <c r="DS905" s="127"/>
      <c r="DT905" s="127"/>
    </row>
    <row r="906" spans="1:124" s="126" customFormat="1" x14ac:dyDescent="0.2">
      <c r="A906" s="125"/>
      <c r="B906" s="125"/>
      <c r="DS906" s="127"/>
      <c r="DT906" s="127"/>
    </row>
    <row r="907" spans="1:124" s="126" customFormat="1" x14ac:dyDescent="0.2">
      <c r="A907" s="125"/>
      <c r="B907" s="125"/>
      <c r="DS907" s="127"/>
      <c r="DT907" s="127"/>
    </row>
    <row r="908" spans="1:124" s="126" customFormat="1" x14ac:dyDescent="0.2">
      <c r="A908" s="125"/>
      <c r="B908" s="125"/>
      <c r="DS908" s="127"/>
      <c r="DT908" s="127"/>
    </row>
    <row r="909" spans="1:124" s="126" customFormat="1" x14ac:dyDescent="0.2">
      <c r="A909" s="125"/>
      <c r="B909" s="125"/>
      <c r="DS909" s="127"/>
      <c r="DT909" s="127"/>
    </row>
    <row r="910" spans="1:124" s="126" customFormat="1" x14ac:dyDescent="0.2">
      <c r="A910" s="125"/>
      <c r="B910" s="125"/>
      <c r="DS910" s="127"/>
      <c r="DT910" s="127"/>
    </row>
    <row r="911" spans="1:124" s="126" customFormat="1" x14ac:dyDescent="0.2">
      <c r="A911" s="125"/>
      <c r="B911" s="125"/>
      <c r="DS911" s="127"/>
      <c r="DT911" s="127"/>
    </row>
    <row r="912" spans="1:124" s="126" customFormat="1" x14ac:dyDescent="0.2">
      <c r="A912" s="125"/>
      <c r="B912" s="125"/>
      <c r="DS912" s="127"/>
      <c r="DT912" s="127"/>
    </row>
    <row r="913" spans="1:124" s="126" customFormat="1" x14ac:dyDescent="0.2">
      <c r="A913" s="125"/>
      <c r="B913" s="125"/>
      <c r="DS913" s="127"/>
      <c r="DT913" s="127"/>
    </row>
    <row r="914" spans="1:124" s="126" customFormat="1" x14ac:dyDescent="0.2">
      <c r="A914" s="125"/>
      <c r="B914" s="125"/>
      <c r="DS914" s="127"/>
      <c r="DT914" s="127"/>
    </row>
    <row r="915" spans="1:124" s="126" customFormat="1" x14ac:dyDescent="0.2">
      <c r="A915" s="125"/>
      <c r="B915" s="125"/>
      <c r="DS915" s="127"/>
      <c r="DT915" s="127"/>
    </row>
    <row r="916" spans="1:124" s="126" customFormat="1" x14ac:dyDescent="0.2">
      <c r="A916" s="125"/>
      <c r="B916" s="125"/>
      <c r="DS916" s="127"/>
      <c r="DT916" s="127"/>
    </row>
    <row r="917" spans="1:124" s="126" customFormat="1" x14ac:dyDescent="0.2">
      <c r="A917" s="125"/>
      <c r="B917" s="125"/>
      <c r="DS917" s="127"/>
      <c r="DT917" s="127"/>
    </row>
    <row r="918" spans="1:124" s="126" customFormat="1" x14ac:dyDescent="0.2">
      <c r="A918" s="125"/>
      <c r="B918" s="125"/>
      <c r="DS918" s="127"/>
      <c r="DT918" s="127"/>
    </row>
    <row r="919" spans="1:124" s="126" customFormat="1" x14ac:dyDescent="0.2">
      <c r="A919" s="125"/>
      <c r="B919" s="125"/>
      <c r="DS919" s="127"/>
      <c r="DT919" s="127"/>
    </row>
    <row r="920" spans="1:124" s="126" customFormat="1" x14ac:dyDescent="0.2">
      <c r="A920" s="125"/>
      <c r="B920" s="125"/>
      <c r="DS920" s="127"/>
      <c r="DT920" s="127"/>
    </row>
    <row r="921" spans="1:124" s="126" customFormat="1" x14ac:dyDescent="0.2">
      <c r="A921" s="125"/>
      <c r="B921" s="125"/>
      <c r="DS921" s="127"/>
      <c r="DT921" s="127"/>
    </row>
    <row r="922" spans="1:124" s="126" customFormat="1" x14ac:dyDescent="0.2">
      <c r="A922" s="125"/>
      <c r="B922" s="125"/>
      <c r="DS922" s="127"/>
      <c r="DT922" s="127"/>
    </row>
    <row r="923" spans="1:124" s="126" customFormat="1" x14ac:dyDescent="0.2">
      <c r="A923" s="125"/>
      <c r="B923" s="125"/>
      <c r="DS923" s="127"/>
      <c r="DT923" s="127"/>
    </row>
    <row r="924" spans="1:124" s="126" customFormat="1" x14ac:dyDescent="0.2">
      <c r="A924" s="125"/>
      <c r="B924" s="125"/>
      <c r="DS924" s="127"/>
      <c r="DT924" s="127"/>
    </row>
    <row r="925" spans="1:124" s="126" customFormat="1" x14ac:dyDescent="0.2">
      <c r="A925" s="125"/>
      <c r="B925" s="125"/>
      <c r="DS925" s="127"/>
      <c r="DT925" s="127"/>
    </row>
    <row r="926" spans="1:124" s="126" customFormat="1" x14ac:dyDescent="0.2">
      <c r="A926" s="125"/>
      <c r="B926" s="125"/>
      <c r="DS926" s="127"/>
      <c r="DT926" s="127"/>
    </row>
    <row r="927" spans="1:124" s="126" customFormat="1" x14ac:dyDescent="0.2">
      <c r="A927" s="125"/>
      <c r="B927" s="125"/>
      <c r="DS927" s="127"/>
      <c r="DT927" s="127"/>
    </row>
    <row r="928" spans="1:124" s="126" customFormat="1" x14ac:dyDescent="0.2">
      <c r="A928" s="125"/>
      <c r="B928" s="125"/>
      <c r="DS928" s="127"/>
      <c r="DT928" s="127"/>
    </row>
    <row r="929" spans="1:124" s="126" customFormat="1" x14ac:dyDescent="0.2">
      <c r="A929" s="125"/>
      <c r="B929" s="125"/>
      <c r="DS929" s="127"/>
      <c r="DT929" s="127"/>
    </row>
    <row r="930" spans="1:124" s="126" customFormat="1" x14ac:dyDescent="0.2">
      <c r="A930" s="125"/>
      <c r="B930" s="125"/>
      <c r="DS930" s="127"/>
      <c r="DT930" s="127"/>
    </row>
    <row r="931" spans="1:124" s="126" customFormat="1" x14ac:dyDescent="0.2">
      <c r="A931" s="125"/>
      <c r="B931" s="125"/>
      <c r="DS931" s="127"/>
      <c r="DT931" s="127"/>
    </row>
    <row r="932" spans="1:124" s="126" customFormat="1" x14ac:dyDescent="0.2">
      <c r="A932" s="125"/>
      <c r="B932" s="125"/>
      <c r="DS932" s="127"/>
      <c r="DT932" s="127"/>
    </row>
    <row r="933" spans="1:124" s="126" customFormat="1" x14ac:dyDescent="0.2">
      <c r="A933" s="125"/>
      <c r="B933" s="125"/>
      <c r="DS933" s="127"/>
      <c r="DT933" s="127"/>
    </row>
    <row r="934" spans="1:124" s="126" customFormat="1" x14ac:dyDescent="0.2">
      <c r="A934" s="125"/>
      <c r="B934" s="125"/>
      <c r="DS934" s="127"/>
      <c r="DT934" s="127"/>
    </row>
    <row r="935" spans="1:124" s="126" customFormat="1" x14ac:dyDescent="0.2">
      <c r="A935" s="125"/>
      <c r="B935" s="125"/>
      <c r="DS935" s="127"/>
      <c r="DT935" s="127"/>
    </row>
    <row r="936" spans="1:124" s="126" customFormat="1" x14ac:dyDescent="0.2">
      <c r="A936" s="125"/>
      <c r="B936" s="125"/>
      <c r="DS936" s="127"/>
      <c r="DT936" s="127"/>
    </row>
    <row r="937" spans="1:124" s="126" customFormat="1" x14ac:dyDescent="0.2">
      <c r="A937" s="125"/>
      <c r="B937" s="125"/>
      <c r="DS937" s="127"/>
      <c r="DT937" s="127"/>
    </row>
    <row r="938" spans="1:124" s="126" customFormat="1" x14ac:dyDescent="0.2">
      <c r="A938" s="125"/>
      <c r="B938" s="125"/>
      <c r="DS938" s="127"/>
      <c r="DT938" s="127"/>
    </row>
    <row r="939" spans="1:124" s="126" customFormat="1" x14ac:dyDescent="0.2">
      <c r="A939" s="125"/>
      <c r="B939" s="125"/>
      <c r="DS939" s="127"/>
      <c r="DT939" s="127"/>
    </row>
    <row r="940" spans="1:124" s="126" customFormat="1" x14ac:dyDescent="0.2">
      <c r="A940" s="125"/>
      <c r="B940" s="125"/>
      <c r="DS940" s="127"/>
      <c r="DT940" s="127"/>
    </row>
    <row r="941" spans="1:124" s="126" customFormat="1" x14ac:dyDescent="0.2">
      <c r="A941" s="125"/>
      <c r="B941" s="125"/>
      <c r="DS941" s="127"/>
      <c r="DT941" s="127"/>
    </row>
    <row r="942" spans="1:124" s="126" customFormat="1" x14ac:dyDescent="0.2">
      <c r="A942" s="125"/>
      <c r="B942" s="125"/>
      <c r="DS942" s="127"/>
      <c r="DT942" s="127"/>
    </row>
    <row r="943" spans="1:124" s="126" customFormat="1" x14ac:dyDescent="0.2">
      <c r="A943" s="125"/>
      <c r="B943" s="125"/>
      <c r="DS943" s="127"/>
      <c r="DT943" s="127"/>
    </row>
    <row r="944" spans="1:124" s="126" customFormat="1" x14ac:dyDescent="0.2">
      <c r="A944" s="125"/>
      <c r="B944" s="125"/>
      <c r="DS944" s="127"/>
      <c r="DT944" s="127"/>
    </row>
    <row r="945" spans="1:124" s="126" customFormat="1" x14ac:dyDescent="0.2">
      <c r="A945" s="125"/>
      <c r="B945" s="125"/>
      <c r="DS945" s="127"/>
      <c r="DT945" s="127"/>
    </row>
    <row r="946" spans="1:124" s="126" customFormat="1" x14ac:dyDescent="0.2">
      <c r="A946" s="125"/>
      <c r="B946" s="125"/>
      <c r="DS946" s="127"/>
      <c r="DT946" s="127"/>
    </row>
    <row r="947" spans="1:124" s="126" customFormat="1" x14ac:dyDescent="0.2">
      <c r="A947" s="125"/>
      <c r="B947" s="125"/>
      <c r="DS947" s="127"/>
      <c r="DT947" s="127"/>
    </row>
    <row r="948" spans="1:124" s="126" customFormat="1" x14ac:dyDescent="0.2">
      <c r="A948" s="125"/>
      <c r="B948" s="125"/>
      <c r="DS948" s="127"/>
      <c r="DT948" s="127"/>
    </row>
    <row r="949" spans="1:124" s="126" customFormat="1" x14ac:dyDescent="0.2">
      <c r="A949" s="125"/>
      <c r="B949" s="125"/>
      <c r="DS949" s="127"/>
      <c r="DT949" s="127"/>
    </row>
    <row r="950" spans="1:124" s="126" customFormat="1" x14ac:dyDescent="0.2">
      <c r="A950" s="125"/>
      <c r="B950" s="125"/>
      <c r="DS950" s="127"/>
      <c r="DT950" s="127"/>
    </row>
    <row r="951" spans="1:124" s="126" customFormat="1" x14ac:dyDescent="0.2">
      <c r="A951" s="125"/>
      <c r="B951" s="125"/>
      <c r="DS951" s="127"/>
      <c r="DT951" s="127"/>
    </row>
    <row r="952" spans="1:124" s="126" customFormat="1" x14ac:dyDescent="0.2">
      <c r="A952" s="125"/>
      <c r="B952" s="125"/>
      <c r="DS952" s="127"/>
      <c r="DT952" s="127"/>
    </row>
    <row r="953" spans="1:124" s="126" customFormat="1" x14ac:dyDescent="0.2">
      <c r="A953" s="125"/>
      <c r="B953" s="125"/>
      <c r="DS953" s="127"/>
      <c r="DT953" s="127"/>
    </row>
    <row r="954" spans="1:124" s="126" customFormat="1" x14ac:dyDescent="0.2">
      <c r="A954" s="125"/>
      <c r="B954" s="125"/>
      <c r="DS954" s="127"/>
      <c r="DT954" s="127"/>
    </row>
    <row r="955" spans="1:124" s="126" customFormat="1" x14ac:dyDescent="0.2">
      <c r="A955" s="125"/>
      <c r="B955" s="125"/>
      <c r="DS955" s="127"/>
      <c r="DT955" s="127"/>
    </row>
    <row r="956" spans="1:124" s="126" customFormat="1" x14ac:dyDescent="0.2">
      <c r="A956" s="125"/>
      <c r="B956" s="125"/>
      <c r="DS956" s="127"/>
      <c r="DT956" s="127"/>
    </row>
    <row r="957" spans="1:124" s="126" customFormat="1" x14ac:dyDescent="0.2">
      <c r="A957" s="125"/>
      <c r="B957" s="125"/>
      <c r="DS957" s="127"/>
      <c r="DT957" s="127"/>
    </row>
    <row r="958" spans="1:124" s="126" customFormat="1" x14ac:dyDescent="0.2">
      <c r="A958" s="125"/>
      <c r="B958" s="125"/>
      <c r="DS958" s="127"/>
      <c r="DT958" s="127"/>
    </row>
    <row r="959" spans="1:124" s="126" customFormat="1" x14ac:dyDescent="0.2">
      <c r="A959" s="125"/>
      <c r="B959" s="125"/>
      <c r="DS959" s="127"/>
      <c r="DT959" s="127"/>
    </row>
    <row r="960" spans="1:124" s="126" customFormat="1" x14ac:dyDescent="0.2">
      <c r="A960" s="125"/>
      <c r="B960" s="125"/>
      <c r="DS960" s="127"/>
      <c r="DT960" s="127"/>
    </row>
    <row r="961" spans="1:124" s="126" customFormat="1" x14ac:dyDescent="0.2">
      <c r="A961" s="125"/>
      <c r="B961" s="125"/>
      <c r="DS961" s="127"/>
      <c r="DT961" s="127"/>
    </row>
    <row r="962" spans="1:124" s="126" customFormat="1" x14ac:dyDescent="0.2">
      <c r="A962" s="125"/>
      <c r="B962" s="125"/>
      <c r="DS962" s="127"/>
      <c r="DT962" s="127"/>
    </row>
    <row r="963" spans="1:124" s="126" customFormat="1" x14ac:dyDescent="0.2">
      <c r="A963" s="125"/>
      <c r="B963" s="125"/>
      <c r="DS963" s="127"/>
      <c r="DT963" s="127"/>
    </row>
    <row r="964" spans="1:124" s="126" customFormat="1" x14ac:dyDescent="0.2">
      <c r="A964" s="125"/>
      <c r="B964" s="125"/>
      <c r="DS964" s="127"/>
      <c r="DT964" s="127"/>
    </row>
    <row r="965" spans="1:124" s="126" customFormat="1" x14ac:dyDescent="0.2">
      <c r="A965" s="125"/>
      <c r="B965" s="125"/>
      <c r="DS965" s="127"/>
      <c r="DT965" s="127"/>
    </row>
    <row r="966" spans="1:124" s="126" customFormat="1" x14ac:dyDescent="0.2">
      <c r="A966" s="125"/>
      <c r="B966" s="125"/>
      <c r="DS966" s="127"/>
      <c r="DT966" s="127"/>
    </row>
    <row r="967" spans="1:124" s="126" customFormat="1" x14ac:dyDescent="0.2">
      <c r="A967" s="125"/>
      <c r="B967" s="125"/>
      <c r="DS967" s="127"/>
      <c r="DT967" s="127"/>
    </row>
    <row r="968" spans="1:124" s="126" customFormat="1" x14ac:dyDescent="0.2">
      <c r="A968" s="125"/>
      <c r="B968" s="125"/>
      <c r="DS968" s="127"/>
      <c r="DT968" s="127"/>
    </row>
    <row r="969" spans="1:124" s="126" customFormat="1" x14ac:dyDescent="0.2">
      <c r="A969" s="125"/>
      <c r="B969" s="125"/>
      <c r="DS969" s="127"/>
      <c r="DT969" s="127"/>
    </row>
    <row r="970" spans="1:124" s="126" customFormat="1" x14ac:dyDescent="0.2">
      <c r="A970" s="125"/>
      <c r="B970" s="125"/>
      <c r="DS970" s="127"/>
      <c r="DT970" s="127"/>
    </row>
    <row r="971" spans="1:124" s="126" customFormat="1" x14ac:dyDescent="0.2">
      <c r="A971" s="125"/>
      <c r="B971" s="125"/>
      <c r="DS971" s="127"/>
      <c r="DT971" s="127"/>
    </row>
    <row r="972" spans="1:124" s="126" customFormat="1" x14ac:dyDescent="0.2">
      <c r="A972" s="125"/>
      <c r="B972" s="125"/>
      <c r="DS972" s="127"/>
      <c r="DT972" s="127"/>
    </row>
    <row r="973" spans="1:124" s="126" customFormat="1" x14ac:dyDescent="0.2">
      <c r="A973" s="125"/>
      <c r="B973" s="125"/>
      <c r="DS973" s="127"/>
      <c r="DT973" s="127"/>
    </row>
    <row r="974" spans="1:124" s="126" customFormat="1" x14ac:dyDescent="0.2">
      <c r="A974" s="125"/>
      <c r="B974" s="125"/>
      <c r="DS974" s="127"/>
      <c r="DT974" s="127"/>
    </row>
    <row r="975" spans="1:124" s="126" customFormat="1" x14ac:dyDescent="0.2">
      <c r="A975" s="125"/>
      <c r="B975" s="125"/>
      <c r="DS975" s="127"/>
      <c r="DT975" s="127"/>
    </row>
    <row r="976" spans="1:124" s="126" customFormat="1" x14ac:dyDescent="0.2">
      <c r="A976" s="125"/>
      <c r="B976" s="125"/>
      <c r="DS976" s="127"/>
      <c r="DT976" s="127"/>
    </row>
    <row r="977" spans="1:124" s="126" customFormat="1" x14ac:dyDescent="0.2">
      <c r="A977" s="125"/>
      <c r="B977" s="125"/>
      <c r="DS977" s="127"/>
      <c r="DT977" s="127"/>
    </row>
    <row r="978" spans="1:124" s="126" customFormat="1" x14ac:dyDescent="0.2">
      <c r="A978" s="125"/>
      <c r="B978" s="125"/>
      <c r="DS978" s="127"/>
      <c r="DT978" s="127"/>
    </row>
    <row r="979" spans="1:124" s="126" customFormat="1" x14ac:dyDescent="0.2">
      <c r="A979" s="125"/>
      <c r="B979" s="125"/>
      <c r="DS979" s="127"/>
      <c r="DT979" s="127"/>
    </row>
    <row r="980" spans="1:124" s="126" customFormat="1" x14ac:dyDescent="0.2">
      <c r="A980" s="125"/>
      <c r="B980" s="125"/>
      <c r="DS980" s="127"/>
      <c r="DT980" s="127"/>
    </row>
    <row r="981" spans="1:124" s="126" customFormat="1" x14ac:dyDescent="0.2">
      <c r="A981" s="125"/>
      <c r="B981" s="125"/>
      <c r="DS981" s="127"/>
      <c r="DT981" s="127"/>
    </row>
    <row r="982" spans="1:124" s="126" customFormat="1" x14ac:dyDescent="0.2">
      <c r="A982" s="125"/>
      <c r="B982" s="125"/>
      <c r="DS982" s="127"/>
      <c r="DT982" s="127"/>
    </row>
    <row r="983" spans="1:124" s="126" customFormat="1" x14ac:dyDescent="0.2">
      <c r="A983" s="125"/>
      <c r="B983" s="125"/>
      <c r="DS983" s="127"/>
      <c r="DT983" s="127"/>
    </row>
    <row r="984" spans="1:124" s="126" customFormat="1" x14ac:dyDescent="0.2">
      <c r="A984" s="125"/>
      <c r="B984" s="125"/>
      <c r="DS984" s="127"/>
      <c r="DT984" s="127"/>
    </row>
    <row r="985" spans="1:124" s="126" customFormat="1" x14ac:dyDescent="0.2">
      <c r="A985" s="125"/>
      <c r="B985" s="125"/>
      <c r="DS985" s="127"/>
      <c r="DT985" s="127"/>
    </row>
    <row r="986" spans="1:124" s="126" customFormat="1" x14ac:dyDescent="0.2">
      <c r="A986" s="125"/>
      <c r="B986" s="125"/>
      <c r="DS986" s="127"/>
      <c r="DT986" s="127"/>
    </row>
    <row r="987" spans="1:124" s="126" customFormat="1" x14ac:dyDescent="0.2">
      <c r="A987" s="125"/>
      <c r="B987" s="125"/>
      <c r="DS987" s="127"/>
      <c r="DT987" s="127"/>
    </row>
    <row r="988" spans="1:124" s="126" customFormat="1" x14ac:dyDescent="0.2">
      <c r="A988" s="125"/>
      <c r="B988" s="125"/>
      <c r="DS988" s="127"/>
      <c r="DT988" s="127"/>
    </row>
    <row r="989" spans="1:124" s="126" customFormat="1" x14ac:dyDescent="0.2">
      <c r="A989" s="125"/>
      <c r="B989" s="125"/>
      <c r="DS989" s="127"/>
      <c r="DT989" s="127"/>
    </row>
    <row r="990" spans="1:124" s="126" customFormat="1" x14ac:dyDescent="0.2">
      <c r="A990" s="125"/>
      <c r="B990" s="125"/>
      <c r="DS990" s="127"/>
      <c r="DT990" s="127"/>
    </row>
    <row r="991" spans="1:124" s="126" customFormat="1" x14ac:dyDescent="0.2">
      <c r="A991" s="125"/>
      <c r="B991" s="125"/>
      <c r="DS991" s="127"/>
      <c r="DT991" s="127"/>
    </row>
    <row r="992" spans="1:124" s="126" customFormat="1" x14ac:dyDescent="0.2">
      <c r="A992" s="125"/>
      <c r="B992" s="125"/>
      <c r="DS992" s="127"/>
      <c r="DT992" s="127"/>
    </row>
    <row r="993" spans="1:124" s="126" customFormat="1" x14ac:dyDescent="0.2">
      <c r="A993" s="125"/>
      <c r="B993" s="125"/>
      <c r="DS993" s="127"/>
      <c r="DT993" s="127"/>
    </row>
    <row r="994" spans="1:124" s="126" customFormat="1" x14ac:dyDescent="0.2">
      <c r="A994" s="125"/>
      <c r="B994" s="125"/>
      <c r="DS994" s="127"/>
      <c r="DT994" s="127"/>
    </row>
    <row r="995" spans="1:124" s="126" customFormat="1" x14ac:dyDescent="0.2">
      <c r="A995" s="125"/>
      <c r="B995" s="125"/>
      <c r="DS995" s="127"/>
      <c r="DT995" s="127"/>
    </row>
    <row r="996" spans="1:124" s="126" customFormat="1" x14ac:dyDescent="0.2">
      <c r="A996" s="125"/>
      <c r="B996" s="125"/>
      <c r="DS996" s="127"/>
      <c r="DT996" s="127"/>
    </row>
    <row r="997" spans="1:124" s="126" customFormat="1" x14ac:dyDescent="0.2">
      <c r="A997" s="125"/>
      <c r="B997" s="125"/>
      <c r="DS997" s="127"/>
      <c r="DT997" s="127"/>
    </row>
    <row r="998" spans="1:124" s="126" customFormat="1" x14ac:dyDescent="0.2">
      <c r="A998" s="125"/>
      <c r="B998" s="125"/>
      <c r="DS998" s="127"/>
      <c r="DT998" s="127"/>
    </row>
    <row r="999" spans="1:124" s="126" customFormat="1" x14ac:dyDescent="0.2">
      <c r="A999" s="125"/>
      <c r="B999" s="125"/>
      <c r="DS999" s="127"/>
      <c r="DT999" s="127"/>
    </row>
    <row r="1000" spans="1:124" s="126" customFormat="1" x14ac:dyDescent="0.2">
      <c r="A1000" s="125"/>
      <c r="B1000" s="125"/>
      <c r="DS1000" s="127"/>
      <c r="DT1000" s="127"/>
    </row>
    <row r="1001" spans="1:124" s="126" customFormat="1" x14ac:dyDescent="0.2">
      <c r="A1001" s="125"/>
      <c r="B1001" s="125"/>
      <c r="DS1001" s="127"/>
      <c r="DT1001" s="127"/>
    </row>
    <row r="1002" spans="1:124" s="126" customFormat="1" x14ac:dyDescent="0.2">
      <c r="A1002" s="125"/>
      <c r="B1002" s="125"/>
      <c r="DS1002" s="127"/>
      <c r="DT1002" s="127"/>
    </row>
    <row r="1003" spans="1:124" s="126" customFormat="1" x14ac:dyDescent="0.2">
      <c r="A1003" s="125"/>
      <c r="B1003" s="125"/>
      <c r="DS1003" s="127"/>
      <c r="DT1003" s="127"/>
    </row>
    <row r="1004" spans="1:124" s="126" customFormat="1" x14ac:dyDescent="0.2">
      <c r="A1004" s="125"/>
      <c r="B1004" s="125"/>
      <c r="DS1004" s="127"/>
      <c r="DT1004" s="127"/>
    </row>
    <row r="1005" spans="1:124" s="126" customFormat="1" x14ac:dyDescent="0.2">
      <c r="A1005" s="125"/>
      <c r="B1005" s="125"/>
      <c r="DS1005" s="127"/>
      <c r="DT1005" s="127"/>
    </row>
    <row r="1006" spans="1:124" s="126" customFormat="1" x14ac:dyDescent="0.2">
      <c r="A1006" s="125"/>
      <c r="B1006" s="125"/>
      <c r="DS1006" s="127"/>
      <c r="DT1006" s="127"/>
    </row>
    <row r="1007" spans="1:124" s="126" customFormat="1" x14ac:dyDescent="0.2">
      <c r="A1007" s="125"/>
      <c r="B1007" s="125"/>
      <c r="DS1007" s="127"/>
      <c r="DT1007" s="127"/>
    </row>
    <row r="1008" spans="1:124" s="126" customFormat="1" x14ac:dyDescent="0.2">
      <c r="A1008" s="125"/>
      <c r="B1008" s="125"/>
      <c r="DS1008" s="127"/>
      <c r="DT1008" s="127"/>
    </row>
    <row r="1009" spans="1:124" s="126" customFormat="1" x14ac:dyDescent="0.2">
      <c r="A1009" s="125"/>
      <c r="B1009" s="125"/>
      <c r="DS1009" s="127"/>
      <c r="DT1009" s="127"/>
    </row>
    <row r="1010" spans="1:124" s="126" customFormat="1" x14ac:dyDescent="0.2">
      <c r="A1010" s="125"/>
      <c r="B1010" s="125"/>
      <c r="DS1010" s="127"/>
      <c r="DT1010" s="127"/>
    </row>
    <row r="1011" spans="1:124" s="126" customFormat="1" x14ac:dyDescent="0.2">
      <c r="A1011" s="125"/>
      <c r="B1011" s="125"/>
      <c r="DS1011" s="127"/>
      <c r="DT1011" s="127"/>
    </row>
    <row r="1012" spans="1:124" s="126" customFormat="1" x14ac:dyDescent="0.2">
      <c r="A1012" s="125"/>
      <c r="B1012" s="125"/>
      <c r="DS1012" s="127"/>
      <c r="DT1012" s="127"/>
    </row>
    <row r="1013" spans="1:124" s="126" customFormat="1" x14ac:dyDescent="0.2">
      <c r="A1013" s="125"/>
      <c r="B1013" s="125"/>
      <c r="DS1013" s="127"/>
      <c r="DT1013" s="127"/>
    </row>
    <row r="1014" spans="1:124" s="126" customFormat="1" x14ac:dyDescent="0.2">
      <c r="A1014" s="125"/>
      <c r="B1014" s="125"/>
      <c r="DS1014" s="127"/>
      <c r="DT1014" s="127"/>
    </row>
    <row r="1015" spans="1:124" s="126" customFormat="1" x14ac:dyDescent="0.2">
      <c r="A1015" s="125"/>
      <c r="B1015" s="125"/>
      <c r="DS1015" s="127"/>
      <c r="DT1015" s="127"/>
    </row>
    <row r="1016" spans="1:124" s="126" customFormat="1" x14ac:dyDescent="0.2">
      <c r="A1016" s="125"/>
      <c r="B1016" s="125"/>
      <c r="DS1016" s="127"/>
      <c r="DT1016" s="127"/>
    </row>
    <row r="1017" spans="1:124" s="126" customFormat="1" x14ac:dyDescent="0.2">
      <c r="A1017" s="125"/>
      <c r="B1017" s="125"/>
      <c r="DS1017" s="127"/>
      <c r="DT1017" s="127"/>
    </row>
    <row r="1018" spans="1:124" s="126" customFormat="1" x14ac:dyDescent="0.2">
      <c r="A1018" s="125"/>
      <c r="B1018" s="125"/>
      <c r="DS1018" s="127"/>
      <c r="DT1018" s="127"/>
    </row>
    <row r="1019" spans="1:124" s="126" customFormat="1" x14ac:dyDescent="0.2">
      <c r="A1019" s="125"/>
      <c r="B1019" s="125"/>
      <c r="DS1019" s="127"/>
      <c r="DT1019" s="127"/>
    </row>
    <row r="1020" spans="1:124" s="126" customFormat="1" x14ac:dyDescent="0.2">
      <c r="A1020" s="125"/>
      <c r="B1020" s="125"/>
      <c r="DS1020" s="127"/>
      <c r="DT1020" s="127"/>
    </row>
    <row r="1021" spans="1:124" s="126" customFormat="1" x14ac:dyDescent="0.2">
      <c r="A1021" s="125"/>
      <c r="B1021" s="125"/>
      <c r="DS1021" s="127"/>
      <c r="DT1021" s="127"/>
    </row>
    <row r="1022" spans="1:124" s="126" customFormat="1" x14ac:dyDescent="0.2">
      <c r="A1022" s="125"/>
      <c r="B1022" s="125"/>
      <c r="DS1022" s="127"/>
      <c r="DT1022" s="127"/>
    </row>
    <row r="1023" spans="1:124" s="126" customFormat="1" x14ac:dyDescent="0.2">
      <c r="A1023" s="125"/>
      <c r="B1023" s="125"/>
      <c r="DS1023" s="127"/>
      <c r="DT1023" s="127"/>
    </row>
    <row r="1024" spans="1:124" s="126" customFormat="1" x14ac:dyDescent="0.2">
      <c r="A1024" s="125"/>
      <c r="B1024" s="125"/>
      <c r="DS1024" s="127"/>
      <c r="DT1024" s="127"/>
    </row>
    <row r="1025" spans="1:124" s="126" customFormat="1" x14ac:dyDescent="0.2">
      <c r="A1025" s="125"/>
      <c r="B1025" s="125"/>
      <c r="DS1025" s="127"/>
      <c r="DT1025" s="127"/>
    </row>
    <row r="1026" spans="1:124" s="126" customFormat="1" x14ac:dyDescent="0.2">
      <c r="A1026" s="125"/>
      <c r="B1026" s="125"/>
      <c r="DS1026" s="127"/>
      <c r="DT1026" s="127"/>
    </row>
    <row r="1027" spans="1:124" s="126" customFormat="1" x14ac:dyDescent="0.2">
      <c r="A1027" s="125"/>
      <c r="B1027" s="125"/>
      <c r="DS1027" s="127"/>
      <c r="DT1027" s="127"/>
    </row>
    <row r="1028" spans="1:124" s="126" customFormat="1" x14ac:dyDescent="0.2">
      <c r="A1028" s="125"/>
      <c r="B1028" s="125"/>
      <c r="DS1028" s="127"/>
      <c r="DT1028" s="127"/>
    </row>
    <row r="1029" spans="1:124" s="126" customFormat="1" x14ac:dyDescent="0.2">
      <c r="A1029" s="125"/>
      <c r="B1029" s="125"/>
      <c r="DS1029" s="127"/>
      <c r="DT1029" s="127"/>
    </row>
    <row r="1030" spans="1:124" s="126" customFormat="1" x14ac:dyDescent="0.2">
      <c r="A1030" s="125"/>
      <c r="B1030" s="125"/>
      <c r="DS1030" s="127"/>
      <c r="DT1030" s="127"/>
    </row>
    <row r="1031" spans="1:124" s="126" customFormat="1" x14ac:dyDescent="0.2">
      <c r="A1031" s="125"/>
      <c r="B1031" s="125"/>
      <c r="DS1031" s="127"/>
      <c r="DT1031" s="127"/>
    </row>
    <row r="1032" spans="1:124" s="126" customFormat="1" x14ac:dyDescent="0.2">
      <c r="A1032" s="125"/>
      <c r="B1032" s="125"/>
      <c r="DS1032" s="127"/>
      <c r="DT1032" s="127"/>
    </row>
    <row r="1033" spans="1:124" s="126" customFormat="1" x14ac:dyDescent="0.2">
      <c r="A1033" s="125"/>
      <c r="B1033" s="125"/>
      <c r="DS1033" s="127"/>
      <c r="DT1033" s="127"/>
    </row>
    <row r="1034" spans="1:124" s="126" customFormat="1" x14ac:dyDescent="0.2">
      <c r="A1034" s="125"/>
      <c r="B1034" s="125"/>
      <c r="DS1034" s="127"/>
      <c r="DT1034" s="127"/>
    </row>
    <row r="1035" spans="1:124" s="126" customFormat="1" x14ac:dyDescent="0.2">
      <c r="A1035" s="125"/>
      <c r="B1035" s="125"/>
      <c r="DS1035" s="127"/>
      <c r="DT1035" s="127"/>
    </row>
    <row r="1036" spans="1:124" s="126" customFormat="1" x14ac:dyDescent="0.2">
      <c r="A1036" s="125"/>
      <c r="B1036" s="125"/>
      <c r="DS1036" s="127"/>
      <c r="DT1036" s="127"/>
    </row>
    <row r="1037" spans="1:124" s="126" customFormat="1" x14ac:dyDescent="0.2">
      <c r="A1037" s="125"/>
      <c r="B1037" s="125"/>
      <c r="DS1037" s="127"/>
      <c r="DT1037" s="127"/>
    </row>
    <row r="1038" spans="1:124" s="126" customFormat="1" x14ac:dyDescent="0.2">
      <c r="A1038" s="125"/>
      <c r="B1038" s="125"/>
      <c r="DS1038" s="127"/>
      <c r="DT1038" s="127"/>
    </row>
    <row r="1039" spans="1:124" s="126" customFormat="1" x14ac:dyDescent="0.2">
      <c r="A1039" s="125"/>
      <c r="B1039" s="125"/>
      <c r="DS1039" s="127"/>
      <c r="DT1039" s="127"/>
    </row>
    <row r="1040" spans="1:124" s="126" customFormat="1" x14ac:dyDescent="0.2">
      <c r="A1040" s="125"/>
      <c r="B1040" s="125"/>
      <c r="DS1040" s="127"/>
      <c r="DT1040" s="127"/>
    </row>
    <row r="1041" spans="1:124" s="126" customFormat="1" x14ac:dyDescent="0.2">
      <c r="A1041" s="125"/>
      <c r="B1041" s="125"/>
      <c r="DS1041" s="127"/>
      <c r="DT1041" s="127"/>
    </row>
    <row r="1042" spans="1:124" s="126" customFormat="1" x14ac:dyDescent="0.2">
      <c r="A1042" s="125"/>
      <c r="B1042" s="125"/>
      <c r="DS1042" s="127"/>
      <c r="DT1042" s="127"/>
    </row>
    <row r="1043" spans="1:124" s="126" customFormat="1" x14ac:dyDescent="0.2">
      <c r="A1043" s="125"/>
      <c r="B1043" s="125"/>
      <c r="DS1043" s="127"/>
      <c r="DT1043" s="127"/>
    </row>
    <row r="1044" spans="1:124" s="126" customFormat="1" x14ac:dyDescent="0.2">
      <c r="A1044" s="125"/>
      <c r="B1044" s="125"/>
      <c r="DS1044" s="127"/>
      <c r="DT1044" s="127"/>
    </row>
    <row r="1045" spans="1:124" s="126" customFormat="1" x14ac:dyDescent="0.2">
      <c r="A1045" s="125"/>
      <c r="B1045" s="125"/>
      <c r="DS1045" s="127"/>
      <c r="DT1045" s="127"/>
    </row>
    <row r="1046" spans="1:124" s="126" customFormat="1" x14ac:dyDescent="0.2">
      <c r="A1046" s="125"/>
      <c r="B1046" s="125"/>
      <c r="DS1046" s="127"/>
      <c r="DT1046" s="127"/>
    </row>
    <row r="1047" spans="1:124" s="126" customFormat="1" x14ac:dyDescent="0.2">
      <c r="A1047" s="125"/>
      <c r="B1047" s="125"/>
      <c r="DS1047" s="127"/>
      <c r="DT1047" s="127"/>
    </row>
    <row r="1048" spans="1:124" s="126" customFormat="1" x14ac:dyDescent="0.2">
      <c r="A1048" s="125"/>
      <c r="B1048" s="125"/>
      <c r="DS1048" s="127"/>
      <c r="DT1048" s="127"/>
    </row>
    <row r="1049" spans="1:124" s="126" customFormat="1" x14ac:dyDescent="0.2">
      <c r="A1049" s="125"/>
      <c r="B1049" s="125"/>
      <c r="DS1049" s="127"/>
      <c r="DT1049" s="127"/>
    </row>
    <row r="1050" spans="1:124" s="126" customFormat="1" x14ac:dyDescent="0.2">
      <c r="A1050" s="125"/>
      <c r="B1050" s="125"/>
      <c r="DS1050" s="127"/>
      <c r="DT1050" s="127"/>
    </row>
    <row r="1051" spans="1:124" s="126" customFormat="1" x14ac:dyDescent="0.2">
      <c r="A1051" s="125"/>
      <c r="B1051" s="125"/>
      <c r="DS1051" s="127"/>
      <c r="DT1051" s="127"/>
    </row>
    <row r="1052" spans="1:124" s="126" customFormat="1" x14ac:dyDescent="0.2">
      <c r="A1052" s="125"/>
      <c r="B1052" s="125"/>
      <c r="DS1052" s="127"/>
      <c r="DT1052" s="127"/>
    </row>
    <row r="1053" spans="1:124" s="126" customFormat="1" x14ac:dyDescent="0.2">
      <c r="A1053" s="125"/>
      <c r="B1053" s="125"/>
      <c r="DS1053" s="127"/>
      <c r="DT1053" s="127"/>
    </row>
    <row r="1054" spans="1:124" s="126" customFormat="1" x14ac:dyDescent="0.2">
      <c r="A1054" s="125"/>
      <c r="B1054" s="125"/>
      <c r="DS1054" s="127"/>
      <c r="DT1054" s="127"/>
    </row>
    <row r="1055" spans="1:124" s="126" customFormat="1" x14ac:dyDescent="0.2">
      <c r="A1055" s="125"/>
      <c r="B1055" s="125"/>
      <c r="DS1055" s="127"/>
      <c r="DT1055" s="127"/>
    </row>
    <row r="1056" spans="1:124" s="126" customFormat="1" x14ac:dyDescent="0.2">
      <c r="A1056" s="125"/>
      <c r="B1056" s="125"/>
      <c r="DS1056" s="127"/>
      <c r="DT1056" s="127"/>
    </row>
    <row r="1057" spans="1:124" s="126" customFormat="1" x14ac:dyDescent="0.2">
      <c r="A1057" s="125"/>
      <c r="B1057" s="125"/>
      <c r="DS1057" s="127"/>
      <c r="DT1057" s="127"/>
    </row>
    <row r="1058" spans="1:124" s="126" customFormat="1" x14ac:dyDescent="0.2">
      <c r="A1058" s="125"/>
      <c r="B1058" s="125"/>
      <c r="DS1058" s="127"/>
      <c r="DT1058" s="127"/>
    </row>
    <row r="1059" spans="1:124" s="126" customFormat="1" x14ac:dyDescent="0.2">
      <c r="A1059" s="125"/>
      <c r="B1059" s="125"/>
      <c r="DS1059" s="127"/>
      <c r="DT1059" s="127"/>
    </row>
    <row r="1060" spans="1:124" s="126" customFormat="1" x14ac:dyDescent="0.2">
      <c r="A1060" s="125"/>
      <c r="B1060" s="125"/>
      <c r="DS1060" s="127"/>
      <c r="DT1060" s="127"/>
    </row>
    <row r="1061" spans="1:124" s="126" customFormat="1" x14ac:dyDescent="0.2">
      <c r="A1061" s="125"/>
      <c r="B1061" s="125"/>
      <c r="DS1061" s="127"/>
      <c r="DT1061" s="127"/>
    </row>
    <row r="1062" spans="1:124" s="126" customFormat="1" x14ac:dyDescent="0.2">
      <c r="A1062" s="125"/>
      <c r="B1062" s="125"/>
      <c r="DS1062" s="127"/>
      <c r="DT1062" s="127"/>
    </row>
    <row r="1063" spans="1:124" s="126" customFormat="1" x14ac:dyDescent="0.2">
      <c r="A1063" s="125"/>
      <c r="B1063" s="125"/>
      <c r="DS1063" s="127"/>
      <c r="DT1063" s="127"/>
    </row>
    <row r="1064" spans="1:124" s="126" customFormat="1" x14ac:dyDescent="0.2">
      <c r="A1064" s="125"/>
      <c r="B1064" s="125"/>
      <c r="DS1064" s="127"/>
      <c r="DT1064" s="127"/>
    </row>
    <row r="1065" spans="1:124" s="126" customFormat="1" x14ac:dyDescent="0.2">
      <c r="A1065" s="125"/>
      <c r="B1065" s="125"/>
      <c r="DS1065" s="127"/>
      <c r="DT1065" s="127"/>
    </row>
    <row r="1066" spans="1:124" s="126" customFormat="1" x14ac:dyDescent="0.2">
      <c r="A1066" s="125"/>
      <c r="B1066" s="125"/>
      <c r="DS1066" s="127"/>
      <c r="DT1066" s="127"/>
    </row>
    <row r="1067" spans="1:124" s="126" customFormat="1" x14ac:dyDescent="0.2">
      <c r="A1067" s="125"/>
      <c r="B1067" s="125"/>
      <c r="DS1067" s="127"/>
      <c r="DT1067" s="127"/>
    </row>
    <row r="1068" spans="1:124" s="126" customFormat="1" x14ac:dyDescent="0.2">
      <c r="A1068" s="125"/>
      <c r="B1068" s="125"/>
      <c r="DS1068" s="127"/>
      <c r="DT1068" s="127"/>
    </row>
    <row r="1069" spans="1:124" s="126" customFormat="1" x14ac:dyDescent="0.2">
      <c r="A1069" s="125"/>
      <c r="B1069" s="125"/>
      <c r="DS1069" s="127"/>
      <c r="DT1069" s="127"/>
    </row>
    <row r="1070" spans="1:124" s="126" customFormat="1" x14ac:dyDescent="0.2">
      <c r="A1070" s="125"/>
      <c r="B1070" s="125"/>
      <c r="DS1070" s="127"/>
      <c r="DT1070" s="127"/>
    </row>
    <row r="1071" spans="1:124" s="126" customFormat="1" x14ac:dyDescent="0.2">
      <c r="A1071" s="125"/>
      <c r="B1071" s="125"/>
      <c r="DS1071" s="127"/>
      <c r="DT1071" s="127"/>
    </row>
    <row r="1072" spans="1:124" s="126" customFormat="1" x14ac:dyDescent="0.2">
      <c r="A1072" s="125"/>
      <c r="B1072" s="125"/>
      <c r="DS1072" s="127"/>
      <c r="DT1072" s="127"/>
    </row>
    <row r="1073" spans="1:124" s="126" customFormat="1" x14ac:dyDescent="0.2">
      <c r="A1073" s="125"/>
      <c r="B1073" s="125"/>
      <c r="DS1073" s="127"/>
      <c r="DT1073" s="127"/>
    </row>
    <row r="1074" spans="1:124" s="126" customFormat="1" x14ac:dyDescent="0.2">
      <c r="A1074" s="125"/>
      <c r="B1074" s="125"/>
      <c r="DS1074" s="127"/>
      <c r="DT1074" s="127"/>
    </row>
    <row r="1075" spans="1:124" s="126" customFormat="1" x14ac:dyDescent="0.2">
      <c r="A1075" s="125"/>
      <c r="B1075" s="125"/>
      <c r="DS1075" s="127"/>
      <c r="DT1075" s="127"/>
    </row>
    <row r="1076" spans="1:124" s="126" customFormat="1" x14ac:dyDescent="0.2">
      <c r="A1076" s="125"/>
      <c r="B1076" s="125"/>
      <c r="DS1076" s="127"/>
      <c r="DT1076" s="127"/>
    </row>
    <row r="1077" spans="1:124" s="126" customFormat="1" x14ac:dyDescent="0.2">
      <c r="A1077" s="125"/>
      <c r="B1077" s="125"/>
      <c r="DS1077" s="127"/>
      <c r="DT1077" s="127"/>
    </row>
    <row r="1078" spans="1:124" s="126" customFormat="1" x14ac:dyDescent="0.2">
      <c r="A1078" s="125"/>
      <c r="B1078" s="125"/>
      <c r="DS1078" s="127"/>
      <c r="DT1078" s="127"/>
    </row>
    <row r="1079" spans="1:124" s="126" customFormat="1" x14ac:dyDescent="0.2">
      <c r="A1079" s="125"/>
      <c r="B1079" s="125"/>
      <c r="DS1079" s="127"/>
      <c r="DT1079" s="127"/>
    </row>
    <row r="1080" spans="1:124" s="126" customFormat="1" x14ac:dyDescent="0.2">
      <c r="A1080" s="125"/>
      <c r="B1080" s="125"/>
      <c r="DS1080" s="127"/>
      <c r="DT1080" s="127"/>
    </row>
    <row r="1081" spans="1:124" s="126" customFormat="1" x14ac:dyDescent="0.2">
      <c r="A1081" s="125"/>
      <c r="B1081" s="125"/>
      <c r="DS1081" s="127"/>
      <c r="DT1081" s="127"/>
    </row>
    <row r="1082" spans="1:124" s="126" customFormat="1" x14ac:dyDescent="0.2">
      <c r="A1082" s="125"/>
      <c r="B1082" s="125"/>
      <c r="DS1082" s="127"/>
      <c r="DT1082" s="127"/>
    </row>
    <row r="1083" spans="1:124" s="126" customFormat="1" x14ac:dyDescent="0.2">
      <c r="A1083" s="125"/>
      <c r="B1083" s="125"/>
      <c r="DS1083" s="127"/>
      <c r="DT1083" s="127"/>
    </row>
    <row r="1084" spans="1:124" s="126" customFormat="1" x14ac:dyDescent="0.2">
      <c r="A1084" s="125"/>
      <c r="B1084" s="125"/>
      <c r="DS1084" s="127"/>
      <c r="DT1084" s="127"/>
    </row>
    <row r="1085" spans="1:124" s="126" customFormat="1" x14ac:dyDescent="0.2">
      <c r="A1085" s="125"/>
      <c r="B1085" s="125"/>
      <c r="DS1085" s="127"/>
      <c r="DT1085" s="127"/>
    </row>
    <row r="1086" spans="1:124" s="126" customFormat="1" x14ac:dyDescent="0.2">
      <c r="A1086" s="125"/>
      <c r="B1086" s="125"/>
      <c r="DS1086" s="127"/>
      <c r="DT1086" s="127"/>
    </row>
    <row r="1087" spans="1:124" s="126" customFormat="1" x14ac:dyDescent="0.2">
      <c r="A1087" s="125"/>
      <c r="B1087" s="125"/>
      <c r="DS1087" s="127"/>
      <c r="DT1087" s="127"/>
    </row>
    <row r="1088" spans="1:124" s="126" customFormat="1" x14ac:dyDescent="0.2">
      <c r="A1088" s="125"/>
      <c r="B1088" s="125"/>
      <c r="DS1088" s="127"/>
      <c r="DT1088" s="127"/>
    </row>
    <row r="1089" spans="1:124" s="126" customFormat="1" x14ac:dyDescent="0.2">
      <c r="A1089" s="125"/>
      <c r="B1089" s="125"/>
      <c r="DS1089" s="127"/>
      <c r="DT1089" s="127"/>
    </row>
    <row r="1090" spans="1:124" s="126" customFormat="1" x14ac:dyDescent="0.2">
      <c r="A1090" s="125"/>
      <c r="B1090" s="125"/>
      <c r="DS1090" s="127"/>
      <c r="DT1090" s="127"/>
    </row>
    <row r="1091" spans="1:124" s="126" customFormat="1" x14ac:dyDescent="0.2">
      <c r="A1091" s="125"/>
      <c r="B1091" s="125"/>
      <c r="DS1091" s="127"/>
      <c r="DT1091" s="127"/>
    </row>
    <row r="1092" spans="1:124" s="126" customFormat="1" x14ac:dyDescent="0.2">
      <c r="A1092" s="125"/>
      <c r="B1092" s="125"/>
      <c r="DS1092" s="127"/>
      <c r="DT1092" s="127"/>
    </row>
    <row r="1093" spans="1:124" s="126" customFormat="1" x14ac:dyDescent="0.2">
      <c r="A1093" s="125"/>
      <c r="B1093" s="125"/>
      <c r="DS1093" s="127"/>
      <c r="DT1093" s="127"/>
    </row>
    <row r="1094" spans="1:124" s="126" customFormat="1" x14ac:dyDescent="0.2">
      <c r="A1094" s="125"/>
      <c r="B1094" s="125"/>
      <c r="DS1094" s="127"/>
      <c r="DT1094" s="127"/>
    </row>
    <row r="1095" spans="1:124" s="126" customFormat="1" x14ac:dyDescent="0.2">
      <c r="A1095" s="125"/>
      <c r="B1095" s="125"/>
      <c r="DS1095" s="127"/>
      <c r="DT1095" s="127"/>
    </row>
    <row r="1096" spans="1:124" s="126" customFormat="1" x14ac:dyDescent="0.2">
      <c r="A1096" s="125"/>
      <c r="B1096" s="125"/>
      <c r="DS1096" s="127"/>
      <c r="DT1096" s="127"/>
    </row>
    <row r="1097" spans="1:124" s="126" customFormat="1" x14ac:dyDescent="0.2">
      <c r="A1097" s="125"/>
      <c r="B1097" s="125"/>
      <c r="DS1097" s="127"/>
      <c r="DT1097" s="127"/>
    </row>
    <row r="1098" spans="1:124" s="126" customFormat="1" x14ac:dyDescent="0.2">
      <c r="A1098" s="125"/>
      <c r="B1098" s="125"/>
      <c r="DS1098" s="127"/>
      <c r="DT1098" s="127"/>
    </row>
    <row r="1099" spans="1:124" s="126" customFormat="1" x14ac:dyDescent="0.2">
      <c r="A1099" s="125"/>
      <c r="B1099" s="125"/>
      <c r="DS1099" s="127"/>
      <c r="DT1099" s="127"/>
    </row>
    <row r="1100" spans="1:124" s="126" customFormat="1" x14ac:dyDescent="0.2">
      <c r="A1100" s="125"/>
      <c r="B1100" s="125"/>
      <c r="DS1100" s="127"/>
      <c r="DT1100" s="127"/>
    </row>
    <row r="1101" spans="1:124" s="126" customFormat="1" x14ac:dyDescent="0.2">
      <c r="A1101" s="125"/>
      <c r="B1101" s="125"/>
      <c r="DS1101" s="127"/>
      <c r="DT1101" s="127"/>
    </row>
    <row r="1102" spans="1:124" s="126" customFormat="1" x14ac:dyDescent="0.2">
      <c r="A1102" s="125"/>
      <c r="B1102" s="125"/>
      <c r="DS1102" s="127"/>
      <c r="DT1102" s="127"/>
    </row>
    <row r="1103" spans="1:124" s="126" customFormat="1" x14ac:dyDescent="0.2">
      <c r="A1103" s="125"/>
      <c r="B1103" s="125"/>
      <c r="DS1103" s="127"/>
      <c r="DT1103" s="127"/>
    </row>
    <row r="1104" spans="1:124" s="126" customFormat="1" x14ac:dyDescent="0.2">
      <c r="A1104" s="125"/>
      <c r="B1104" s="125"/>
      <c r="DS1104" s="127"/>
      <c r="DT1104" s="127"/>
    </row>
    <row r="1105" spans="1:124" s="126" customFormat="1" x14ac:dyDescent="0.2">
      <c r="A1105" s="125"/>
      <c r="B1105" s="125"/>
      <c r="DS1105" s="127"/>
      <c r="DT1105" s="127"/>
    </row>
    <row r="1106" spans="1:124" s="126" customFormat="1" x14ac:dyDescent="0.2">
      <c r="A1106" s="125"/>
      <c r="B1106" s="125"/>
      <c r="DS1106" s="127"/>
      <c r="DT1106" s="127"/>
    </row>
    <row r="1107" spans="1:124" s="126" customFormat="1" x14ac:dyDescent="0.2">
      <c r="A1107" s="125"/>
      <c r="B1107" s="125"/>
      <c r="DS1107" s="127"/>
      <c r="DT1107" s="127"/>
    </row>
    <row r="1108" spans="1:124" s="126" customFormat="1" x14ac:dyDescent="0.2">
      <c r="A1108" s="125"/>
      <c r="B1108" s="125"/>
      <c r="DS1108" s="127"/>
      <c r="DT1108" s="127"/>
    </row>
    <row r="1109" spans="1:124" s="126" customFormat="1" x14ac:dyDescent="0.2">
      <c r="A1109" s="125"/>
      <c r="B1109" s="125"/>
      <c r="DS1109" s="127"/>
      <c r="DT1109" s="127"/>
    </row>
    <row r="1110" spans="1:124" s="126" customFormat="1" x14ac:dyDescent="0.2">
      <c r="A1110" s="125"/>
      <c r="B1110" s="125"/>
      <c r="DS1110" s="127"/>
      <c r="DT1110" s="127"/>
    </row>
    <row r="1111" spans="1:124" s="126" customFormat="1" x14ac:dyDescent="0.2">
      <c r="A1111" s="125"/>
      <c r="B1111" s="125"/>
      <c r="DS1111" s="127"/>
      <c r="DT1111" s="127"/>
    </row>
    <row r="1112" spans="1:124" s="126" customFormat="1" x14ac:dyDescent="0.2">
      <c r="A1112" s="125"/>
      <c r="B1112" s="125"/>
      <c r="DS1112" s="127"/>
      <c r="DT1112" s="127"/>
    </row>
    <row r="1113" spans="1:124" s="126" customFormat="1" x14ac:dyDescent="0.2">
      <c r="A1113" s="125"/>
      <c r="B1113" s="125"/>
      <c r="DS1113" s="127"/>
      <c r="DT1113" s="127"/>
    </row>
    <row r="1114" spans="1:124" s="126" customFormat="1" x14ac:dyDescent="0.2">
      <c r="A1114" s="125"/>
      <c r="B1114" s="125"/>
      <c r="DS1114" s="127"/>
      <c r="DT1114" s="127"/>
    </row>
    <row r="1115" spans="1:124" s="126" customFormat="1" x14ac:dyDescent="0.2">
      <c r="A1115" s="125"/>
      <c r="B1115" s="125"/>
      <c r="DS1115" s="127"/>
      <c r="DT1115" s="127"/>
    </row>
    <row r="1116" spans="1:124" s="126" customFormat="1" x14ac:dyDescent="0.2">
      <c r="A1116" s="125"/>
      <c r="B1116" s="125"/>
      <c r="DS1116" s="127"/>
      <c r="DT1116" s="127"/>
    </row>
    <row r="1117" spans="1:124" s="126" customFormat="1" x14ac:dyDescent="0.2">
      <c r="A1117" s="125"/>
      <c r="B1117" s="125"/>
      <c r="DS1117" s="127"/>
      <c r="DT1117" s="127"/>
    </row>
    <row r="1118" spans="1:124" s="126" customFormat="1" x14ac:dyDescent="0.2">
      <c r="A1118" s="125"/>
      <c r="B1118" s="125"/>
      <c r="DS1118" s="127"/>
      <c r="DT1118" s="127"/>
    </row>
    <row r="1119" spans="1:124" s="126" customFormat="1" x14ac:dyDescent="0.2">
      <c r="A1119" s="125"/>
      <c r="B1119" s="125"/>
      <c r="DS1119" s="127"/>
      <c r="DT1119" s="127"/>
    </row>
    <row r="1120" spans="1:124" s="126" customFormat="1" x14ac:dyDescent="0.2">
      <c r="A1120" s="125"/>
      <c r="B1120" s="125"/>
      <c r="DS1120" s="127"/>
      <c r="DT1120" s="127"/>
    </row>
    <row r="1121" spans="1:124" s="126" customFormat="1" x14ac:dyDescent="0.2">
      <c r="A1121" s="125"/>
      <c r="B1121" s="125"/>
      <c r="DS1121" s="127"/>
      <c r="DT1121" s="127"/>
    </row>
    <row r="1122" spans="1:124" s="126" customFormat="1" x14ac:dyDescent="0.2">
      <c r="A1122" s="125"/>
      <c r="B1122" s="125"/>
      <c r="DS1122" s="127"/>
      <c r="DT1122" s="127"/>
    </row>
    <row r="1123" spans="1:124" s="126" customFormat="1" x14ac:dyDescent="0.2">
      <c r="A1123" s="125"/>
      <c r="B1123" s="125"/>
      <c r="DS1123" s="127"/>
      <c r="DT1123" s="127"/>
    </row>
    <row r="1124" spans="1:124" s="126" customFormat="1" x14ac:dyDescent="0.2">
      <c r="A1124" s="125"/>
      <c r="B1124" s="125"/>
      <c r="DS1124" s="127"/>
      <c r="DT1124" s="127"/>
    </row>
    <row r="1125" spans="1:124" s="126" customFormat="1" x14ac:dyDescent="0.2">
      <c r="A1125" s="125"/>
      <c r="B1125" s="125"/>
      <c r="DS1125" s="127"/>
      <c r="DT1125" s="127"/>
    </row>
    <row r="1126" spans="1:124" s="126" customFormat="1" x14ac:dyDescent="0.2">
      <c r="A1126" s="125"/>
      <c r="B1126" s="125"/>
      <c r="DS1126" s="127"/>
      <c r="DT1126" s="127"/>
    </row>
    <row r="1127" spans="1:124" s="126" customFormat="1" x14ac:dyDescent="0.2">
      <c r="A1127" s="125"/>
      <c r="B1127" s="125"/>
      <c r="DS1127" s="127"/>
      <c r="DT1127" s="127"/>
    </row>
    <row r="1128" spans="1:124" s="126" customFormat="1" x14ac:dyDescent="0.2">
      <c r="A1128" s="125"/>
      <c r="B1128" s="125"/>
      <c r="DS1128" s="127"/>
      <c r="DT1128" s="127"/>
    </row>
    <row r="1129" spans="1:124" s="126" customFormat="1" x14ac:dyDescent="0.2">
      <c r="A1129" s="125"/>
      <c r="B1129" s="125"/>
      <c r="DS1129" s="127"/>
      <c r="DT1129" s="127"/>
    </row>
    <row r="1130" spans="1:124" s="126" customFormat="1" x14ac:dyDescent="0.2">
      <c r="A1130" s="125"/>
      <c r="B1130" s="125"/>
      <c r="DS1130" s="127"/>
      <c r="DT1130" s="127"/>
    </row>
    <row r="1131" spans="1:124" s="126" customFormat="1" x14ac:dyDescent="0.2">
      <c r="A1131" s="125"/>
      <c r="B1131" s="125"/>
      <c r="DS1131" s="127"/>
      <c r="DT1131" s="127"/>
    </row>
    <row r="1132" spans="1:124" s="126" customFormat="1" x14ac:dyDescent="0.2">
      <c r="A1132" s="125"/>
      <c r="B1132" s="125"/>
      <c r="DS1132" s="127"/>
      <c r="DT1132" s="127"/>
    </row>
    <row r="1133" spans="1:124" s="126" customFormat="1" x14ac:dyDescent="0.2">
      <c r="A1133" s="125"/>
      <c r="B1133" s="125"/>
      <c r="DS1133" s="127"/>
      <c r="DT1133" s="127"/>
    </row>
    <row r="1134" spans="1:124" s="126" customFormat="1" x14ac:dyDescent="0.2">
      <c r="A1134" s="125"/>
      <c r="B1134" s="125"/>
      <c r="DS1134" s="127"/>
      <c r="DT1134" s="127"/>
    </row>
    <row r="1135" spans="1:124" s="126" customFormat="1" x14ac:dyDescent="0.2">
      <c r="A1135" s="125"/>
      <c r="B1135" s="125"/>
      <c r="DS1135" s="127"/>
      <c r="DT1135" s="127"/>
    </row>
    <row r="1136" spans="1:124" s="126" customFormat="1" x14ac:dyDescent="0.2">
      <c r="A1136" s="125"/>
      <c r="B1136" s="125"/>
      <c r="DS1136" s="127"/>
      <c r="DT1136" s="127"/>
    </row>
    <row r="1137" spans="1:124" s="126" customFormat="1" x14ac:dyDescent="0.2">
      <c r="A1137" s="125"/>
      <c r="B1137" s="125"/>
      <c r="DS1137" s="127"/>
      <c r="DT1137" s="127"/>
    </row>
    <row r="1138" spans="1:124" s="126" customFormat="1" x14ac:dyDescent="0.2">
      <c r="A1138" s="125"/>
      <c r="B1138" s="125"/>
      <c r="DS1138" s="127"/>
      <c r="DT1138" s="127"/>
    </row>
    <row r="1139" spans="1:124" s="126" customFormat="1" x14ac:dyDescent="0.2">
      <c r="A1139" s="125"/>
      <c r="B1139" s="125"/>
      <c r="DS1139" s="127"/>
      <c r="DT1139" s="127"/>
    </row>
    <row r="1140" spans="1:124" s="126" customFormat="1" x14ac:dyDescent="0.2">
      <c r="A1140" s="125"/>
      <c r="B1140" s="125"/>
      <c r="DS1140" s="127"/>
      <c r="DT1140" s="127"/>
    </row>
    <row r="1141" spans="1:124" s="126" customFormat="1" x14ac:dyDescent="0.2">
      <c r="A1141" s="125"/>
      <c r="B1141" s="125"/>
      <c r="DS1141" s="127"/>
      <c r="DT1141" s="127"/>
    </row>
    <row r="1142" spans="1:124" s="126" customFormat="1" x14ac:dyDescent="0.2">
      <c r="A1142" s="125"/>
      <c r="B1142" s="125"/>
      <c r="DS1142" s="127"/>
      <c r="DT1142" s="127"/>
    </row>
    <row r="1143" spans="1:124" s="126" customFormat="1" x14ac:dyDescent="0.2">
      <c r="A1143" s="125"/>
      <c r="B1143" s="125"/>
      <c r="DS1143" s="127"/>
      <c r="DT1143" s="127"/>
    </row>
    <row r="1144" spans="1:124" s="126" customFormat="1" x14ac:dyDescent="0.2">
      <c r="A1144" s="125"/>
      <c r="B1144" s="125"/>
      <c r="DS1144" s="127"/>
      <c r="DT1144" s="127"/>
    </row>
    <row r="1145" spans="1:124" s="126" customFormat="1" x14ac:dyDescent="0.2">
      <c r="A1145" s="125"/>
      <c r="B1145" s="125"/>
      <c r="DS1145" s="127"/>
      <c r="DT1145" s="127"/>
    </row>
    <row r="1146" spans="1:124" s="126" customFormat="1" x14ac:dyDescent="0.2">
      <c r="A1146" s="125"/>
      <c r="B1146" s="125"/>
      <c r="DS1146" s="127"/>
      <c r="DT1146" s="127"/>
    </row>
    <row r="1147" spans="1:124" s="126" customFormat="1" x14ac:dyDescent="0.2">
      <c r="A1147" s="125"/>
      <c r="B1147" s="125"/>
      <c r="DS1147" s="127"/>
      <c r="DT1147" s="127"/>
    </row>
    <row r="1148" spans="1:124" s="126" customFormat="1" x14ac:dyDescent="0.2">
      <c r="A1148" s="125"/>
      <c r="B1148" s="125"/>
      <c r="DS1148" s="127"/>
      <c r="DT1148" s="127"/>
    </row>
    <row r="1149" spans="1:124" s="126" customFormat="1" x14ac:dyDescent="0.2">
      <c r="A1149" s="125"/>
      <c r="B1149" s="125"/>
      <c r="DS1149" s="127"/>
      <c r="DT1149" s="127"/>
    </row>
    <row r="1150" spans="1:124" s="126" customFormat="1" x14ac:dyDescent="0.2">
      <c r="A1150" s="125"/>
      <c r="B1150" s="125"/>
      <c r="DS1150" s="127"/>
      <c r="DT1150" s="127"/>
    </row>
    <row r="1151" spans="1:124" s="126" customFormat="1" x14ac:dyDescent="0.2">
      <c r="A1151" s="125"/>
      <c r="B1151" s="125"/>
      <c r="DS1151" s="127"/>
      <c r="DT1151" s="127"/>
    </row>
    <row r="1152" spans="1:124" s="126" customFormat="1" x14ac:dyDescent="0.2">
      <c r="A1152" s="125"/>
      <c r="B1152" s="125"/>
      <c r="DS1152" s="127"/>
      <c r="DT1152" s="127"/>
    </row>
    <row r="1153" spans="1:124" s="126" customFormat="1" x14ac:dyDescent="0.2">
      <c r="A1153" s="125"/>
      <c r="B1153" s="125"/>
      <c r="DS1153" s="127"/>
      <c r="DT1153" s="127"/>
    </row>
    <row r="1154" spans="1:124" s="126" customFormat="1" x14ac:dyDescent="0.2">
      <c r="A1154" s="125"/>
      <c r="B1154" s="125"/>
      <c r="DS1154" s="127"/>
      <c r="DT1154" s="127"/>
    </row>
    <row r="1155" spans="1:124" s="126" customFormat="1" x14ac:dyDescent="0.2">
      <c r="A1155" s="125"/>
      <c r="B1155" s="125"/>
      <c r="DS1155" s="127"/>
      <c r="DT1155" s="127"/>
    </row>
    <row r="1156" spans="1:124" s="126" customFormat="1" x14ac:dyDescent="0.2">
      <c r="A1156" s="125"/>
      <c r="B1156" s="125"/>
      <c r="DS1156" s="127"/>
      <c r="DT1156" s="127"/>
    </row>
    <row r="1157" spans="1:124" s="126" customFormat="1" x14ac:dyDescent="0.2">
      <c r="A1157" s="125"/>
      <c r="B1157" s="125"/>
      <c r="DS1157" s="127"/>
      <c r="DT1157" s="127"/>
    </row>
    <row r="1158" spans="1:124" s="126" customFormat="1" x14ac:dyDescent="0.2">
      <c r="A1158" s="125"/>
      <c r="B1158" s="125"/>
      <c r="DS1158" s="127"/>
      <c r="DT1158" s="127"/>
    </row>
    <row r="1159" spans="1:124" s="126" customFormat="1" x14ac:dyDescent="0.2">
      <c r="A1159" s="125"/>
      <c r="B1159" s="125"/>
      <c r="DS1159" s="127"/>
      <c r="DT1159" s="127"/>
    </row>
    <row r="1160" spans="1:124" s="126" customFormat="1" x14ac:dyDescent="0.2">
      <c r="A1160" s="125"/>
      <c r="B1160" s="125"/>
      <c r="DS1160" s="127"/>
      <c r="DT1160" s="127"/>
    </row>
    <row r="1161" spans="1:124" s="126" customFormat="1" x14ac:dyDescent="0.2">
      <c r="A1161" s="125"/>
      <c r="B1161" s="125"/>
      <c r="DS1161" s="127"/>
      <c r="DT1161" s="127"/>
    </row>
    <row r="1162" spans="1:124" s="126" customFormat="1" x14ac:dyDescent="0.2">
      <c r="A1162" s="125"/>
      <c r="B1162" s="125"/>
      <c r="DS1162" s="127"/>
      <c r="DT1162" s="127"/>
    </row>
    <row r="1163" spans="1:124" s="126" customFormat="1" x14ac:dyDescent="0.2">
      <c r="A1163" s="125"/>
      <c r="B1163" s="125"/>
      <c r="DS1163" s="127"/>
      <c r="DT1163" s="127"/>
    </row>
    <row r="1164" spans="1:124" s="126" customFormat="1" x14ac:dyDescent="0.2">
      <c r="A1164" s="125"/>
      <c r="B1164" s="125"/>
      <c r="DS1164" s="127"/>
      <c r="DT1164" s="127"/>
    </row>
    <row r="1165" spans="1:124" s="126" customFormat="1" x14ac:dyDescent="0.2">
      <c r="A1165" s="125"/>
      <c r="B1165" s="125"/>
      <c r="DS1165" s="127"/>
      <c r="DT1165" s="127"/>
    </row>
    <row r="1166" spans="1:124" s="126" customFormat="1" x14ac:dyDescent="0.2">
      <c r="A1166" s="125"/>
      <c r="B1166" s="125"/>
      <c r="DS1166" s="127"/>
      <c r="DT1166" s="127"/>
    </row>
    <row r="1167" spans="1:124" s="126" customFormat="1" x14ac:dyDescent="0.2">
      <c r="A1167" s="125"/>
      <c r="B1167" s="125"/>
      <c r="DS1167" s="127"/>
      <c r="DT1167" s="127"/>
    </row>
    <row r="1168" spans="1:124" s="126" customFormat="1" x14ac:dyDescent="0.2">
      <c r="A1168" s="125"/>
      <c r="B1168" s="125"/>
      <c r="DS1168" s="127"/>
      <c r="DT1168" s="127"/>
    </row>
    <row r="1169" spans="1:124" s="126" customFormat="1" x14ac:dyDescent="0.2">
      <c r="A1169" s="125"/>
      <c r="B1169" s="125"/>
      <c r="DS1169" s="127"/>
      <c r="DT1169" s="127"/>
    </row>
    <row r="1170" spans="1:124" s="126" customFormat="1" x14ac:dyDescent="0.2">
      <c r="A1170" s="125"/>
      <c r="B1170" s="125"/>
      <c r="DS1170" s="127"/>
      <c r="DT1170" s="127"/>
    </row>
    <row r="1171" spans="1:124" s="126" customFormat="1" x14ac:dyDescent="0.2">
      <c r="A1171" s="125"/>
      <c r="B1171" s="125"/>
      <c r="DS1171" s="127"/>
      <c r="DT1171" s="127"/>
    </row>
    <row r="1172" spans="1:124" s="126" customFormat="1" x14ac:dyDescent="0.2">
      <c r="A1172" s="125"/>
      <c r="B1172" s="125"/>
      <c r="DS1172" s="127"/>
      <c r="DT1172" s="127"/>
    </row>
    <row r="1173" spans="1:124" s="126" customFormat="1" x14ac:dyDescent="0.2">
      <c r="A1173" s="125"/>
      <c r="B1173" s="125"/>
      <c r="DS1173" s="127"/>
      <c r="DT1173" s="127"/>
    </row>
    <row r="1174" spans="1:124" s="126" customFormat="1" x14ac:dyDescent="0.2">
      <c r="A1174" s="125"/>
      <c r="B1174" s="125"/>
      <c r="DS1174" s="127"/>
      <c r="DT1174" s="127"/>
    </row>
    <row r="1175" spans="1:124" s="126" customFormat="1" x14ac:dyDescent="0.2">
      <c r="A1175" s="125"/>
      <c r="B1175" s="125"/>
      <c r="DS1175" s="127"/>
      <c r="DT1175" s="127"/>
    </row>
    <row r="1176" spans="1:124" s="126" customFormat="1" x14ac:dyDescent="0.2">
      <c r="A1176" s="125"/>
      <c r="B1176" s="125"/>
      <c r="DS1176" s="127"/>
      <c r="DT1176" s="127"/>
    </row>
    <row r="1177" spans="1:124" s="126" customFormat="1" x14ac:dyDescent="0.2">
      <c r="A1177" s="125"/>
      <c r="B1177" s="125"/>
      <c r="DS1177" s="127"/>
      <c r="DT1177" s="127"/>
    </row>
    <row r="1178" spans="1:124" s="126" customFormat="1" x14ac:dyDescent="0.2">
      <c r="A1178" s="125"/>
      <c r="B1178" s="125"/>
      <c r="DS1178" s="127"/>
      <c r="DT1178" s="127"/>
    </row>
    <row r="1179" spans="1:124" s="126" customFormat="1" x14ac:dyDescent="0.2">
      <c r="A1179" s="125"/>
      <c r="B1179" s="125"/>
      <c r="DS1179" s="127"/>
      <c r="DT1179" s="127"/>
    </row>
    <row r="1180" spans="1:124" s="126" customFormat="1" x14ac:dyDescent="0.2">
      <c r="A1180" s="125"/>
      <c r="B1180" s="125"/>
      <c r="DS1180" s="127"/>
      <c r="DT1180" s="127"/>
    </row>
    <row r="1181" spans="1:124" s="126" customFormat="1" x14ac:dyDescent="0.2">
      <c r="A1181" s="125"/>
      <c r="B1181" s="125"/>
      <c r="DS1181" s="127"/>
      <c r="DT1181" s="127"/>
    </row>
    <row r="1182" spans="1:124" s="126" customFormat="1" x14ac:dyDescent="0.2">
      <c r="A1182" s="125"/>
      <c r="B1182" s="125"/>
      <c r="DS1182" s="127"/>
      <c r="DT1182" s="127"/>
    </row>
    <row r="1183" spans="1:124" s="126" customFormat="1" x14ac:dyDescent="0.2">
      <c r="A1183" s="125"/>
      <c r="B1183" s="125"/>
      <c r="DS1183" s="127"/>
      <c r="DT1183" s="127"/>
    </row>
    <row r="1184" spans="1:124" s="126" customFormat="1" x14ac:dyDescent="0.2">
      <c r="A1184" s="125"/>
      <c r="B1184" s="125"/>
      <c r="DS1184" s="127"/>
      <c r="DT1184" s="127"/>
    </row>
    <row r="1185" spans="1:124" s="126" customFormat="1" x14ac:dyDescent="0.2">
      <c r="A1185" s="125"/>
      <c r="B1185" s="125"/>
      <c r="DS1185" s="127"/>
      <c r="DT1185" s="127"/>
    </row>
    <row r="1186" spans="1:124" s="126" customFormat="1" x14ac:dyDescent="0.2">
      <c r="A1186" s="125"/>
      <c r="B1186" s="125"/>
      <c r="DS1186" s="127"/>
      <c r="DT1186" s="127"/>
    </row>
    <row r="1187" spans="1:124" s="126" customFormat="1" x14ac:dyDescent="0.2">
      <c r="A1187" s="125"/>
      <c r="B1187" s="125"/>
      <c r="DS1187" s="127"/>
      <c r="DT1187" s="127"/>
    </row>
    <row r="1188" spans="1:124" s="126" customFormat="1" x14ac:dyDescent="0.2">
      <c r="A1188" s="125"/>
      <c r="B1188" s="125"/>
      <c r="DS1188" s="127"/>
      <c r="DT1188" s="127"/>
    </row>
    <row r="1189" spans="1:124" s="126" customFormat="1" x14ac:dyDescent="0.2">
      <c r="A1189" s="125"/>
      <c r="B1189" s="125"/>
      <c r="DS1189" s="127"/>
      <c r="DT1189" s="127"/>
    </row>
    <row r="1190" spans="1:124" s="126" customFormat="1" x14ac:dyDescent="0.2">
      <c r="A1190" s="125"/>
      <c r="B1190" s="125"/>
      <c r="DS1190" s="127"/>
      <c r="DT1190" s="127"/>
    </row>
    <row r="1191" spans="1:124" s="126" customFormat="1" x14ac:dyDescent="0.2">
      <c r="A1191" s="125"/>
      <c r="B1191" s="125"/>
      <c r="DS1191" s="127"/>
      <c r="DT1191" s="127"/>
    </row>
    <row r="1192" spans="1:124" s="126" customFormat="1" x14ac:dyDescent="0.2">
      <c r="A1192" s="125"/>
      <c r="B1192" s="125"/>
      <c r="DS1192" s="127"/>
      <c r="DT1192" s="127"/>
    </row>
    <row r="1193" spans="1:124" s="126" customFormat="1" x14ac:dyDescent="0.2">
      <c r="A1193" s="125"/>
      <c r="B1193" s="125"/>
      <c r="DS1193" s="127"/>
      <c r="DT1193" s="127"/>
    </row>
    <row r="1194" spans="1:124" s="126" customFormat="1" x14ac:dyDescent="0.2">
      <c r="A1194" s="125"/>
      <c r="B1194" s="125"/>
      <c r="DS1194" s="127"/>
      <c r="DT1194" s="127"/>
    </row>
    <row r="1195" spans="1:124" s="126" customFormat="1" x14ac:dyDescent="0.2">
      <c r="A1195" s="125"/>
      <c r="B1195" s="125"/>
      <c r="DS1195" s="127"/>
      <c r="DT1195" s="127"/>
    </row>
    <row r="1196" spans="1:124" s="126" customFormat="1" x14ac:dyDescent="0.2">
      <c r="A1196" s="125"/>
      <c r="B1196" s="125"/>
      <c r="DS1196" s="127"/>
      <c r="DT1196" s="127"/>
    </row>
    <row r="1197" spans="1:124" s="126" customFormat="1" x14ac:dyDescent="0.2">
      <c r="A1197" s="125"/>
      <c r="B1197" s="125"/>
      <c r="DS1197" s="127"/>
      <c r="DT1197" s="127"/>
    </row>
    <row r="1198" spans="1:124" s="126" customFormat="1" x14ac:dyDescent="0.2">
      <c r="A1198" s="125"/>
      <c r="B1198" s="125"/>
      <c r="DS1198" s="127"/>
      <c r="DT1198" s="127"/>
    </row>
    <row r="1199" spans="1:124" s="126" customFormat="1" x14ac:dyDescent="0.2">
      <c r="A1199" s="125"/>
      <c r="B1199" s="125"/>
      <c r="DS1199" s="127"/>
      <c r="DT1199" s="127"/>
    </row>
    <row r="1200" spans="1:124" s="126" customFormat="1" x14ac:dyDescent="0.2">
      <c r="A1200" s="125"/>
      <c r="B1200" s="125"/>
      <c r="DS1200" s="127"/>
      <c r="DT1200" s="127"/>
    </row>
    <row r="1201" spans="1:124" s="126" customFormat="1" x14ac:dyDescent="0.2">
      <c r="A1201" s="125"/>
      <c r="B1201" s="125"/>
      <c r="DS1201" s="127"/>
      <c r="DT1201" s="127"/>
    </row>
    <row r="1202" spans="1:124" s="126" customFormat="1" x14ac:dyDescent="0.2">
      <c r="A1202" s="125"/>
      <c r="B1202" s="125"/>
      <c r="DS1202" s="127"/>
      <c r="DT1202" s="127"/>
    </row>
    <row r="1203" spans="1:124" s="126" customFormat="1" x14ac:dyDescent="0.2">
      <c r="A1203" s="125"/>
      <c r="B1203" s="125"/>
      <c r="DS1203" s="127"/>
      <c r="DT1203" s="127"/>
    </row>
    <row r="1204" spans="1:124" s="126" customFormat="1" x14ac:dyDescent="0.2">
      <c r="A1204" s="125"/>
      <c r="B1204" s="125"/>
      <c r="DS1204" s="127"/>
      <c r="DT1204" s="127"/>
    </row>
    <row r="1205" spans="1:124" s="126" customFormat="1" x14ac:dyDescent="0.2">
      <c r="A1205" s="125"/>
      <c r="B1205" s="125"/>
      <c r="DS1205" s="127"/>
      <c r="DT1205" s="127"/>
    </row>
    <row r="1206" spans="1:124" s="126" customFormat="1" x14ac:dyDescent="0.2">
      <c r="A1206" s="125"/>
      <c r="B1206" s="125"/>
      <c r="DS1206" s="127"/>
      <c r="DT1206" s="127"/>
    </row>
    <row r="1207" spans="1:124" s="126" customFormat="1" x14ac:dyDescent="0.2">
      <c r="A1207" s="125"/>
      <c r="B1207" s="125"/>
      <c r="DS1207" s="127"/>
      <c r="DT1207" s="127"/>
    </row>
    <row r="1208" spans="1:124" s="126" customFormat="1" x14ac:dyDescent="0.2">
      <c r="A1208" s="125"/>
      <c r="B1208" s="125"/>
      <c r="DS1208" s="127"/>
      <c r="DT1208" s="127"/>
    </row>
    <row r="1209" spans="1:124" s="126" customFormat="1" x14ac:dyDescent="0.2">
      <c r="A1209" s="125"/>
      <c r="B1209" s="125"/>
      <c r="DS1209" s="127"/>
      <c r="DT1209" s="127"/>
    </row>
    <row r="1210" spans="1:124" s="126" customFormat="1" x14ac:dyDescent="0.2">
      <c r="A1210" s="125"/>
      <c r="B1210" s="125"/>
      <c r="DS1210" s="127"/>
      <c r="DT1210" s="127"/>
    </row>
    <row r="1211" spans="1:124" s="126" customFormat="1" x14ac:dyDescent="0.2">
      <c r="A1211" s="125"/>
      <c r="B1211" s="125"/>
      <c r="DS1211" s="127"/>
      <c r="DT1211" s="127"/>
    </row>
    <row r="1212" spans="1:124" s="126" customFormat="1" x14ac:dyDescent="0.2">
      <c r="A1212" s="125"/>
      <c r="B1212" s="125"/>
      <c r="DS1212" s="127"/>
      <c r="DT1212" s="127"/>
    </row>
    <row r="1213" spans="1:124" s="126" customFormat="1" x14ac:dyDescent="0.2">
      <c r="A1213" s="125"/>
      <c r="B1213" s="125"/>
      <c r="DS1213" s="127"/>
      <c r="DT1213" s="127"/>
    </row>
    <row r="1214" spans="1:124" s="126" customFormat="1" x14ac:dyDescent="0.2">
      <c r="A1214" s="125"/>
      <c r="B1214" s="125"/>
      <c r="DS1214" s="127"/>
      <c r="DT1214" s="127"/>
    </row>
    <row r="1215" spans="1:124" s="126" customFormat="1" x14ac:dyDescent="0.2">
      <c r="A1215" s="125"/>
      <c r="B1215" s="125"/>
      <c r="DS1215" s="127"/>
      <c r="DT1215" s="127"/>
    </row>
    <row r="1216" spans="1:124" s="126" customFormat="1" x14ac:dyDescent="0.2">
      <c r="A1216" s="125"/>
      <c r="B1216" s="125"/>
      <c r="DS1216" s="127"/>
      <c r="DT1216" s="127"/>
    </row>
    <row r="1217" spans="1:124" s="126" customFormat="1" x14ac:dyDescent="0.2">
      <c r="A1217" s="125"/>
      <c r="B1217" s="125"/>
      <c r="DS1217" s="127"/>
      <c r="DT1217" s="127"/>
    </row>
    <row r="1218" spans="1:124" s="126" customFormat="1" x14ac:dyDescent="0.2">
      <c r="A1218" s="125"/>
      <c r="B1218" s="125"/>
      <c r="DS1218" s="127"/>
      <c r="DT1218" s="127"/>
    </row>
    <row r="1219" spans="1:124" s="126" customFormat="1" x14ac:dyDescent="0.2">
      <c r="A1219" s="125"/>
      <c r="B1219" s="125"/>
      <c r="DS1219" s="127"/>
      <c r="DT1219" s="127"/>
    </row>
    <row r="1220" spans="1:124" s="126" customFormat="1" x14ac:dyDescent="0.2">
      <c r="A1220" s="125"/>
      <c r="B1220" s="125"/>
      <c r="DS1220" s="127"/>
      <c r="DT1220" s="127"/>
    </row>
    <row r="1221" spans="1:124" s="126" customFormat="1" x14ac:dyDescent="0.2">
      <c r="A1221" s="125"/>
      <c r="B1221" s="125"/>
      <c r="DS1221" s="127"/>
      <c r="DT1221" s="127"/>
    </row>
    <row r="1222" spans="1:124" s="126" customFormat="1" x14ac:dyDescent="0.2">
      <c r="A1222" s="125"/>
      <c r="B1222" s="125"/>
      <c r="DS1222" s="127"/>
      <c r="DT1222" s="127"/>
    </row>
    <row r="1223" spans="1:124" s="126" customFormat="1" x14ac:dyDescent="0.2">
      <c r="A1223" s="125"/>
      <c r="B1223" s="125"/>
      <c r="DS1223" s="127"/>
      <c r="DT1223" s="127"/>
    </row>
    <row r="1224" spans="1:124" s="126" customFormat="1" x14ac:dyDescent="0.2">
      <c r="A1224" s="125"/>
      <c r="B1224" s="125"/>
      <c r="DS1224" s="127"/>
      <c r="DT1224" s="127"/>
    </row>
    <row r="1225" spans="1:124" s="126" customFormat="1" x14ac:dyDescent="0.2">
      <c r="A1225" s="125"/>
      <c r="B1225" s="125"/>
      <c r="DS1225" s="127"/>
      <c r="DT1225" s="127"/>
    </row>
    <row r="1226" spans="1:124" s="126" customFormat="1" x14ac:dyDescent="0.2">
      <c r="A1226" s="125"/>
      <c r="B1226" s="125"/>
      <c r="DS1226" s="127"/>
      <c r="DT1226" s="127"/>
    </row>
    <row r="1227" spans="1:124" s="126" customFormat="1" x14ac:dyDescent="0.2">
      <c r="A1227" s="125"/>
      <c r="B1227" s="125"/>
      <c r="DS1227" s="127"/>
      <c r="DT1227" s="127"/>
    </row>
    <row r="1228" spans="1:124" s="126" customFormat="1" x14ac:dyDescent="0.2">
      <c r="A1228" s="125"/>
      <c r="B1228" s="125"/>
      <c r="DS1228" s="127"/>
      <c r="DT1228" s="127"/>
    </row>
    <row r="1229" spans="1:124" s="126" customFormat="1" x14ac:dyDescent="0.2">
      <c r="A1229" s="125"/>
      <c r="B1229" s="125"/>
      <c r="DS1229" s="127"/>
      <c r="DT1229" s="127"/>
    </row>
    <row r="1230" spans="1:124" s="126" customFormat="1" x14ac:dyDescent="0.2">
      <c r="A1230" s="125"/>
      <c r="B1230" s="125"/>
      <c r="DS1230" s="127"/>
      <c r="DT1230" s="127"/>
    </row>
    <row r="1231" spans="1:124" s="126" customFormat="1" x14ac:dyDescent="0.2">
      <c r="A1231" s="125"/>
      <c r="B1231" s="125"/>
      <c r="DS1231" s="127"/>
      <c r="DT1231" s="127"/>
    </row>
    <row r="1232" spans="1:124" s="126" customFormat="1" x14ac:dyDescent="0.2">
      <c r="A1232" s="125"/>
      <c r="B1232" s="125"/>
      <c r="DS1232" s="127"/>
      <c r="DT1232" s="127"/>
    </row>
    <row r="1233" spans="1:124" s="126" customFormat="1" x14ac:dyDescent="0.2">
      <c r="A1233" s="125"/>
      <c r="B1233" s="125"/>
      <c r="DS1233" s="127"/>
      <c r="DT1233" s="127"/>
    </row>
    <row r="1234" spans="1:124" s="126" customFormat="1" x14ac:dyDescent="0.2">
      <c r="A1234" s="125"/>
      <c r="B1234" s="125"/>
      <c r="DS1234" s="127"/>
      <c r="DT1234" s="127"/>
    </row>
    <row r="1235" spans="1:124" s="126" customFormat="1" x14ac:dyDescent="0.2">
      <c r="A1235" s="125"/>
      <c r="B1235" s="125"/>
      <c r="DS1235" s="127"/>
      <c r="DT1235" s="127"/>
    </row>
    <row r="1236" spans="1:124" s="126" customFormat="1" x14ac:dyDescent="0.2">
      <c r="A1236" s="125"/>
      <c r="B1236" s="125"/>
      <c r="DS1236" s="127"/>
      <c r="DT1236" s="127"/>
    </row>
    <row r="1237" spans="1:124" s="126" customFormat="1" x14ac:dyDescent="0.2">
      <c r="A1237" s="125"/>
      <c r="B1237" s="125"/>
      <c r="DS1237" s="127"/>
      <c r="DT1237" s="127"/>
    </row>
    <row r="1238" spans="1:124" s="126" customFormat="1" x14ac:dyDescent="0.2">
      <c r="A1238" s="125"/>
      <c r="B1238" s="125"/>
      <c r="DS1238" s="127"/>
      <c r="DT1238" s="127"/>
    </row>
    <row r="1239" spans="1:124" s="126" customFormat="1" x14ac:dyDescent="0.2">
      <c r="A1239" s="125"/>
      <c r="B1239" s="125"/>
      <c r="DS1239" s="127"/>
      <c r="DT1239" s="127"/>
    </row>
    <row r="1240" spans="1:124" s="126" customFormat="1" x14ac:dyDescent="0.2">
      <c r="A1240" s="125"/>
      <c r="B1240" s="125"/>
      <c r="DS1240" s="127"/>
      <c r="DT1240" s="127"/>
    </row>
    <row r="1241" spans="1:124" s="126" customFormat="1" x14ac:dyDescent="0.2">
      <c r="A1241" s="125"/>
      <c r="B1241" s="125"/>
      <c r="DS1241" s="127"/>
      <c r="DT1241" s="127"/>
    </row>
    <row r="1242" spans="1:124" s="126" customFormat="1" x14ac:dyDescent="0.2">
      <c r="A1242" s="125"/>
      <c r="B1242" s="125"/>
      <c r="DS1242" s="127"/>
      <c r="DT1242" s="127"/>
    </row>
    <row r="1243" spans="1:124" s="126" customFormat="1" x14ac:dyDescent="0.2">
      <c r="A1243" s="125"/>
      <c r="B1243" s="125"/>
      <c r="DS1243" s="127"/>
      <c r="DT1243" s="127"/>
    </row>
    <row r="1244" spans="1:124" s="126" customFormat="1" x14ac:dyDescent="0.2">
      <c r="A1244" s="125"/>
      <c r="B1244" s="125"/>
      <c r="DS1244" s="127"/>
      <c r="DT1244" s="127"/>
    </row>
    <row r="1245" spans="1:124" s="126" customFormat="1" x14ac:dyDescent="0.2">
      <c r="A1245" s="125"/>
      <c r="B1245" s="125"/>
      <c r="DS1245" s="127"/>
      <c r="DT1245" s="127"/>
    </row>
    <row r="1246" spans="1:124" s="126" customFormat="1" x14ac:dyDescent="0.2">
      <c r="A1246" s="125"/>
      <c r="B1246" s="125"/>
      <c r="DS1246" s="127"/>
      <c r="DT1246" s="127"/>
    </row>
    <row r="1247" spans="1:124" s="126" customFormat="1" x14ac:dyDescent="0.2">
      <c r="A1247" s="125"/>
      <c r="B1247" s="125"/>
      <c r="DS1247" s="127"/>
      <c r="DT1247" s="127"/>
    </row>
    <row r="1248" spans="1:124" s="126" customFormat="1" x14ac:dyDescent="0.2">
      <c r="A1248" s="125"/>
      <c r="B1248" s="125"/>
      <c r="DS1248" s="127"/>
      <c r="DT1248" s="127"/>
    </row>
    <row r="1249" spans="1:124" s="126" customFormat="1" x14ac:dyDescent="0.2">
      <c r="A1249" s="125"/>
      <c r="B1249" s="125"/>
      <c r="DS1249" s="127"/>
      <c r="DT1249" s="127"/>
    </row>
    <row r="1250" spans="1:124" s="126" customFormat="1" x14ac:dyDescent="0.2">
      <c r="A1250" s="125"/>
      <c r="B1250" s="125"/>
      <c r="DS1250" s="127"/>
      <c r="DT1250" s="127"/>
    </row>
    <row r="1251" spans="1:124" s="126" customFormat="1" x14ac:dyDescent="0.2">
      <c r="A1251" s="125"/>
      <c r="B1251" s="125"/>
      <c r="DS1251" s="127"/>
      <c r="DT1251" s="127"/>
    </row>
    <row r="1252" spans="1:124" s="126" customFormat="1" x14ac:dyDescent="0.2">
      <c r="A1252" s="125"/>
      <c r="B1252" s="125"/>
      <c r="DS1252" s="127"/>
      <c r="DT1252" s="127"/>
    </row>
    <row r="1253" spans="1:124" s="126" customFormat="1" x14ac:dyDescent="0.2">
      <c r="A1253" s="125"/>
      <c r="B1253" s="125"/>
      <c r="DS1253" s="127"/>
      <c r="DT1253" s="127"/>
    </row>
    <row r="1254" spans="1:124" s="126" customFormat="1" x14ac:dyDescent="0.2">
      <c r="A1254" s="125"/>
      <c r="B1254" s="125"/>
      <c r="DS1254" s="127"/>
      <c r="DT1254" s="127"/>
    </row>
    <row r="1255" spans="1:124" s="126" customFormat="1" x14ac:dyDescent="0.2">
      <c r="A1255" s="125"/>
      <c r="B1255" s="125"/>
      <c r="DS1255" s="127"/>
      <c r="DT1255" s="127"/>
    </row>
    <row r="1256" spans="1:124" s="126" customFormat="1" x14ac:dyDescent="0.2">
      <c r="A1256" s="125"/>
      <c r="B1256" s="125"/>
      <c r="DS1256" s="127"/>
      <c r="DT1256" s="127"/>
    </row>
    <row r="1257" spans="1:124" s="126" customFormat="1" x14ac:dyDescent="0.2">
      <c r="A1257" s="125"/>
      <c r="B1257" s="125"/>
      <c r="DS1257" s="127"/>
      <c r="DT1257" s="127"/>
    </row>
    <row r="1258" spans="1:124" s="126" customFormat="1" x14ac:dyDescent="0.2">
      <c r="A1258" s="125"/>
      <c r="B1258" s="125"/>
      <c r="DS1258" s="127"/>
      <c r="DT1258" s="127"/>
    </row>
    <row r="1259" spans="1:124" s="126" customFormat="1" x14ac:dyDescent="0.2">
      <c r="A1259" s="125"/>
      <c r="B1259" s="125"/>
      <c r="DS1259" s="127"/>
      <c r="DT1259" s="127"/>
    </row>
    <row r="1260" spans="1:124" s="126" customFormat="1" x14ac:dyDescent="0.2">
      <c r="A1260" s="125"/>
      <c r="B1260" s="125"/>
      <c r="DS1260" s="127"/>
      <c r="DT1260" s="127"/>
    </row>
    <row r="1261" spans="1:124" s="126" customFormat="1" x14ac:dyDescent="0.2">
      <c r="A1261" s="125"/>
      <c r="B1261" s="125"/>
      <c r="DS1261" s="127"/>
      <c r="DT1261" s="127"/>
    </row>
    <row r="1262" spans="1:124" s="126" customFormat="1" x14ac:dyDescent="0.2">
      <c r="A1262" s="125"/>
      <c r="B1262" s="125"/>
      <c r="DS1262" s="127"/>
      <c r="DT1262" s="127"/>
    </row>
    <row r="1263" spans="1:124" s="126" customFormat="1" x14ac:dyDescent="0.2">
      <c r="A1263" s="125"/>
      <c r="B1263" s="125"/>
      <c r="DS1263" s="127"/>
      <c r="DT1263" s="127"/>
    </row>
    <row r="1264" spans="1:124" s="126" customFormat="1" x14ac:dyDescent="0.2">
      <c r="A1264" s="125"/>
      <c r="B1264" s="125"/>
      <c r="DS1264" s="127"/>
      <c r="DT1264" s="127"/>
    </row>
    <row r="1265" spans="1:124" s="126" customFormat="1" x14ac:dyDescent="0.2">
      <c r="A1265" s="125"/>
      <c r="B1265" s="125"/>
      <c r="DS1265" s="127"/>
      <c r="DT1265" s="127"/>
    </row>
    <row r="1266" spans="1:124" s="126" customFormat="1" x14ac:dyDescent="0.2">
      <c r="A1266" s="125"/>
      <c r="B1266" s="125"/>
      <c r="DS1266" s="127"/>
      <c r="DT1266" s="127"/>
    </row>
    <row r="1267" spans="1:124" s="126" customFormat="1" x14ac:dyDescent="0.2">
      <c r="A1267" s="125"/>
      <c r="B1267" s="125"/>
      <c r="DS1267" s="127"/>
      <c r="DT1267" s="127"/>
    </row>
    <row r="1268" spans="1:124" s="126" customFormat="1" x14ac:dyDescent="0.2">
      <c r="A1268" s="125"/>
      <c r="B1268" s="125"/>
      <c r="DS1268" s="127"/>
      <c r="DT1268" s="127"/>
    </row>
    <row r="1269" spans="1:124" s="126" customFormat="1" x14ac:dyDescent="0.2">
      <c r="A1269" s="125"/>
      <c r="B1269" s="125"/>
      <c r="DS1269" s="127"/>
      <c r="DT1269" s="127"/>
    </row>
    <row r="1270" spans="1:124" s="126" customFormat="1" x14ac:dyDescent="0.2">
      <c r="A1270" s="125"/>
      <c r="B1270" s="125"/>
      <c r="DS1270" s="127"/>
      <c r="DT1270" s="127"/>
    </row>
    <row r="1271" spans="1:124" s="126" customFormat="1" x14ac:dyDescent="0.2">
      <c r="A1271" s="125"/>
      <c r="B1271" s="125"/>
      <c r="DS1271" s="127"/>
      <c r="DT1271" s="127"/>
    </row>
    <row r="1272" spans="1:124" s="126" customFormat="1" x14ac:dyDescent="0.2">
      <c r="A1272" s="125"/>
      <c r="B1272" s="125"/>
      <c r="DS1272" s="127"/>
      <c r="DT1272" s="127"/>
    </row>
    <row r="1273" spans="1:124" s="126" customFormat="1" x14ac:dyDescent="0.2">
      <c r="A1273" s="125"/>
      <c r="B1273" s="125"/>
      <c r="DS1273" s="127"/>
      <c r="DT1273" s="127"/>
    </row>
    <row r="1274" spans="1:124" s="126" customFormat="1" x14ac:dyDescent="0.2">
      <c r="A1274" s="125"/>
      <c r="B1274" s="125"/>
      <c r="DS1274" s="127"/>
      <c r="DT1274" s="127"/>
    </row>
    <row r="1275" spans="1:124" s="126" customFormat="1" x14ac:dyDescent="0.2">
      <c r="A1275" s="125"/>
      <c r="B1275" s="125"/>
      <c r="DS1275" s="127"/>
      <c r="DT1275" s="127"/>
    </row>
    <row r="1276" spans="1:124" s="126" customFormat="1" x14ac:dyDescent="0.2">
      <c r="A1276" s="125"/>
      <c r="B1276" s="125"/>
      <c r="DS1276" s="127"/>
      <c r="DT1276" s="127"/>
    </row>
    <row r="1277" spans="1:124" s="126" customFormat="1" x14ac:dyDescent="0.2">
      <c r="A1277" s="125"/>
      <c r="B1277" s="125"/>
      <c r="DS1277" s="127"/>
      <c r="DT1277" s="127"/>
    </row>
    <row r="1278" spans="1:124" s="126" customFormat="1" x14ac:dyDescent="0.2">
      <c r="A1278" s="125"/>
      <c r="B1278" s="125"/>
      <c r="DS1278" s="127"/>
      <c r="DT1278" s="127"/>
    </row>
    <row r="1279" spans="1:124" s="126" customFormat="1" x14ac:dyDescent="0.2">
      <c r="A1279" s="125"/>
      <c r="B1279" s="125"/>
      <c r="DS1279" s="127"/>
      <c r="DT1279" s="127"/>
    </row>
    <row r="1280" spans="1:124" s="126" customFormat="1" x14ac:dyDescent="0.2">
      <c r="A1280" s="125"/>
      <c r="B1280" s="125"/>
      <c r="DS1280" s="127"/>
      <c r="DT1280" s="127"/>
    </row>
    <row r="1281" spans="1:124" s="126" customFormat="1" x14ac:dyDescent="0.2">
      <c r="A1281" s="125"/>
      <c r="B1281" s="125"/>
      <c r="DS1281" s="127"/>
      <c r="DT1281" s="127"/>
    </row>
    <row r="1282" spans="1:124" s="126" customFormat="1" x14ac:dyDescent="0.2">
      <c r="A1282" s="125"/>
      <c r="B1282" s="125"/>
      <c r="DS1282" s="127"/>
      <c r="DT1282" s="127"/>
    </row>
    <row r="1283" spans="1:124" s="126" customFormat="1" x14ac:dyDescent="0.2">
      <c r="A1283" s="125"/>
      <c r="B1283" s="125"/>
      <c r="DS1283" s="127"/>
      <c r="DT1283" s="127"/>
    </row>
    <row r="1284" spans="1:124" s="126" customFormat="1" x14ac:dyDescent="0.2">
      <c r="A1284" s="125"/>
      <c r="B1284" s="125"/>
      <c r="DS1284" s="127"/>
      <c r="DT1284" s="127"/>
    </row>
    <row r="1285" spans="1:124" s="126" customFormat="1" x14ac:dyDescent="0.2">
      <c r="A1285" s="125"/>
      <c r="B1285" s="125"/>
      <c r="DS1285" s="127"/>
      <c r="DT1285" s="127"/>
    </row>
    <row r="1286" spans="1:124" s="126" customFormat="1" x14ac:dyDescent="0.2">
      <c r="A1286" s="125"/>
      <c r="B1286" s="125"/>
      <c r="DS1286" s="127"/>
      <c r="DT1286" s="127"/>
    </row>
    <row r="1287" spans="1:124" s="126" customFormat="1" x14ac:dyDescent="0.2">
      <c r="A1287" s="125"/>
      <c r="B1287" s="125"/>
      <c r="DS1287" s="127"/>
      <c r="DT1287" s="127"/>
    </row>
    <row r="1288" spans="1:124" s="126" customFormat="1" x14ac:dyDescent="0.2">
      <c r="A1288" s="125"/>
      <c r="B1288" s="125"/>
      <c r="DS1288" s="127"/>
      <c r="DT1288" s="127"/>
    </row>
    <row r="1289" spans="1:124" s="126" customFormat="1" x14ac:dyDescent="0.2">
      <c r="A1289" s="125"/>
      <c r="B1289" s="125"/>
      <c r="DS1289" s="127"/>
      <c r="DT1289" s="127"/>
    </row>
    <row r="1290" spans="1:124" s="126" customFormat="1" x14ac:dyDescent="0.2">
      <c r="A1290" s="125"/>
      <c r="B1290" s="125"/>
      <c r="DS1290" s="127"/>
      <c r="DT1290" s="127"/>
    </row>
    <row r="1291" spans="1:124" s="126" customFormat="1" x14ac:dyDescent="0.2">
      <c r="A1291" s="125"/>
      <c r="B1291" s="125"/>
      <c r="DS1291" s="127"/>
      <c r="DT1291" s="127"/>
    </row>
    <row r="1292" spans="1:124" s="126" customFormat="1" x14ac:dyDescent="0.2">
      <c r="A1292" s="125"/>
      <c r="B1292" s="125"/>
      <c r="DS1292" s="127"/>
      <c r="DT1292" s="127"/>
    </row>
    <row r="1293" spans="1:124" s="126" customFormat="1" x14ac:dyDescent="0.2">
      <c r="A1293" s="125"/>
      <c r="B1293" s="125"/>
      <c r="DS1293" s="127"/>
      <c r="DT1293" s="127"/>
    </row>
    <row r="1294" spans="1:124" s="126" customFormat="1" x14ac:dyDescent="0.2">
      <c r="A1294" s="125"/>
      <c r="B1294" s="125"/>
      <c r="DS1294" s="127"/>
      <c r="DT1294" s="127"/>
    </row>
    <row r="1295" spans="1:124" s="126" customFormat="1" x14ac:dyDescent="0.2">
      <c r="A1295" s="125"/>
      <c r="B1295" s="125"/>
      <c r="DS1295" s="127"/>
      <c r="DT1295" s="127"/>
    </row>
    <row r="1296" spans="1:124" s="126" customFormat="1" x14ac:dyDescent="0.2">
      <c r="A1296" s="125"/>
      <c r="B1296" s="125"/>
      <c r="DS1296" s="127"/>
      <c r="DT1296" s="127"/>
    </row>
    <row r="1297" spans="1:124" s="126" customFormat="1" x14ac:dyDescent="0.2">
      <c r="A1297" s="125"/>
      <c r="B1297" s="125"/>
      <c r="DS1297" s="127"/>
      <c r="DT1297" s="127"/>
    </row>
    <row r="1298" spans="1:124" s="126" customFormat="1" x14ac:dyDescent="0.2">
      <c r="A1298" s="125"/>
      <c r="B1298" s="125"/>
      <c r="DS1298" s="127"/>
      <c r="DT1298" s="127"/>
    </row>
    <row r="1299" spans="1:124" s="126" customFormat="1" x14ac:dyDescent="0.2">
      <c r="A1299" s="125"/>
      <c r="B1299" s="125"/>
      <c r="DS1299" s="127"/>
      <c r="DT1299" s="127"/>
    </row>
    <row r="1300" spans="1:124" s="126" customFormat="1" x14ac:dyDescent="0.2">
      <c r="A1300" s="125"/>
      <c r="B1300" s="125"/>
      <c r="DS1300" s="127"/>
      <c r="DT1300" s="127"/>
    </row>
    <row r="1301" spans="1:124" s="126" customFormat="1" x14ac:dyDescent="0.2">
      <c r="A1301" s="125"/>
      <c r="B1301" s="125"/>
      <c r="DS1301" s="127"/>
      <c r="DT1301" s="127"/>
    </row>
    <row r="1302" spans="1:124" s="126" customFormat="1" x14ac:dyDescent="0.2">
      <c r="A1302" s="125"/>
      <c r="B1302" s="125"/>
      <c r="DS1302" s="127"/>
      <c r="DT1302" s="127"/>
    </row>
    <row r="1303" spans="1:124" s="126" customFormat="1" x14ac:dyDescent="0.2">
      <c r="A1303" s="125"/>
      <c r="B1303" s="125"/>
      <c r="DS1303" s="127"/>
      <c r="DT1303" s="127"/>
    </row>
    <row r="1304" spans="1:124" s="126" customFormat="1" x14ac:dyDescent="0.2">
      <c r="A1304" s="125"/>
      <c r="B1304" s="125"/>
      <c r="DS1304" s="127"/>
      <c r="DT1304" s="127"/>
    </row>
    <row r="1305" spans="1:124" s="126" customFormat="1" x14ac:dyDescent="0.2">
      <c r="A1305" s="125"/>
      <c r="B1305" s="125"/>
      <c r="DS1305" s="127"/>
      <c r="DT1305" s="127"/>
    </row>
    <row r="1306" spans="1:124" s="126" customFormat="1" x14ac:dyDescent="0.2">
      <c r="A1306" s="125"/>
      <c r="B1306" s="125"/>
      <c r="DS1306" s="127"/>
      <c r="DT1306" s="127"/>
    </row>
    <row r="1307" spans="1:124" s="126" customFormat="1" x14ac:dyDescent="0.2">
      <c r="A1307" s="125"/>
      <c r="B1307" s="125"/>
      <c r="DS1307" s="127"/>
      <c r="DT1307" s="127"/>
    </row>
    <row r="1308" spans="1:124" s="126" customFormat="1" x14ac:dyDescent="0.2">
      <c r="A1308" s="125"/>
      <c r="B1308" s="125"/>
      <c r="DS1308" s="127"/>
      <c r="DT1308" s="127"/>
    </row>
    <row r="1309" spans="1:124" s="126" customFormat="1" x14ac:dyDescent="0.2">
      <c r="A1309" s="125"/>
      <c r="B1309" s="125"/>
      <c r="DS1309" s="127"/>
      <c r="DT1309" s="127"/>
    </row>
    <row r="1310" spans="1:124" s="126" customFormat="1" x14ac:dyDescent="0.2">
      <c r="A1310" s="125"/>
      <c r="B1310" s="125"/>
      <c r="DS1310" s="127"/>
      <c r="DT1310" s="127"/>
    </row>
    <row r="1311" spans="1:124" s="126" customFormat="1" x14ac:dyDescent="0.2">
      <c r="A1311" s="125"/>
      <c r="B1311" s="125"/>
      <c r="DS1311" s="127"/>
      <c r="DT1311" s="127"/>
    </row>
    <row r="1312" spans="1:124" s="126" customFormat="1" x14ac:dyDescent="0.2">
      <c r="A1312" s="125"/>
      <c r="B1312" s="125"/>
      <c r="DS1312" s="127"/>
      <c r="DT1312" s="127"/>
    </row>
    <row r="1313" spans="1:124" s="126" customFormat="1" x14ac:dyDescent="0.2">
      <c r="A1313" s="125"/>
      <c r="B1313" s="125"/>
      <c r="DS1313" s="127"/>
      <c r="DT1313" s="127"/>
    </row>
    <row r="1314" spans="1:124" s="126" customFormat="1" x14ac:dyDescent="0.2">
      <c r="A1314" s="125"/>
      <c r="B1314" s="125"/>
      <c r="DS1314" s="127"/>
      <c r="DT1314" s="127"/>
    </row>
    <row r="1315" spans="1:124" s="126" customFormat="1" x14ac:dyDescent="0.2">
      <c r="A1315" s="125"/>
      <c r="B1315" s="125"/>
      <c r="DS1315" s="127"/>
      <c r="DT1315" s="127"/>
    </row>
    <row r="1316" spans="1:124" s="126" customFormat="1" x14ac:dyDescent="0.2">
      <c r="A1316" s="125"/>
      <c r="B1316" s="125"/>
      <c r="DS1316" s="127"/>
      <c r="DT1316" s="127"/>
    </row>
    <row r="1317" spans="1:124" s="126" customFormat="1" x14ac:dyDescent="0.2">
      <c r="A1317" s="125"/>
      <c r="B1317" s="125"/>
      <c r="DS1317" s="127"/>
      <c r="DT1317" s="127"/>
    </row>
    <row r="1318" spans="1:124" s="126" customFormat="1" x14ac:dyDescent="0.2">
      <c r="A1318" s="125"/>
      <c r="B1318" s="125"/>
      <c r="DS1318" s="127"/>
      <c r="DT1318" s="127"/>
    </row>
    <row r="1319" spans="1:124" s="126" customFormat="1" x14ac:dyDescent="0.2">
      <c r="A1319" s="125"/>
      <c r="B1319" s="125"/>
      <c r="DS1319" s="127"/>
      <c r="DT1319" s="127"/>
    </row>
    <row r="1320" spans="1:124" s="126" customFormat="1" x14ac:dyDescent="0.2">
      <c r="A1320" s="125"/>
      <c r="B1320" s="125"/>
      <c r="DS1320" s="127"/>
      <c r="DT1320" s="127"/>
    </row>
    <row r="1321" spans="1:124" s="126" customFormat="1" x14ac:dyDescent="0.2">
      <c r="A1321" s="125"/>
      <c r="B1321" s="125"/>
      <c r="DS1321" s="127"/>
      <c r="DT1321" s="127"/>
    </row>
    <row r="1322" spans="1:124" s="126" customFormat="1" x14ac:dyDescent="0.2">
      <c r="A1322" s="125"/>
      <c r="B1322" s="125"/>
      <c r="DS1322" s="127"/>
      <c r="DT1322" s="127"/>
    </row>
    <row r="1323" spans="1:124" s="126" customFormat="1" x14ac:dyDescent="0.2">
      <c r="A1323" s="125"/>
      <c r="B1323" s="125"/>
      <c r="DS1323" s="127"/>
      <c r="DT1323" s="127"/>
    </row>
    <row r="1324" spans="1:124" s="126" customFormat="1" x14ac:dyDescent="0.2">
      <c r="A1324" s="125"/>
      <c r="B1324" s="125"/>
      <c r="DS1324" s="127"/>
      <c r="DT1324" s="127"/>
    </row>
    <row r="1325" spans="1:124" s="126" customFormat="1" x14ac:dyDescent="0.2">
      <c r="A1325" s="125"/>
      <c r="B1325" s="125"/>
      <c r="DS1325" s="127"/>
      <c r="DT1325" s="127"/>
    </row>
    <row r="1326" spans="1:124" s="126" customFormat="1" x14ac:dyDescent="0.2">
      <c r="A1326" s="125"/>
      <c r="B1326" s="125"/>
      <c r="DS1326" s="127"/>
      <c r="DT1326" s="127"/>
    </row>
    <row r="1327" spans="1:124" s="126" customFormat="1" x14ac:dyDescent="0.2">
      <c r="A1327" s="125"/>
      <c r="B1327" s="125"/>
      <c r="DS1327" s="127"/>
      <c r="DT1327" s="127"/>
    </row>
    <row r="1328" spans="1:124" s="126" customFormat="1" x14ac:dyDescent="0.2">
      <c r="A1328" s="125"/>
      <c r="B1328" s="125"/>
      <c r="DS1328" s="127"/>
      <c r="DT1328" s="127"/>
    </row>
    <row r="1329" spans="1:124" s="126" customFormat="1" x14ac:dyDescent="0.2">
      <c r="A1329" s="125"/>
      <c r="B1329" s="125"/>
      <c r="DS1329" s="127"/>
      <c r="DT1329" s="127"/>
    </row>
    <row r="1330" spans="1:124" s="126" customFormat="1" x14ac:dyDescent="0.2">
      <c r="A1330" s="125"/>
      <c r="B1330" s="125"/>
      <c r="DS1330" s="127"/>
      <c r="DT1330" s="127"/>
    </row>
    <row r="1331" spans="1:124" s="126" customFormat="1" x14ac:dyDescent="0.2">
      <c r="A1331" s="125"/>
      <c r="B1331" s="125"/>
      <c r="DS1331" s="127"/>
      <c r="DT1331" s="127"/>
    </row>
    <row r="1332" spans="1:124" s="126" customFormat="1" x14ac:dyDescent="0.2">
      <c r="A1332" s="125"/>
      <c r="B1332" s="125"/>
      <c r="DS1332" s="127"/>
      <c r="DT1332" s="127"/>
    </row>
    <row r="1333" spans="1:124" s="126" customFormat="1" x14ac:dyDescent="0.2">
      <c r="A1333" s="125"/>
      <c r="B1333" s="125"/>
      <c r="DS1333" s="127"/>
      <c r="DT1333" s="127"/>
    </row>
    <row r="1334" spans="1:124" s="126" customFormat="1" x14ac:dyDescent="0.2">
      <c r="A1334" s="125"/>
      <c r="B1334" s="125"/>
      <c r="DS1334" s="127"/>
      <c r="DT1334" s="127"/>
    </row>
    <row r="1335" spans="1:124" s="126" customFormat="1" x14ac:dyDescent="0.2">
      <c r="A1335" s="125"/>
      <c r="B1335" s="125"/>
      <c r="DS1335" s="127"/>
      <c r="DT1335" s="127"/>
    </row>
    <row r="1336" spans="1:124" s="126" customFormat="1" x14ac:dyDescent="0.2">
      <c r="A1336" s="125"/>
      <c r="B1336" s="125"/>
      <c r="DS1336" s="127"/>
      <c r="DT1336" s="127"/>
    </row>
    <row r="1337" spans="1:124" s="126" customFormat="1" x14ac:dyDescent="0.2">
      <c r="A1337" s="125"/>
      <c r="B1337" s="125"/>
      <c r="DS1337" s="127"/>
      <c r="DT1337" s="127"/>
    </row>
    <row r="1338" spans="1:124" s="126" customFormat="1" x14ac:dyDescent="0.2">
      <c r="A1338" s="125"/>
      <c r="B1338" s="125"/>
      <c r="DS1338" s="127"/>
      <c r="DT1338" s="127"/>
    </row>
    <row r="1339" spans="1:124" s="126" customFormat="1" x14ac:dyDescent="0.2">
      <c r="A1339" s="125"/>
      <c r="B1339" s="125"/>
      <c r="DS1339" s="127"/>
      <c r="DT1339" s="127"/>
    </row>
    <row r="1340" spans="1:124" s="126" customFormat="1" x14ac:dyDescent="0.2">
      <c r="A1340" s="125"/>
      <c r="B1340" s="125"/>
      <c r="DS1340" s="127"/>
      <c r="DT1340" s="127"/>
    </row>
    <row r="1341" spans="1:124" s="126" customFormat="1" x14ac:dyDescent="0.2">
      <c r="A1341" s="125"/>
      <c r="B1341" s="125"/>
      <c r="DS1341" s="127"/>
      <c r="DT1341" s="127"/>
    </row>
    <row r="1342" spans="1:124" s="126" customFormat="1" x14ac:dyDescent="0.2">
      <c r="A1342" s="125"/>
      <c r="B1342" s="125"/>
      <c r="DS1342" s="127"/>
      <c r="DT1342" s="127"/>
    </row>
    <row r="1343" spans="1:124" s="126" customFormat="1" x14ac:dyDescent="0.2">
      <c r="A1343" s="125"/>
      <c r="B1343" s="125"/>
      <c r="DS1343" s="127"/>
      <c r="DT1343" s="127"/>
    </row>
    <row r="1344" spans="1:124" s="126" customFormat="1" x14ac:dyDescent="0.2">
      <c r="A1344" s="125"/>
      <c r="B1344" s="125"/>
      <c r="DS1344" s="127"/>
      <c r="DT1344" s="127"/>
    </row>
    <row r="1345" spans="1:124" s="126" customFormat="1" x14ac:dyDescent="0.2">
      <c r="A1345" s="125"/>
      <c r="B1345" s="125"/>
      <c r="DS1345" s="127"/>
      <c r="DT1345" s="127"/>
    </row>
    <row r="1346" spans="1:124" s="126" customFormat="1" x14ac:dyDescent="0.2">
      <c r="A1346" s="125"/>
      <c r="B1346" s="125"/>
      <c r="DS1346" s="127"/>
      <c r="DT1346" s="127"/>
    </row>
    <row r="1347" spans="1:124" s="126" customFormat="1" x14ac:dyDescent="0.2">
      <c r="A1347" s="125"/>
      <c r="B1347" s="125"/>
      <c r="DS1347" s="127"/>
      <c r="DT1347" s="127"/>
    </row>
    <row r="1348" spans="1:124" s="126" customFormat="1" x14ac:dyDescent="0.2">
      <c r="A1348" s="125"/>
      <c r="B1348" s="125"/>
      <c r="DS1348" s="127"/>
      <c r="DT1348" s="127"/>
    </row>
    <row r="1349" spans="1:124" s="126" customFormat="1" x14ac:dyDescent="0.2">
      <c r="A1349" s="125"/>
      <c r="B1349" s="125"/>
      <c r="DS1349" s="127"/>
      <c r="DT1349" s="127"/>
    </row>
    <row r="1350" spans="1:124" s="126" customFormat="1" x14ac:dyDescent="0.2">
      <c r="A1350" s="125"/>
      <c r="B1350" s="125"/>
      <c r="DS1350" s="127"/>
      <c r="DT1350" s="127"/>
    </row>
    <row r="1351" spans="1:124" s="126" customFormat="1" x14ac:dyDescent="0.2">
      <c r="A1351" s="125"/>
      <c r="B1351" s="125"/>
      <c r="DS1351" s="127"/>
      <c r="DT1351" s="127"/>
    </row>
    <row r="1352" spans="1:124" s="126" customFormat="1" x14ac:dyDescent="0.2">
      <c r="A1352" s="125"/>
      <c r="B1352" s="125"/>
      <c r="DS1352" s="127"/>
      <c r="DT1352" s="127"/>
    </row>
    <row r="1353" spans="1:124" s="126" customFormat="1" x14ac:dyDescent="0.2">
      <c r="A1353" s="125"/>
      <c r="B1353" s="125"/>
      <c r="DS1353" s="127"/>
      <c r="DT1353" s="127"/>
    </row>
    <row r="1354" spans="1:124" s="126" customFormat="1" x14ac:dyDescent="0.2">
      <c r="A1354" s="125"/>
      <c r="B1354" s="125"/>
      <c r="DS1354" s="127"/>
      <c r="DT1354" s="127"/>
    </row>
    <row r="1355" spans="1:124" s="126" customFormat="1" x14ac:dyDescent="0.2">
      <c r="A1355" s="125"/>
      <c r="B1355" s="125"/>
      <c r="DS1355" s="127"/>
      <c r="DT1355" s="127"/>
    </row>
    <row r="1356" spans="1:124" s="126" customFormat="1" x14ac:dyDescent="0.2">
      <c r="A1356" s="125"/>
      <c r="B1356" s="125"/>
      <c r="DS1356" s="127"/>
      <c r="DT1356" s="127"/>
    </row>
    <row r="1357" spans="1:124" s="126" customFormat="1" x14ac:dyDescent="0.2">
      <c r="A1357" s="125"/>
      <c r="B1357" s="125"/>
      <c r="DS1357" s="127"/>
      <c r="DT1357" s="127"/>
    </row>
    <row r="1358" spans="1:124" s="126" customFormat="1" x14ac:dyDescent="0.2">
      <c r="A1358" s="125"/>
      <c r="B1358" s="125"/>
      <c r="DS1358" s="127"/>
      <c r="DT1358" s="127"/>
    </row>
    <row r="1359" spans="1:124" s="126" customFormat="1" x14ac:dyDescent="0.2">
      <c r="A1359" s="125"/>
      <c r="B1359" s="125"/>
      <c r="DS1359" s="127"/>
      <c r="DT1359" s="127"/>
    </row>
    <row r="1360" spans="1:124" s="126" customFormat="1" x14ac:dyDescent="0.2">
      <c r="A1360" s="125"/>
      <c r="B1360" s="125"/>
      <c r="DS1360" s="127"/>
      <c r="DT1360" s="127"/>
    </row>
    <row r="1361" spans="1:124" s="126" customFormat="1" x14ac:dyDescent="0.2">
      <c r="A1361" s="125"/>
      <c r="B1361" s="125"/>
      <c r="DS1361" s="127"/>
      <c r="DT1361" s="127"/>
    </row>
    <row r="1362" spans="1:124" s="126" customFormat="1" x14ac:dyDescent="0.2">
      <c r="A1362" s="125"/>
      <c r="B1362" s="125"/>
      <c r="DS1362" s="127"/>
      <c r="DT1362" s="127"/>
    </row>
    <row r="1363" spans="1:124" s="126" customFormat="1" x14ac:dyDescent="0.2">
      <c r="A1363" s="125"/>
      <c r="B1363" s="125"/>
      <c r="DS1363" s="127"/>
      <c r="DT1363" s="127"/>
    </row>
    <row r="1364" spans="1:124" s="126" customFormat="1" x14ac:dyDescent="0.2">
      <c r="A1364" s="125"/>
      <c r="B1364" s="125"/>
      <c r="DS1364" s="127"/>
      <c r="DT1364" s="127"/>
    </row>
    <row r="1365" spans="1:124" s="126" customFormat="1" x14ac:dyDescent="0.2">
      <c r="A1365" s="125"/>
      <c r="B1365" s="125"/>
      <c r="DS1365" s="127"/>
      <c r="DT1365" s="127"/>
    </row>
    <row r="1366" spans="1:124" s="126" customFormat="1" x14ac:dyDescent="0.2">
      <c r="A1366" s="125"/>
      <c r="B1366" s="125"/>
      <c r="DS1366" s="127"/>
      <c r="DT1366" s="127"/>
    </row>
    <row r="1367" spans="1:124" s="126" customFormat="1" x14ac:dyDescent="0.2">
      <c r="A1367" s="125"/>
      <c r="B1367" s="125"/>
      <c r="DS1367" s="127"/>
      <c r="DT1367" s="127"/>
    </row>
    <row r="1368" spans="1:124" s="126" customFormat="1" x14ac:dyDescent="0.2">
      <c r="A1368" s="125"/>
      <c r="B1368" s="125"/>
      <c r="DS1368" s="127"/>
      <c r="DT1368" s="127"/>
    </row>
    <row r="1369" spans="1:124" s="126" customFormat="1" x14ac:dyDescent="0.2">
      <c r="A1369" s="125"/>
      <c r="B1369" s="125"/>
      <c r="DS1369" s="127"/>
      <c r="DT1369" s="127"/>
    </row>
    <row r="1370" spans="1:124" s="126" customFormat="1" x14ac:dyDescent="0.2">
      <c r="A1370" s="125"/>
      <c r="B1370" s="125"/>
      <c r="DS1370" s="127"/>
      <c r="DT1370" s="127"/>
    </row>
    <row r="1371" spans="1:124" s="126" customFormat="1" x14ac:dyDescent="0.2">
      <c r="A1371" s="125"/>
      <c r="B1371" s="125"/>
      <c r="DS1371" s="127"/>
      <c r="DT1371" s="127"/>
    </row>
    <row r="1372" spans="1:124" s="126" customFormat="1" x14ac:dyDescent="0.2">
      <c r="A1372" s="125"/>
      <c r="B1372" s="125"/>
      <c r="DS1372" s="127"/>
      <c r="DT1372" s="127"/>
    </row>
    <row r="1373" spans="1:124" s="126" customFormat="1" x14ac:dyDescent="0.2">
      <c r="A1373" s="125"/>
      <c r="B1373" s="125"/>
      <c r="DS1373" s="127"/>
      <c r="DT1373" s="127"/>
    </row>
    <row r="1374" spans="1:124" s="126" customFormat="1" x14ac:dyDescent="0.2">
      <c r="A1374" s="125"/>
      <c r="B1374" s="125"/>
      <c r="DS1374" s="127"/>
      <c r="DT1374" s="127"/>
    </row>
    <row r="1375" spans="1:124" s="126" customFormat="1" x14ac:dyDescent="0.2">
      <c r="A1375" s="125"/>
      <c r="B1375" s="125"/>
      <c r="DS1375" s="127"/>
      <c r="DT1375" s="127"/>
    </row>
    <row r="1376" spans="1:124" s="126" customFormat="1" x14ac:dyDescent="0.2">
      <c r="A1376" s="125"/>
      <c r="B1376" s="125"/>
      <c r="DS1376" s="127"/>
      <c r="DT1376" s="127"/>
    </row>
    <row r="1377" spans="1:124" s="126" customFormat="1" x14ac:dyDescent="0.2">
      <c r="A1377" s="125"/>
      <c r="B1377" s="125"/>
      <c r="DS1377" s="127"/>
      <c r="DT1377" s="127"/>
    </row>
    <row r="1378" spans="1:124" s="126" customFormat="1" x14ac:dyDescent="0.2">
      <c r="A1378" s="125"/>
      <c r="B1378" s="125"/>
      <c r="DS1378" s="127"/>
      <c r="DT1378" s="127"/>
    </row>
    <row r="1379" spans="1:124" s="126" customFormat="1" x14ac:dyDescent="0.2">
      <c r="A1379" s="125"/>
      <c r="B1379" s="125"/>
      <c r="DS1379" s="127"/>
      <c r="DT1379" s="127"/>
    </row>
    <row r="1380" spans="1:124" s="126" customFormat="1" x14ac:dyDescent="0.2">
      <c r="A1380" s="125"/>
      <c r="B1380" s="125"/>
      <c r="DS1380" s="127"/>
      <c r="DT1380" s="127"/>
    </row>
    <row r="1381" spans="1:124" s="126" customFormat="1" x14ac:dyDescent="0.2">
      <c r="A1381" s="125"/>
      <c r="B1381" s="125"/>
      <c r="DS1381" s="127"/>
      <c r="DT1381" s="127"/>
    </row>
    <row r="1382" spans="1:124" s="126" customFormat="1" x14ac:dyDescent="0.2">
      <c r="A1382" s="125"/>
      <c r="B1382" s="125"/>
      <c r="DS1382" s="127"/>
      <c r="DT1382" s="127"/>
    </row>
    <row r="1383" spans="1:124" s="126" customFormat="1" x14ac:dyDescent="0.2">
      <c r="A1383" s="125"/>
      <c r="B1383" s="125"/>
      <c r="DS1383" s="127"/>
      <c r="DT1383" s="127"/>
    </row>
    <row r="1384" spans="1:124" s="126" customFormat="1" x14ac:dyDescent="0.2">
      <c r="A1384" s="125"/>
      <c r="B1384" s="125"/>
      <c r="DS1384" s="127"/>
      <c r="DT1384" s="127"/>
    </row>
    <row r="1385" spans="1:124" s="126" customFormat="1" x14ac:dyDescent="0.2">
      <c r="A1385" s="125"/>
      <c r="B1385" s="125"/>
      <c r="DS1385" s="127"/>
      <c r="DT1385" s="127"/>
    </row>
    <row r="1386" spans="1:124" s="126" customFormat="1" x14ac:dyDescent="0.2">
      <c r="A1386" s="125"/>
      <c r="B1386" s="125"/>
      <c r="DS1386" s="127"/>
      <c r="DT1386" s="127"/>
    </row>
    <row r="1387" spans="1:124" s="126" customFormat="1" x14ac:dyDescent="0.2">
      <c r="A1387" s="125"/>
      <c r="B1387" s="125"/>
      <c r="DS1387" s="127"/>
      <c r="DT1387" s="127"/>
    </row>
    <row r="1388" spans="1:124" s="126" customFormat="1" x14ac:dyDescent="0.2">
      <c r="A1388" s="125"/>
      <c r="B1388" s="125"/>
      <c r="DS1388" s="127"/>
      <c r="DT1388" s="127"/>
    </row>
    <row r="1389" spans="1:124" s="126" customFormat="1" x14ac:dyDescent="0.2">
      <c r="A1389" s="125"/>
      <c r="B1389" s="125"/>
      <c r="DS1389" s="127"/>
      <c r="DT1389" s="127"/>
    </row>
    <row r="1390" spans="1:124" s="126" customFormat="1" x14ac:dyDescent="0.2">
      <c r="A1390" s="125"/>
      <c r="B1390" s="125"/>
      <c r="DS1390" s="127"/>
      <c r="DT1390" s="127"/>
    </row>
    <row r="1391" spans="1:124" s="126" customFormat="1" x14ac:dyDescent="0.2">
      <c r="A1391" s="125"/>
      <c r="B1391" s="125"/>
      <c r="DS1391" s="127"/>
      <c r="DT1391" s="127"/>
    </row>
    <row r="1392" spans="1:124" s="126" customFormat="1" x14ac:dyDescent="0.2">
      <c r="A1392" s="125"/>
      <c r="B1392" s="125"/>
      <c r="DS1392" s="127"/>
      <c r="DT1392" s="127"/>
    </row>
    <row r="1393" spans="1:124" s="126" customFormat="1" x14ac:dyDescent="0.2">
      <c r="A1393" s="125"/>
      <c r="B1393" s="125"/>
      <c r="DS1393" s="127"/>
      <c r="DT1393" s="127"/>
    </row>
    <row r="1394" spans="1:124" s="126" customFormat="1" x14ac:dyDescent="0.2">
      <c r="A1394" s="125"/>
      <c r="B1394" s="125"/>
      <c r="DS1394" s="127"/>
      <c r="DT1394" s="127"/>
    </row>
    <row r="1395" spans="1:124" s="126" customFormat="1" x14ac:dyDescent="0.2">
      <c r="A1395" s="125"/>
      <c r="B1395" s="125"/>
      <c r="DS1395" s="127"/>
      <c r="DT1395" s="127"/>
    </row>
    <row r="1396" spans="1:124" s="126" customFormat="1" x14ac:dyDescent="0.2">
      <c r="A1396" s="125"/>
      <c r="B1396" s="125"/>
      <c r="DS1396" s="127"/>
      <c r="DT1396" s="127"/>
    </row>
    <row r="1397" spans="1:124" s="126" customFormat="1" x14ac:dyDescent="0.2">
      <c r="A1397" s="125"/>
      <c r="B1397" s="125"/>
      <c r="DS1397" s="127"/>
      <c r="DT1397" s="127"/>
    </row>
    <row r="1398" spans="1:124" s="126" customFormat="1" x14ac:dyDescent="0.2">
      <c r="A1398" s="125"/>
      <c r="B1398" s="125"/>
      <c r="DS1398" s="127"/>
      <c r="DT1398" s="127"/>
    </row>
    <row r="1399" spans="1:124" s="126" customFormat="1" x14ac:dyDescent="0.2">
      <c r="A1399" s="125"/>
      <c r="B1399" s="125"/>
      <c r="DS1399" s="127"/>
      <c r="DT1399" s="127"/>
    </row>
    <row r="1400" spans="1:124" s="126" customFormat="1" x14ac:dyDescent="0.2">
      <c r="A1400" s="125"/>
      <c r="B1400" s="125"/>
      <c r="DS1400" s="127"/>
      <c r="DT1400" s="127"/>
    </row>
    <row r="1401" spans="1:124" s="126" customFormat="1" x14ac:dyDescent="0.2">
      <c r="A1401" s="125"/>
      <c r="B1401" s="125"/>
      <c r="DS1401" s="127"/>
      <c r="DT1401" s="127"/>
    </row>
    <row r="1402" spans="1:124" s="126" customFormat="1" x14ac:dyDescent="0.2">
      <c r="A1402" s="125"/>
      <c r="B1402" s="125"/>
      <c r="DS1402" s="127"/>
      <c r="DT1402" s="127"/>
    </row>
    <row r="1403" spans="1:124" s="126" customFormat="1" x14ac:dyDescent="0.2">
      <c r="A1403" s="125"/>
      <c r="B1403" s="125"/>
      <c r="DS1403" s="127"/>
      <c r="DT1403" s="127"/>
    </row>
    <row r="1404" spans="1:124" s="126" customFormat="1" x14ac:dyDescent="0.2">
      <c r="A1404" s="125"/>
      <c r="B1404" s="125"/>
      <c r="DS1404" s="127"/>
      <c r="DT1404" s="127"/>
    </row>
    <row r="1405" spans="1:124" s="126" customFormat="1" x14ac:dyDescent="0.2">
      <c r="A1405" s="125"/>
      <c r="B1405" s="125"/>
      <c r="DS1405" s="127"/>
      <c r="DT1405" s="127"/>
    </row>
    <row r="1406" spans="1:124" s="126" customFormat="1" x14ac:dyDescent="0.2">
      <c r="A1406" s="125"/>
      <c r="B1406" s="125"/>
      <c r="DS1406" s="127"/>
      <c r="DT1406" s="127"/>
    </row>
    <row r="1407" spans="1:124" s="126" customFormat="1" x14ac:dyDescent="0.2">
      <c r="A1407" s="125"/>
      <c r="B1407" s="125"/>
      <c r="DS1407" s="127"/>
      <c r="DT1407" s="127"/>
    </row>
    <row r="1408" spans="1:124" s="126" customFormat="1" x14ac:dyDescent="0.2">
      <c r="A1408" s="125"/>
      <c r="B1408" s="125"/>
      <c r="DS1408" s="127"/>
      <c r="DT1408" s="127"/>
    </row>
    <row r="1409" spans="1:124" s="126" customFormat="1" x14ac:dyDescent="0.2">
      <c r="A1409" s="125"/>
      <c r="B1409" s="125"/>
      <c r="DS1409" s="127"/>
      <c r="DT1409" s="127"/>
    </row>
    <row r="1410" spans="1:124" s="126" customFormat="1" x14ac:dyDescent="0.2">
      <c r="A1410" s="125"/>
      <c r="B1410" s="125"/>
      <c r="DS1410" s="127"/>
      <c r="DT1410" s="127"/>
    </row>
    <row r="1411" spans="1:124" s="126" customFormat="1" x14ac:dyDescent="0.2">
      <c r="A1411" s="125"/>
      <c r="B1411" s="125"/>
      <c r="DS1411" s="127"/>
      <c r="DT1411" s="127"/>
    </row>
    <row r="1412" spans="1:124" s="126" customFormat="1" x14ac:dyDescent="0.2">
      <c r="A1412" s="125"/>
      <c r="B1412" s="125"/>
      <c r="DS1412" s="127"/>
      <c r="DT1412" s="127"/>
    </row>
    <row r="1413" spans="1:124" s="126" customFormat="1" x14ac:dyDescent="0.2">
      <c r="A1413" s="125"/>
      <c r="B1413" s="125"/>
      <c r="DS1413" s="127"/>
      <c r="DT1413" s="127"/>
    </row>
    <row r="1414" spans="1:124" s="126" customFormat="1" x14ac:dyDescent="0.2">
      <c r="A1414" s="125"/>
      <c r="B1414" s="125"/>
      <c r="DS1414" s="127"/>
      <c r="DT1414" s="127"/>
    </row>
    <row r="1415" spans="1:124" s="126" customFormat="1" x14ac:dyDescent="0.2">
      <c r="A1415" s="125"/>
      <c r="B1415" s="125"/>
      <c r="DS1415" s="127"/>
      <c r="DT1415" s="127"/>
    </row>
    <row r="1416" spans="1:124" s="126" customFormat="1" x14ac:dyDescent="0.2">
      <c r="A1416" s="125"/>
      <c r="B1416" s="125"/>
      <c r="DS1416" s="127"/>
      <c r="DT1416" s="127"/>
    </row>
    <row r="1417" spans="1:124" s="126" customFormat="1" x14ac:dyDescent="0.2">
      <c r="A1417" s="125"/>
      <c r="B1417" s="125"/>
      <c r="DS1417" s="127"/>
      <c r="DT1417" s="127"/>
    </row>
    <row r="1418" spans="1:124" s="126" customFormat="1" x14ac:dyDescent="0.2">
      <c r="A1418" s="125"/>
      <c r="B1418" s="125"/>
      <c r="DS1418" s="127"/>
      <c r="DT1418" s="127"/>
    </row>
    <row r="1419" spans="1:124" s="126" customFormat="1" x14ac:dyDescent="0.2">
      <c r="A1419" s="125"/>
      <c r="B1419" s="125"/>
      <c r="DS1419" s="127"/>
      <c r="DT1419" s="127"/>
    </row>
    <row r="1420" spans="1:124" s="126" customFormat="1" x14ac:dyDescent="0.2">
      <c r="A1420" s="125"/>
      <c r="B1420" s="125"/>
      <c r="DS1420" s="127"/>
      <c r="DT1420" s="127"/>
    </row>
    <row r="1421" spans="1:124" s="126" customFormat="1" x14ac:dyDescent="0.2">
      <c r="A1421" s="125"/>
      <c r="B1421" s="125"/>
      <c r="DS1421" s="127"/>
      <c r="DT1421" s="127"/>
    </row>
    <row r="1422" spans="1:124" s="126" customFormat="1" x14ac:dyDescent="0.2">
      <c r="A1422" s="125"/>
      <c r="B1422" s="125"/>
      <c r="DS1422" s="127"/>
      <c r="DT1422" s="127"/>
    </row>
    <row r="1423" spans="1:124" s="126" customFormat="1" x14ac:dyDescent="0.2">
      <c r="A1423" s="125"/>
      <c r="B1423" s="125"/>
      <c r="DS1423" s="127"/>
      <c r="DT1423" s="127"/>
    </row>
    <row r="1424" spans="1:124" s="126" customFormat="1" x14ac:dyDescent="0.2">
      <c r="A1424" s="125"/>
      <c r="B1424" s="125"/>
      <c r="DS1424" s="127"/>
      <c r="DT1424" s="127"/>
    </row>
    <row r="1425" spans="1:124" s="126" customFormat="1" x14ac:dyDescent="0.2">
      <c r="A1425" s="125"/>
      <c r="B1425" s="125"/>
      <c r="DS1425" s="127"/>
      <c r="DT1425" s="127"/>
    </row>
    <row r="1426" spans="1:124" s="126" customFormat="1" x14ac:dyDescent="0.2">
      <c r="A1426" s="125"/>
      <c r="B1426" s="125"/>
      <c r="DS1426" s="127"/>
      <c r="DT1426" s="127"/>
    </row>
    <row r="1427" spans="1:124" s="126" customFormat="1" x14ac:dyDescent="0.2">
      <c r="A1427" s="125"/>
      <c r="B1427" s="125"/>
      <c r="DS1427" s="127"/>
      <c r="DT1427" s="127"/>
    </row>
    <row r="1428" spans="1:124" s="126" customFormat="1" x14ac:dyDescent="0.2">
      <c r="A1428" s="125"/>
      <c r="B1428" s="125"/>
      <c r="DS1428" s="127"/>
      <c r="DT1428" s="127"/>
    </row>
    <row r="1429" spans="1:124" s="126" customFormat="1" x14ac:dyDescent="0.2">
      <c r="A1429" s="125"/>
      <c r="B1429" s="125"/>
      <c r="DS1429" s="127"/>
      <c r="DT1429" s="127"/>
    </row>
    <row r="1430" spans="1:124" s="126" customFormat="1" x14ac:dyDescent="0.2">
      <c r="A1430" s="125"/>
      <c r="B1430" s="125"/>
      <c r="DS1430" s="127"/>
      <c r="DT1430" s="127"/>
    </row>
    <row r="1431" spans="1:124" s="126" customFormat="1" x14ac:dyDescent="0.2">
      <c r="A1431" s="125"/>
      <c r="B1431" s="125"/>
      <c r="DS1431" s="127"/>
      <c r="DT1431" s="127"/>
    </row>
    <row r="1432" spans="1:124" s="126" customFormat="1" x14ac:dyDescent="0.2">
      <c r="A1432" s="125"/>
      <c r="B1432" s="125"/>
      <c r="DS1432" s="127"/>
      <c r="DT1432" s="127"/>
    </row>
    <row r="1433" spans="1:124" s="126" customFormat="1" x14ac:dyDescent="0.2">
      <c r="A1433" s="125"/>
      <c r="B1433" s="125"/>
      <c r="DS1433" s="127"/>
      <c r="DT1433" s="127"/>
    </row>
    <row r="1434" spans="1:124" s="126" customFormat="1" x14ac:dyDescent="0.2">
      <c r="A1434" s="125"/>
      <c r="B1434" s="125"/>
      <c r="DS1434" s="127"/>
      <c r="DT1434" s="127"/>
    </row>
    <row r="1435" spans="1:124" s="126" customFormat="1" x14ac:dyDescent="0.2">
      <c r="A1435" s="125"/>
      <c r="B1435" s="125"/>
      <c r="DS1435" s="127"/>
      <c r="DT1435" s="127"/>
    </row>
    <row r="1436" spans="1:124" s="126" customFormat="1" x14ac:dyDescent="0.2">
      <c r="A1436" s="125"/>
      <c r="B1436" s="125"/>
      <c r="DS1436" s="127"/>
      <c r="DT1436" s="127"/>
    </row>
    <row r="1437" spans="1:124" s="126" customFormat="1" x14ac:dyDescent="0.2">
      <c r="A1437" s="125"/>
      <c r="B1437" s="125"/>
      <c r="DS1437" s="127"/>
      <c r="DT1437" s="127"/>
    </row>
    <row r="1438" spans="1:124" s="126" customFormat="1" x14ac:dyDescent="0.2">
      <c r="A1438" s="125"/>
      <c r="B1438" s="125"/>
      <c r="DS1438" s="127"/>
      <c r="DT1438" s="127"/>
    </row>
    <row r="1439" spans="1:124" s="126" customFormat="1" x14ac:dyDescent="0.2">
      <c r="A1439" s="125"/>
      <c r="B1439" s="125"/>
      <c r="DS1439" s="127"/>
      <c r="DT1439" s="127"/>
    </row>
    <row r="1440" spans="1:124" s="126" customFormat="1" x14ac:dyDescent="0.2">
      <c r="A1440" s="125"/>
      <c r="B1440" s="125"/>
      <c r="DS1440" s="127"/>
      <c r="DT1440" s="127"/>
    </row>
    <row r="1441" spans="1:124" s="126" customFormat="1" x14ac:dyDescent="0.2">
      <c r="A1441" s="125"/>
      <c r="B1441" s="125"/>
      <c r="DS1441" s="127"/>
      <c r="DT1441" s="127"/>
    </row>
    <row r="1442" spans="1:124" s="126" customFormat="1" x14ac:dyDescent="0.2">
      <c r="A1442" s="125"/>
      <c r="B1442" s="125"/>
      <c r="DS1442" s="127"/>
      <c r="DT1442" s="127"/>
    </row>
    <row r="1443" spans="1:124" s="126" customFormat="1" x14ac:dyDescent="0.2">
      <c r="A1443" s="125"/>
      <c r="B1443" s="125"/>
      <c r="DS1443" s="127"/>
      <c r="DT1443" s="127"/>
    </row>
    <row r="1444" spans="1:124" s="126" customFormat="1" x14ac:dyDescent="0.2">
      <c r="A1444" s="125"/>
      <c r="B1444" s="125"/>
      <c r="DS1444" s="127"/>
      <c r="DT1444" s="127"/>
    </row>
    <row r="1445" spans="1:124" s="126" customFormat="1" x14ac:dyDescent="0.2">
      <c r="A1445" s="125"/>
      <c r="B1445" s="125"/>
      <c r="DS1445" s="127"/>
      <c r="DT1445" s="127"/>
    </row>
    <row r="1446" spans="1:124" s="126" customFormat="1" x14ac:dyDescent="0.2">
      <c r="A1446" s="125"/>
      <c r="B1446" s="125"/>
      <c r="DS1446" s="127"/>
      <c r="DT1446" s="127"/>
    </row>
    <row r="1447" spans="1:124" s="126" customFormat="1" x14ac:dyDescent="0.2">
      <c r="A1447" s="125"/>
      <c r="B1447" s="125"/>
      <c r="DS1447" s="127"/>
      <c r="DT1447" s="127"/>
    </row>
    <row r="1448" spans="1:124" s="126" customFormat="1" x14ac:dyDescent="0.2">
      <c r="A1448" s="125"/>
      <c r="B1448" s="125"/>
      <c r="DS1448" s="127"/>
      <c r="DT1448" s="127"/>
    </row>
    <row r="1449" spans="1:124" s="126" customFormat="1" x14ac:dyDescent="0.2">
      <c r="A1449" s="125"/>
      <c r="B1449" s="125"/>
      <c r="DS1449" s="127"/>
      <c r="DT1449" s="127"/>
    </row>
    <row r="1450" spans="1:124" s="126" customFormat="1" x14ac:dyDescent="0.2">
      <c r="A1450" s="125"/>
      <c r="B1450" s="125"/>
      <c r="DS1450" s="127"/>
      <c r="DT1450" s="127"/>
    </row>
    <row r="1451" spans="1:124" s="126" customFormat="1" x14ac:dyDescent="0.2">
      <c r="A1451" s="125"/>
      <c r="B1451" s="125"/>
      <c r="DS1451" s="127"/>
      <c r="DT1451" s="127"/>
    </row>
    <row r="1452" spans="1:124" s="126" customFormat="1" x14ac:dyDescent="0.2">
      <c r="A1452" s="125"/>
      <c r="B1452" s="125"/>
      <c r="DS1452" s="127"/>
      <c r="DT1452" s="127"/>
    </row>
    <row r="1453" spans="1:124" s="126" customFormat="1" x14ac:dyDescent="0.2">
      <c r="A1453" s="125"/>
      <c r="B1453" s="125"/>
      <c r="DS1453" s="127"/>
      <c r="DT1453" s="127"/>
    </row>
    <row r="1454" spans="1:124" s="126" customFormat="1" x14ac:dyDescent="0.2">
      <c r="A1454" s="125"/>
      <c r="B1454" s="125"/>
      <c r="DS1454" s="127"/>
      <c r="DT1454" s="127"/>
    </row>
    <row r="1455" spans="1:124" s="126" customFormat="1" x14ac:dyDescent="0.2">
      <c r="A1455" s="125"/>
      <c r="B1455" s="125"/>
      <c r="DS1455" s="127"/>
      <c r="DT1455" s="127"/>
    </row>
    <row r="1456" spans="1:124" s="126" customFormat="1" x14ac:dyDescent="0.2">
      <c r="A1456" s="125"/>
      <c r="B1456" s="125"/>
      <c r="DS1456" s="127"/>
      <c r="DT1456" s="127"/>
    </row>
    <row r="1457" spans="1:124" s="126" customFormat="1" x14ac:dyDescent="0.2">
      <c r="A1457" s="125"/>
      <c r="B1457" s="125"/>
      <c r="DS1457" s="127"/>
      <c r="DT1457" s="127"/>
    </row>
    <row r="1458" spans="1:124" s="126" customFormat="1" x14ac:dyDescent="0.2">
      <c r="A1458" s="125"/>
      <c r="B1458" s="125"/>
      <c r="DS1458" s="127"/>
      <c r="DT1458" s="127"/>
    </row>
    <row r="1459" spans="1:124" s="126" customFormat="1" x14ac:dyDescent="0.2">
      <c r="A1459" s="125"/>
      <c r="B1459" s="125"/>
      <c r="DS1459" s="127"/>
      <c r="DT1459" s="127"/>
    </row>
    <row r="1460" spans="1:124" s="126" customFormat="1" x14ac:dyDescent="0.2">
      <c r="A1460" s="125"/>
      <c r="B1460" s="125"/>
      <c r="DS1460" s="127"/>
      <c r="DT1460" s="127"/>
    </row>
    <row r="1461" spans="1:124" s="126" customFormat="1" x14ac:dyDescent="0.2">
      <c r="A1461" s="125"/>
      <c r="B1461" s="125"/>
      <c r="DS1461" s="127"/>
      <c r="DT1461" s="127"/>
    </row>
    <row r="1462" spans="1:124" s="126" customFormat="1" x14ac:dyDescent="0.2">
      <c r="A1462" s="125"/>
      <c r="B1462" s="125"/>
      <c r="DS1462" s="127"/>
      <c r="DT1462" s="127"/>
    </row>
    <row r="1463" spans="1:124" s="126" customFormat="1" x14ac:dyDescent="0.2">
      <c r="A1463" s="125"/>
      <c r="B1463" s="125"/>
      <c r="DS1463" s="127"/>
      <c r="DT1463" s="127"/>
    </row>
    <row r="1464" spans="1:124" s="126" customFormat="1" x14ac:dyDescent="0.2">
      <c r="A1464" s="125"/>
      <c r="B1464" s="125"/>
      <c r="DS1464" s="127"/>
      <c r="DT1464" s="127"/>
    </row>
    <row r="1465" spans="1:124" s="126" customFormat="1" x14ac:dyDescent="0.2">
      <c r="A1465" s="125"/>
      <c r="B1465" s="125"/>
      <c r="DS1465" s="127"/>
      <c r="DT1465" s="127"/>
    </row>
    <row r="1466" spans="1:124" s="126" customFormat="1" x14ac:dyDescent="0.2">
      <c r="A1466" s="125"/>
      <c r="B1466" s="125"/>
      <c r="DS1466" s="127"/>
      <c r="DT1466" s="127"/>
    </row>
    <row r="1467" spans="1:124" s="126" customFormat="1" x14ac:dyDescent="0.2">
      <c r="A1467" s="125"/>
      <c r="B1467" s="125"/>
      <c r="DS1467" s="127"/>
      <c r="DT1467" s="127"/>
    </row>
    <row r="1468" spans="1:124" s="126" customFormat="1" x14ac:dyDescent="0.2">
      <c r="A1468" s="125"/>
      <c r="B1468" s="125"/>
      <c r="DS1468" s="127"/>
      <c r="DT1468" s="127"/>
    </row>
    <row r="1469" spans="1:124" s="126" customFormat="1" x14ac:dyDescent="0.2">
      <c r="A1469" s="125"/>
      <c r="B1469" s="125"/>
      <c r="DS1469" s="127"/>
      <c r="DT1469" s="127"/>
    </row>
    <row r="1470" spans="1:124" s="126" customFormat="1" x14ac:dyDescent="0.2">
      <c r="A1470" s="125"/>
      <c r="B1470" s="125"/>
      <c r="DS1470" s="127"/>
      <c r="DT1470" s="127"/>
    </row>
    <row r="1471" spans="1:124" s="126" customFormat="1" x14ac:dyDescent="0.2">
      <c r="A1471" s="125"/>
      <c r="B1471" s="125"/>
      <c r="DS1471" s="127"/>
      <c r="DT1471" s="127"/>
    </row>
    <row r="1472" spans="1:124" s="126" customFormat="1" x14ac:dyDescent="0.2">
      <c r="A1472" s="125"/>
      <c r="B1472" s="125"/>
      <c r="DS1472" s="127"/>
      <c r="DT1472" s="127"/>
    </row>
    <row r="1473" spans="1:124" s="126" customFormat="1" x14ac:dyDescent="0.2">
      <c r="A1473" s="125"/>
      <c r="B1473" s="125"/>
      <c r="DS1473" s="127"/>
      <c r="DT1473" s="127"/>
    </row>
    <row r="1474" spans="1:124" s="126" customFormat="1" x14ac:dyDescent="0.2">
      <c r="A1474" s="125"/>
      <c r="B1474" s="125"/>
      <c r="DS1474" s="127"/>
      <c r="DT1474" s="127"/>
    </row>
    <row r="1475" spans="1:124" s="126" customFormat="1" x14ac:dyDescent="0.2">
      <c r="A1475" s="125"/>
      <c r="B1475" s="125"/>
      <c r="DS1475" s="127"/>
      <c r="DT1475" s="127"/>
    </row>
    <row r="1476" spans="1:124" s="126" customFormat="1" x14ac:dyDescent="0.2">
      <c r="A1476" s="125"/>
      <c r="B1476" s="125"/>
      <c r="DS1476" s="127"/>
      <c r="DT1476" s="127"/>
    </row>
    <row r="1477" spans="1:124" s="126" customFormat="1" x14ac:dyDescent="0.2">
      <c r="A1477" s="125"/>
      <c r="B1477" s="125"/>
      <c r="DS1477" s="127"/>
      <c r="DT1477" s="127"/>
    </row>
    <row r="1478" spans="1:124" s="126" customFormat="1" x14ac:dyDescent="0.2">
      <c r="A1478" s="125"/>
      <c r="B1478" s="125"/>
      <c r="DS1478" s="127"/>
      <c r="DT1478" s="127"/>
    </row>
    <row r="1479" spans="1:124" s="126" customFormat="1" x14ac:dyDescent="0.2">
      <c r="A1479" s="125"/>
      <c r="B1479" s="125"/>
      <c r="DS1479" s="127"/>
      <c r="DT1479" s="127"/>
    </row>
    <row r="1480" spans="1:124" s="126" customFormat="1" x14ac:dyDescent="0.2">
      <c r="A1480" s="125"/>
      <c r="B1480" s="125"/>
      <c r="DS1480" s="127"/>
      <c r="DT1480" s="127"/>
    </row>
    <row r="1481" spans="1:124" s="126" customFormat="1" x14ac:dyDescent="0.2">
      <c r="A1481" s="125"/>
      <c r="B1481" s="125"/>
      <c r="DS1481" s="127"/>
      <c r="DT1481" s="127"/>
    </row>
    <row r="1482" spans="1:124" s="126" customFormat="1" x14ac:dyDescent="0.2">
      <c r="A1482" s="125"/>
      <c r="B1482" s="125"/>
      <c r="DS1482" s="127"/>
      <c r="DT1482" s="127"/>
    </row>
    <row r="1483" spans="1:124" s="126" customFormat="1" x14ac:dyDescent="0.2">
      <c r="A1483" s="125"/>
      <c r="B1483" s="125"/>
      <c r="DS1483" s="127"/>
      <c r="DT1483" s="127"/>
    </row>
    <row r="1484" spans="1:124" s="126" customFormat="1" x14ac:dyDescent="0.2">
      <c r="A1484" s="125"/>
      <c r="B1484" s="125"/>
      <c r="DS1484" s="127"/>
      <c r="DT1484" s="127"/>
    </row>
    <row r="1485" spans="1:124" s="126" customFormat="1" x14ac:dyDescent="0.2">
      <c r="A1485" s="125"/>
      <c r="B1485" s="125"/>
      <c r="DS1485" s="127"/>
      <c r="DT1485" s="127"/>
    </row>
    <row r="1486" spans="1:124" s="126" customFormat="1" x14ac:dyDescent="0.2">
      <c r="A1486" s="125"/>
      <c r="B1486" s="125"/>
      <c r="DS1486" s="127"/>
      <c r="DT1486" s="127"/>
    </row>
    <row r="1487" spans="1:124" s="126" customFormat="1" x14ac:dyDescent="0.2">
      <c r="A1487" s="125"/>
      <c r="B1487" s="125"/>
      <c r="DS1487" s="127"/>
      <c r="DT1487" s="127"/>
    </row>
    <row r="1488" spans="1:124" s="126" customFormat="1" x14ac:dyDescent="0.2">
      <c r="A1488" s="125"/>
      <c r="B1488" s="125"/>
      <c r="DS1488" s="127"/>
      <c r="DT1488" s="127"/>
    </row>
    <row r="1489" spans="1:124" s="126" customFormat="1" x14ac:dyDescent="0.2">
      <c r="A1489" s="125"/>
      <c r="B1489" s="125"/>
      <c r="DS1489" s="127"/>
      <c r="DT1489" s="127"/>
    </row>
    <row r="1490" spans="1:124" s="126" customFormat="1" x14ac:dyDescent="0.2">
      <c r="A1490" s="125"/>
      <c r="B1490" s="125"/>
      <c r="DS1490" s="127"/>
      <c r="DT1490" s="127"/>
    </row>
    <row r="1491" spans="1:124" s="126" customFormat="1" x14ac:dyDescent="0.2">
      <c r="A1491" s="125"/>
      <c r="B1491" s="125"/>
      <c r="DS1491" s="127"/>
      <c r="DT1491" s="127"/>
    </row>
    <row r="1492" spans="1:124" s="126" customFormat="1" x14ac:dyDescent="0.2">
      <c r="A1492" s="125"/>
      <c r="B1492" s="125"/>
      <c r="DS1492" s="127"/>
      <c r="DT1492" s="127"/>
    </row>
    <row r="1493" spans="1:124" s="126" customFormat="1" x14ac:dyDescent="0.2">
      <c r="A1493" s="125"/>
      <c r="B1493" s="125"/>
      <c r="DS1493" s="127"/>
      <c r="DT1493" s="127"/>
    </row>
    <row r="1494" spans="1:124" s="126" customFormat="1" x14ac:dyDescent="0.2">
      <c r="A1494" s="125"/>
      <c r="B1494" s="125"/>
      <c r="DS1494" s="127"/>
      <c r="DT1494" s="127"/>
    </row>
    <row r="1495" spans="1:124" s="126" customFormat="1" x14ac:dyDescent="0.2">
      <c r="A1495" s="125"/>
      <c r="B1495" s="125"/>
      <c r="DS1495" s="127"/>
      <c r="DT1495" s="127"/>
    </row>
    <row r="1496" spans="1:124" s="126" customFormat="1" x14ac:dyDescent="0.2">
      <c r="A1496" s="125"/>
      <c r="B1496" s="125"/>
      <c r="DS1496" s="127"/>
      <c r="DT1496" s="127"/>
    </row>
    <row r="1497" spans="1:124" s="126" customFormat="1" x14ac:dyDescent="0.2">
      <c r="A1497" s="125"/>
      <c r="B1497" s="125"/>
      <c r="DS1497" s="127"/>
      <c r="DT1497" s="127"/>
    </row>
    <row r="1498" spans="1:124" s="126" customFormat="1" x14ac:dyDescent="0.2">
      <c r="A1498" s="125"/>
      <c r="B1498" s="125"/>
      <c r="DS1498" s="127"/>
      <c r="DT1498" s="127"/>
    </row>
    <row r="1499" spans="1:124" s="126" customFormat="1" x14ac:dyDescent="0.2">
      <c r="A1499" s="125"/>
      <c r="B1499" s="125"/>
      <c r="DS1499" s="127"/>
      <c r="DT1499" s="127"/>
    </row>
    <row r="1500" spans="1:124" s="126" customFormat="1" x14ac:dyDescent="0.2">
      <c r="A1500" s="125"/>
      <c r="B1500" s="125"/>
      <c r="DS1500" s="127"/>
      <c r="DT1500" s="127"/>
    </row>
    <row r="1501" spans="1:124" s="126" customFormat="1" x14ac:dyDescent="0.2">
      <c r="A1501" s="125"/>
      <c r="B1501" s="125"/>
      <c r="DS1501" s="127"/>
      <c r="DT1501" s="127"/>
    </row>
    <row r="1502" spans="1:124" s="126" customFormat="1" x14ac:dyDescent="0.2">
      <c r="A1502" s="125"/>
      <c r="B1502" s="125"/>
      <c r="DS1502" s="127"/>
      <c r="DT1502" s="127"/>
    </row>
    <row r="1503" spans="1:124" s="126" customFormat="1" x14ac:dyDescent="0.2">
      <c r="A1503" s="125"/>
      <c r="B1503" s="125"/>
      <c r="DS1503" s="127"/>
      <c r="DT1503" s="127"/>
    </row>
    <row r="1504" spans="1:124" s="126" customFormat="1" x14ac:dyDescent="0.2">
      <c r="A1504" s="125"/>
      <c r="B1504" s="125"/>
      <c r="DS1504" s="127"/>
      <c r="DT1504" s="127"/>
    </row>
    <row r="1505" spans="1:124" s="126" customFormat="1" x14ac:dyDescent="0.2">
      <c r="A1505" s="125"/>
      <c r="B1505" s="125"/>
      <c r="DS1505" s="127"/>
      <c r="DT1505" s="127"/>
    </row>
    <row r="1506" spans="1:124" s="126" customFormat="1" x14ac:dyDescent="0.2">
      <c r="A1506" s="125"/>
      <c r="B1506" s="125"/>
      <c r="DS1506" s="127"/>
      <c r="DT1506" s="127"/>
    </row>
    <row r="1507" spans="1:124" s="126" customFormat="1" x14ac:dyDescent="0.2">
      <c r="A1507" s="125"/>
      <c r="B1507" s="125"/>
      <c r="DS1507" s="127"/>
      <c r="DT1507" s="127"/>
    </row>
    <row r="1508" spans="1:124" s="126" customFormat="1" x14ac:dyDescent="0.2">
      <c r="A1508" s="125"/>
      <c r="B1508" s="125"/>
      <c r="DS1508" s="127"/>
      <c r="DT1508" s="127"/>
    </row>
    <row r="1509" spans="1:124" s="126" customFormat="1" x14ac:dyDescent="0.2">
      <c r="A1509" s="125"/>
      <c r="B1509" s="125"/>
      <c r="DS1509" s="127"/>
      <c r="DT1509" s="127"/>
    </row>
    <row r="1510" spans="1:124" s="126" customFormat="1" x14ac:dyDescent="0.2">
      <c r="A1510" s="125"/>
      <c r="B1510" s="125"/>
      <c r="DS1510" s="127"/>
      <c r="DT1510" s="127"/>
    </row>
    <row r="1511" spans="1:124" s="126" customFormat="1" x14ac:dyDescent="0.2">
      <c r="A1511" s="125"/>
      <c r="B1511" s="125"/>
      <c r="DS1511" s="127"/>
      <c r="DT1511" s="127"/>
    </row>
    <row r="1512" spans="1:124" s="126" customFormat="1" x14ac:dyDescent="0.2">
      <c r="A1512" s="125"/>
      <c r="B1512" s="125"/>
      <c r="DS1512" s="127"/>
      <c r="DT1512" s="127"/>
    </row>
    <row r="1513" spans="1:124" s="126" customFormat="1" x14ac:dyDescent="0.2">
      <c r="A1513" s="125"/>
      <c r="B1513" s="125"/>
      <c r="DS1513" s="127"/>
      <c r="DT1513" s="127"/>
    </row>
    <row r="1514" spans="1:124" s="126" customFormat="1" x14ac:dyDescent="0.2">
      <c r="A1514" s="125"/>
      <c r="B1514" s="125"/>
      <c r="DS1514" s="127"/>
      <c r="DT1514" s="127"/>
    </row>
    <row r="1515" spans="1:124" s="126" customFormat="1" x14ac:dyDescent="0.2">
      <c r="A1515" s="125"/>
      <c r="B1515" s="125"/>
      <c r="DS1515" s="127"/>
      <c r="DT1515" s="127"/>
    </row>
    <row r="1516" spans="1:124" s="126" customFormat="1" x14ac:dyDescent="0.2">
      <c r="A1516" s="125"/>
      <c r="B1516" s="125"/>
      <c r="DS1516" s="127"/>
      <c r="DT1516" s="127"/>
    </row>
    <row r="1517" spans="1:124" s="126" customFormat="1" x14ac:dyDescent="0.2">
      <c r="A1517" s="125"/>
      <c r="B1517" s="125"/>
      <c r="DS1517" s="127"/>
      <c r="DT1517" s="127"/>
    </row>
    <row r="1518" spans="1:124" s="126" customFormat="1" x14ac:dyDescent="0.2">
      <c r="A1518" s="125"/>
      <c r="B1518" s="125"/>
      <c r="DS1518" s="127"/>
      <c r="DT1518" s="127"/>
    </row>
    <row r="1519" spans="1:124" s="126" customFormat="1" x14ac:dyDescent="0.2">
      <c r="A1519" s="125"/>
      <c r="B1519" s="125"/>
      <c r="DS1519" s="127"/>
      <c r="DT1519" s="127"/>
    </row>
    <row r="1520" spans="1:124" s="126" customFormat="1" x14ac:dyDescent="0.2">
      <c r="A1520" s="125"/>
      <c r="B1520" s="125"/>
      <c r="DS1520" s="127"/>
      <c r="DT1520" s="127"/>
    </row>
    <row r="1521" spans="1:124" s="126" customFormat="1" x14ac:dyDescent="0.2">
      <c r="A1521" s="125"/>
      <c r="B1521" s="125"/>
      <c r="DS1521" s="127"/>
      <c r="DT1521" s="127"/>
    </row>
    <row r="1522" spans="1:124" s="126" customFormat="1" x14ac:dyDescent="0.2">
      <c r="A1522" s="125"/>
      <c r="B1522" s="125"/>
      <c r="DS1522" s="127"/>
      <c r="DT1522" s="127"/>
    </row>
    <row r="1523" spans="1:124" s="126" customFormat="1" x14ac:dyDescent="0.2">
      <c r="A1523" s="125"/>
      <c r="B1523" s="125"/>
      <c r="DS1523" s="127"/>
      <c r="DT1523" s="127"/>
    </row>
    <row r="1524" spans="1:124" s="126" customFormat="1" x14ac:dyDescent="0.2">
      <c r="A1524" s="125"/>
      <c r="B1524" s="125"/>
      <c r="DS1524" s="127"/>
      <c r="DT1524" s="127"/>
    </row>
    <row r="1525" spans="1:124" s="126" customFormat="1" x14ac:dyDescent="0.2">
      <c r="A1525" s="125"/>
      <c r="B1525" s="125"/>
      <c r="DS1525" s="127"/>
      <c r="DT1525" s="127"/>
    </row>
    <row r="1526" spans="1:124" s="126" customFormat="1" x14ac:dyDescent="0.2">
      <c r="A1526" s="125"/>
      <c r="B1526" s="125"/>
      <c r="DS1526" s="127"/>
      <c r="DT1526" s="127"/>
    </row>
    <row r="1527" spans="1:124" s="126" customFormat="1" x14ac:dyDescent="0.2">
      <c r="A1527" s="125"/>
      <c r="B1527" s="125"/>
      <c r="DS1527" s="127"/>
      <c r="DT1527" s="127"/>
    </row>
    <row r="1528" spans="1:124" s="126" customFormat="1" x14ac:dyDescent="0.2">
      <c r="A1528" s="125"/>
      <c r="B1528" s="125"/>
      <c r="DS1528" s="127"/>
      <c r="DT1528" s="127"/>
    </row>
    <row r="1529" spans="1:124" s="126" customFormat="1" x14ac:dyDescent="0.2">
      <c r="A1529" s="125"/>
      <c r="B1529" s="125"/>
      <c r="DS1529" s="127"/>
      <c r="DT1529" s="127"/>
    </row>
    <row r="1530" spans="1:124" s="126" customFormat="1" x14ac:dyDescent="0.2">
      <c r="A1530" s="125"/>
      <c r="B1530" s="125"/>
      <c r="DS1530" s="127"/>
      <c r="DT1530" s="127"/>
    </row>
    <row r="1531" spans="1:124" s="126" customFormat="1" x14ac:dyDescent="0.2">
      <c r="A1531" s="125"/>
      <c r="B1531" s="125"/>
      <c r="DS1531" s="127"/>
      <c r="DT1531" s="127"/>
    </row>
    <row r="1532" spans="1:124" s="126" customFormat="1" x14ac:dyDescent="0.2">
      <c r="A1532" s="125"/>
      <c r="B1532" s="125"/>
      <c r="DS1532" s="127"/>
      <c r="DT1532" s="127"/>
    </row>
    <row r="1533" spans="1:124" s="126" customFormat="1" x14ac:dyDescent="0.2">
      <c r="A1533" s="125"/>
      <c r="B1533" s="125"/>
      <c r="DS1533" s="127"/>
      <c r="DT1533" s="127"/>
    </row>
    <row r="1534" spans="1:124" s="126" customFormat="1" x14ac:dyDescent="0.2">
      <c r="A1534" s="125"/>
      <c r="B1534" s="125"/>
      <c r="DS1534" s="127"/>
      <c r="DT1534" s="127"/>
    </row>
    <row r="1535" spans="1:124" s="126" customFormat="1" x14ac:dyDescent="0.2">
      <c r="A1535" s="125"/>
      <c r="B1535" s="125"/>
      <c r="DS1535" s="127"/>
      <c r="DT1535" s="127"/>
    </row>
    <row r="1536" spans="1:124" s="126" customFormat="1" x14ac:dyDescent="0.2">
      <c r="A1536" s="125"/>
      <c r="B1536" s="125"/>
      <c r="DS1536" s="127"/>
      <c r="DT1536" s="127"/>
    </row>
    <row r="1537" spans="1:124" s="126" customFormat="1" x14ac:dyDescent="0.2">
      <c r="A1537" s="125"/>
      <c r="B1537" s="125"/>
      <c r="DS1537" s="127"/>
      <c r="DT1537" s="127"/>
    </row>
    <row r="1538" spans="1:124" s="126" customFormat="1" x14ac:dyDescent="0.2">
      <c r="A1538" s="125"/>
      <c r="B1538" s="125"/>
      <c r="DS1538" s="127"/>
      <c r="DT1538" s="127"/>
    </row>
    <row r="1539" spans="1:124" s="126" customFormat="1" x14ac:dyDescent="0.2">
      <c r="A1539" s="125"/>
      <c r="B1539" s="125"/>
      <c r="DS1539" s="127"/>
      <c r="DT1539" s="127"/>
    </row>
    <row r="1540" spans="1:124" s="126" customFormat="1" x14ac:dyDescent="0.2">
      <c r="A1540" s="125"/>
      <c r="B1540" s="125"/>
      <c r="DS1540" s="127"/>
      <c r="DT1540" s="127"/>
    </row>
    <row r="1541" spans="1:124" s="126" customFormat="1" x14ac:dyDescent="0.2">
      <c r="A1541" s="125"/>
      <c r="B1541" s="125"/>
      <c r="DS1541" s="127"/>
      <c r="DT1541" s="127"/>
    </row>
    <row r="1542" spans="1:124" s="126" customFormat="1" x14ac:dyDescent="0.2">
      <c r="A1542" s="125"/>
      <c r="B1542" s="125"/>
      <c r="DS1542" s="127"/>
      <c r="DT1542" s="127"/>
    </row>
    <row r="1543" spans="1:124" s="126" customFormat="1" x14ac:dyDescent="0.2">
      <c r="A1543" s="125"/>
      <c r="B1543" s="125"/>
      <c r="DS1543" s="127"/>
      <c r="DT1543" s="127"/>
    </row>
    <row r="1544" spans="1:124" s="126" customFormat="1" x14ac:dyDescent="0.2">
      <c r="A1544" s="125"/>
      <c r="B1544" s="125"/>
      <c r="DS1544" s="127"/>
      <c r="DT1544" s="127"/>
    </row>
    <row r="1545" spans="1:124" s="126" customFormat="1" x14ac:dyDescent="0.2">
      <c r="A1545" s="125"/>
      <c r="B1545" s="125"/>
      <c r="DS1545" s="127"/>
      <c r="DT1545" s="127"/>
    </row>
    <row r="1546" spans="1:124" s="126" customFormat="1" x14ac:dyDescent="0.2">
      <c r="A1546" s="125"/>
      <c r="B1546" s="125"/>
      <c r="DS1546" s="127"/>
      <c r="DT1546" s="127"/>
    </row>
    <row r="1547" spans="1:124" s="126" customFormat="1" x14ac:dyDescent="0.2">
      <c r="A1547" s="125"/>
      <c r="B1547" s="125"/>
      <c r="DS1547" s="127"/>
      <c r="DT1547" s="127"/>
    </row>
    <row r="1548" spans="1:124" s="126" customFormat="1" x14ac:dyDescent="0.2">
      <c r="A1548" s="125"/>
      <c r="B1548" s="125"/>
      <c r="DS1548" s="127"/>
      <c r="DT1548" s="127"/>
    </row>
    <row r="1549" spans="1:124" s="126" customFormat="1" x14ac:dyDescent="0.2">
      <c r="A1549" s="125"/>
      <c r="B1549" s="125"/>
      <c r="DS1549" s="127"/>
      <c r="DT1549" s="127"/>
    </row>
    <row r="1550" spans="1:124" s="126" customFormat="1" x14ac:dyDescent="0.2">
      <c r="A1550" s="125"/>
      <c r="B1550" s="125"/>
      <c r="DS1550" s="127"/>
      <c r="DT1550" s="127"/>
    </row>
    <row r="1551" spans="1:124" s="126" customFormat="1" x14ac:dyDescent="0.2">
      <c r="A1551" s="125"/>
      <c r="B1551" s="125"/>
      <c r="DS1551" s="127"/>
      <c r="DT1551" s="127"/>
    </row>
    <row r="1552" spans="1:124" s="126" customFormat="1" x14ac:dyDescent="0.2">
      <c r="A1552" s="125"/>
      <c r="B1552" s="125"/>
      <c r="DS1552" s="127"/>
      <c r="DT1552" s="127"/>
    </row>
    <row r="1553" spans="1:124" s="126" customFormat="1" x14ac:dyDescent="0.2">
      <c r="A1553" s="125"/>
      <c r="B1553" s="125"/>
      <c r="DS1553" s="127"/>
      <c r="DT1553" s="127"/>
    </row>
    <row r="1554" spans="1:124" s="126" customFormat="1" x14ac:dyDescent="0.2">
      <c r="A1554" s="125"/>
      <c r="B1554" s="125"/>
      <c r="DS1554" s="127"/>
      <c r="DT1554" s="127"/>
    </row>
    <row r="1555" spans="1:124" s="126" customFormat="1" x14ac:dyDescent="0.2">
      <c r="A1555" s="125"/>
      <c r="B1555" s="125"/>
      <c r="DS1555" s="127"/>
      <c r="DT1555" s="127"/>
    </row>
    <row r="1556" spans="1:124" s="126" customFormat="1" x14ac:dyDescent="0.2">
      <c r="A1556" s="125"/>
      <c r="B1556" s="125"/>
      <c r="DS1556" s="127"/>
      <c r="DT1556" s="127"/>
    </row>
    <row r="1557" spans="1:124" s="126" customFormat="1" x14ac:dyDescent="0.2">
      <c r="A1557" s="125"/>
      <c r="B1557" s="125"/>
      <c r="DS1557" s="127"/>
      <c r="DT1557" s="127"/>
    </row>
    <row r="1558" spans="1:124" s="126" customFormat="1" x14ac:dyDescent="0.2">
      <c r="A1558" s="125"/>
      <c r="B1558" s="125"/>
      <c r="DS1558" s="127"/>
      <c r="DT1558" s="127"/>
    </row>
    <row r="1559" spans="1:124" s="126" customFormat="1" x14ac:dyDescent="0.2">
      <c r="A1559" s="125"/>
      <c r="B1559" s="125"/>
      <c r="DS1559" s="127"/>
      <c r="DT1559" s="127"/>
    </row>
    <row r="1560" spans="1:124" s="126" customFormat="1" x14ac:dyDescent="0.2">
      <c r="A1560" s="125"/>
      <c r="B1560" s="125"/>
      <c r="DS1560" s="127"/>
      <c r="DT1560" s="127"/>
    </row>
    <row r="1561" spans="1:124" s="126" customFormat="1" x14ac:dyDescent="0.2">
      <c r="A1561" s="125"/>
      <c r="B1561" s="125"/>
      <c r="DS1561" s="127"/>
      <c r="DT1561" s="127"/>
    </row>
    <row r="1562" spans="1:124" s="126" customFormat="1" x14ac:dyDescent="0.2">
      <c r="A1562" s="125"/>
      <c r="B1562" s="125"/>
      <c r="DS1562" s="127"/>
      <c r="DT1562" s="127"/>
    </row>
    <row r="1563" spans="1:124" s="126" customFormat="1" x14ac:dyDescent="0.2">
      <c r="A1563" s="125"/>
      <c r="B1563" s="125"/>
      <c r="DS1563" s="127"/>
      <c r="DT1563" s="127"/>
    </row>
    <row r="1564" spans="1:124" s="126" customFormat="1" x14ac:dyDescent="0.2">
      <c r="A1564" s="125"/>
      <c r="B1564" s="125"/>
      <c r="DS1564" s="127"/>
      <c r="DT1564" s="127"/>
    </row>
    <row r="1565" spans="1:124" s="126" customFormat="1" x14ac:dyDescent="0.2">
      <c r="A1565" s="125"/>
      <c r="B1565" s="125"/>
      <c r="DS1565" s="127"/>
      <c r="DT1565" s="127"/>
    </row>
    <row r="1566" spans="1:124" s="126" customFormat="1" x14ac:dyDescent="0.2">
      <c r="A1566" s="125"/>
      <c r="B1566" s="125"/>
      <c r="DS1566" s="127"/>
      <c r="DT1566" s="127"/>
    </row>
    <row r="1567" spans="1:124" s="126" customFormat="1" x14ac:dyDescent="0.2">
      <c r="A1567" s="125"/>
      <c r="B1567" s="125"/>
      <c r="DS1567" s="127"/>
      <c r="DT1567" s="127"/>
    </row>
    <row r="1568" spans="1:124" s="126" customFormat="1" x14ac:dyDescent="0.2">
      <c r="A1568" s="125"/>
      <c r="B1568" s="125"/>
      <c r="DS1568" s="127"/>
      <c r="DT1568" s="127"/>
    </row>
    <row r="1569" spans="1:124" s="126" customFormat="1" x14ac:dyDescent="0.2">
      <c r="A1569" s="125"/>
      <c r="B1569" s="125"/>
      <c r="DS1569" s="127"/>
      <c r="DT1569" s="127"/>
    </row>
    <row r="1570" spans="1:124" s="126" customFormat="1" x14ac:dyDescent="0.2">
      <c r="A1570" s="125"/>
      <c r="B1570" s="125"/>
      <c r="DS1570" s="127"/>
      <c r="DT1570" s="127"/>
    </row>
    <row r="1571" spans="1:124" s="126" customFormat="1" x14ac:dyDescent="0.2">
      <c r="A1571" s="125"/>
      <c r="B1571" s="125"/>
      <c r="DS1571" s="127"/>
      <c r="DT1571" s="127"/>
    </row>
    <row r="1572" spans="1:124" s="126" customFormat="1" x14ac:dyDescent="0.2">
      <c r="A1572" s="125"/>
      <c r="B1572" s="125"/>
      <c r="DS1572" s="127"/>
      <c r="DT1572" s="127"/>
    </row>
    <row r="1573" spans="1:124" s="126" customFormat="1" x14ac:dyDescent="0.2">
      <c r="A1573" s="125"/>
      <c r="B1573" s="125"/>
      <c r="DS1573" s="127"/>
      <c r="DT1573" s="127"/>
    </row>
    <row r="1574" spans="1:124" s="126" customFormat="1" x14ac:dyDescent="0.2">
      <c r="A1574" s="125"/>
      <c r="B1574" s="125"/>
      <c r="DS1574" s="127"/>
      <c r="DT1574" s="127"/>
    </row>
    <row r="1575" spans="1:124" s="126" customFormat="1" x14ac:dyDescent="0.2">
      <c r="A1575" s="125"/>
      <c r="B1575" s="125"/>
      <c r="DS1575" s="127"/>
      <c r="DT1575" s="127"/>
    </row>
    <row r="1576" spans="1:124" s="126" customFormat="1" x14ac:dyDescent="0.2">
      <c r="A1576" s="125"/>
      <c r="B1576" s="125"/>
      <c r="DS1576" s="127"/>
      <c r="DT1576" s="127"/>
    </row>
    <row r="1577" spans="1:124" s="126" customFormat="1" x14ac:dyDescent="0.2">
      <c r="A1577" s="125"/>
      <c r="B1577" s="125"/>
      <c r="DS1577" s="127"/>
      <c r="DT1577" s="127"/>
    </row>
    <row r="1578" spans="1:124" s="126" customFormat="1" x14ac:dyDescent="0.2">
      <c r="A1578" s="125"/>
      <c r="B1578" s="125"/>
      <c r="DS1578" s="127"/>
      <c r="DT1578" s="127"/>
    </row>
    <row r="1579" spans="1:124" s="126" customFormat="1" x14ac:dyDescent="0.2">
      <c r="A1579" s="125"/>
      <c r="B1579" s="125"/>
      <c r="DS1579" s="127"/>
      <c r="DT1579" s="127"/>
    </row>
    <row r="1580" spans="1:124" s="126" customFormat="1" x14ac:dyDescent="0.2">
      <c r="A1580" s="125"/>
      <c r="B1580" s="125"/>
      <c r="DS1580" s="127"/>
      <c r="DT1580" s="127"/>
    </row>
    <row r="1581" spans="1:124" s="126" customFormat="1" x14ac:dyDescent="0.2">
      <c r="A1581" s="125"/>
      <c r="B1581" s="125"/>
      <c r="DS1581" s="127"/>
      <c r="DT1581" s="127"/>
    </row>
    <row r="1582" spans="1:124" s="126" customFormat="1" x14ac:dyDescent="0.2">
      <c r="A1582" s="125"/>
      <c r="B1582" s="125"/>
      <c r="DS1582" s="127"/>
      <c r="DT1582" s="127"/>
    </row>
    <row r="1583" spans="1:124" s="126" customFormat="1" x14ac:dyDescent="0.2">
      <c r="A1583" s="125"/>
      <c r="B1583" s="125"/>
      <c r="DS1583" s="127"/>
      <c r="DT1583" s="127"/>
    </row>
    <row r="1584" spans="1:124" s="126" customFormat="1" x14ac:dyDescent="0.2">
      <c r="A1584" s="125"/>
      <c r="B1584" s="125"/>
      <c r="DS1584" s="127"/>
      <c r="DT1584" s="127"/>
    </row>
    <row r="1585" spans="1:124" s="126" customFormat="1" x14ac:dyDescent="0.2">
      <c r="A1585" s="125"/>
      <c r="B1585" s="125"/>
      <c r="DS1585" s="127"/>
      <c r="DT1585" s="127"/>
    </row>
    <row r="1586" spans="1:124" s="126" customFormat="1" x14ac:dyDescent="0.2">
      <c r="A1586" s="125"/>
      <c r="B1586" s="125"/>
      <c r="DS1586" s="127"/>
      <c r="DT1586" s="127"/>
    </row>
    <row r="1587" spans="1:124" s="126" customFormat="1" x14ac:dyDescent="0.2">
      <c r="A1587" s="125"/>
      <c r="B1587" s="125"/>
      <c r="DS1587" s="127"/>
      <c r="DT1587" s="127"/>
    </row>
    <row r="1588" spans="1:124" s="126" customFormat="1" x14ac:dyDescent="0.2">
      <c r="A1588" s="125"/>
      <c r="B1588" s="125"/>
      <c r="DS1588" s="127"/>
      <c r="DT1588" s="127"/>
    </row>
    <row r="1589" spans="1:124" s="126" customFormat="1" x14ac:dyDescent="0.2">
      <c r="A1589" s="125"/>
      <c r="B1589" s="125"/>
      <c r="DS1589" s="127"/>
      <c r="DT1589" s="127"/>
    </row>
    <row r="1590" spans="1:124" s="126" customFormat="1" x14ac:dyDescent="0.2">
      <c r="A1590" s="125"/>
      <c r="B1590" s="125"/>
      <c r="DS1590" s="127"/>
      <c r="DT1590" s="127"/>
    </row>
    <row r="1591" spans="1:124" s="126" customFormat="1" x14ac:dyDescent="0.2">
      <c r="A1591" s="125"/>
      <c r="B1591" s="125"/>
      <c r="DS1591" s="127"/>
      <c r="DT1591" s="127"/>
    </row>
    <row r="1592" spans="1:124" s="126" customFormat="1" x14ac:dyDescent="0.2">
      <c r="A1592" s="125"/>
      <c r="B1592" s="125"/>
      <c r="DS1592" s="127"/>
      <c r="DT1592" s="127"/>
    </row>
    <row r="1593" spans="1:124" s="126" customFormat="1" x14ac:dyDescent="0.2">
      <c r="A1593" s="125"/>
      <c r="B1593" s="125"/>
      <c r="DS1593" s="127"/>
      <c r="DT1593" s="127"/>
    </row>
    <row r="1594" spans="1:124" s="126" customFormat="1" x14ac:dyDescent="0.2">
      <c r="A1594" s="125"/>
      <c r="B1594" s="125"/>
      <c r="DS1594" s="127"/>
      <c r="DT1594" s="127"/>
    </row>
    <row r="1595" spans="1:124" s="126" customFormat="1" x14ac:dyDescent="0.2">
      <c r="A1595" s="125"/>
      <c r="B1595" s="125"/>
      <c r="DS1595" s="127"/>
      <c r="DT1595" s="127"/>
    </row>
    <row r="1596" spans="1:124" s="126" customFormat="1" x14ac:dyDescent="0.2">
      <c r="A1596" s="125"/>
      <c r="B1596" s="125"/>
      <c r="DS1596" s="127"/>
      <c r="DT1596" s="127"/>
    </row>
    <row r="1597" spans="1:124" s="126" customFormat="1" x14ac:dyDescent="0.2">
      <c r="A1597" s="125"/>
      <c r="B1597" s="125"/>
      <c r="DS1597" s="127"/>
      <c r="DT1597" s="127"/>
    </row>
    <row r="1598" spans="1:124" s="126" customFormat="1" x14ac:dyDescent="0.2">
      <c r="A1598" s="125"/>
      <c r="B1598" s="125"/>
      <c r="DS1598" s="127"/>
      <c r="DT1598" s="127"/>
    </row>
    <row r="1599" spans="1:124" s="126" customFormat="1" x14ac:dyDescent="0.2">
      <c r="A1599" s="125"/>
      <c r="B1599" s="125"/>
      <c r="DS1599" s="127"/>
      <c r="DT1599" s="127"/>
    </row>
    <row r="1600" spans="1:124" s="126" customFormat="1" x14ac:dyDescent="0.2">
      <c r="A1600" s="125"/>
      <c r="B1600" s="125"/>
      <c r="DS1600" s="127"/>
      <c r="DT1600" s="127"/>
    </row>
    <row r="1601" spans="1:124" s="126" customFormat="1" x14ac:dyDescent="0.2">
      <c r="A1601" s="125"/>
      <c r="B1601" s="125"/>
      <c r="DS1601" s="127"/>
      <c r="DT1601" s="127"/>
    </row>
    <row r="1602" spans="1:124" s="126" customFormat="1" x14ac:dyDescent="0.2">
      <c r="A1602" s="125"/>
      <c r="B1602" s="125"/>
      <c r="DS1602" s="127"/>
      <c r="DT1602" s="127"/>
    </row>
    <row r="1603" spans="1:124" s="126" customFormat="1" x14ac:dyDescent="0.2">
      <c r="A1603" s="125"/>
      <c r="B1603" s="125"/>
      <c r="DS1603" s="127"/>
      <c r="DT1603" s="127"/>
    </row>
    <row r="1604" spans="1:124" s="126" customFormat="1" x14ac:dyDescent="0.2">
      <c r="A1604" s="125"/>
      <c r="B1604" s="125"/>
      <c r="DS1604" s="127"/>
      <c r="DT1604" s="127"/>
    </row>
    <row r="1605" spans="1:124" s="126" customFormat="1" x14ac:dyDescent="0.2">
      <c r="A1605" s="125"/>
      <c r="B1605" s="125"/>
      <c r="DS1605" s="127"/>
      <c r="DT1605" s="127"/>
    </row>
    <row r="1606" spans="1:124" s="126" customFormat="1" x14ac:dyDescent="0.2">
      <c r="A1606" s="125"/>
      <c r="B1606" s="125"/>
      <c r="DS1606" s="127"/>
      <c r="DT1606" s="127"/>
    </row>
    <row r="1607" spans="1:124" s="126" customFormat="1" x14ac:dyDescent="0.2">
      <c r="A1607" s="125"/>
      <c r="B1607" s="125"/>
      <c r="DS1607" s="127"/>
      <c r="DT1607" s="127"/>
    </row>
    <row r="1608" spans="1:124" s="126" customFormat="1" x14ac:dyDescent="0.2">
      <c r="A1608" s="125"/>
      <c r="B1608" s="125"/>
      <c r="DS1608" s="127"/>
      <c r="DT1608" s="127"/>
    </row>
    <row r="1609" spans="1:124" s="126" customFormat="1" x14ac:dyDescent="0.2">
      <c r="A1609" s="125"/>
      <c r="B1609" s="125"/>
      <c r="DS1609" s="127"/>
      <c r="DT1609" s="127"/>
    </row>
    <row r="1610" spans="1:124" s="126" customFormat="1" x14ac:dyDescent="0.2">
      <c r="A1610" s="125"/>
      <c r="B1610" s="125"/>
      <c r="DS1610" s="127"/>
      <c r="DT1610" s="127"/>
    </row>
    <row r="1611" spans="1:124" s="126" customFormat="1" x14ac:dyDescent="0.2">
      <c r="A1611" s="125"/>
      <c r="B1611" s="125"/>
      <c r="DS1611" s="127"/>
      <c r="DT1611" s="127"/>
    </row>
    <row r="1612" spans="1:124" s="126" customFormat="1" x14ac:dyDescent="0.2">
      <c r="A1612" s="125"/>
      <c r="B1612" s="125"/>
      <c r="DS1612" s="127"/>
      <c r="DT1612" s="127"/>
    </row>
    <row r="1613" spans="1:124" s="126" customFormat="1" x14ac:dyDescent="0.2">
      <c r="A1613" s="125"/>
      <c r="B1613" s="125"/>
      <c r="DS1613" s="127"/>
      <c r="DT1613" s="127"/>
    </row>
    <row r="1614" spans="1:124" s="126" customFormat="1" x14ac:dyDescent="0.2">
      <c r="A1614" s="125"/>
      <c r="B1614" s="125"/>
      <c r="DS1614" s="127"/>
      <c r="DT1614" s="127"/>
    </row>
    <row r="1615" spans="1:124" s="126" customFormat="1" x14ac:dyDescent="0.2">
      <c r="A1615" s="125"/>
      <c r="B1615" s="125"/>
      <c r="DS1615" s="127"/>
      <c r="DT1615" s="127"/>
    </row>
    <row r="1616" spans="1:124" s="126" customFormat="1" x14ac:dyDescent="0.2">
      <c r="A1616" s="125"/>
      <c r="B1616" s="125"/>
      <c r="DS1616" s="127"/>
      <c r="DT1616" s="127"/>
    </row>
    <row r="1617" spans="1:124" s="126" customFormat="1" x14ac:dyDescent="0.2">
      <c r="A1617" s="125"/>
      <c r="B1617" s="125"/>
      <c r="DS1617" s="127"/>
      <c r="DT1617" s="127"/>
    </row>
    <row r="1618" spans="1:124" s="126" customFormat="1" x14ac:dyDescent="0.2">
      <c r="A1618" s="125"/>
      <c r="B1618" s="125"/>
      <c r="DS1618" s="127"/>
      <c r="DT1618" s="127"/>
    </row>
    <row r="1619" spans="1:124" s="126" customFormat="1" x14ac:dyDescent="0.2">
      <c r="A1619" s="125"/>
      <c r="B1619" s="125"/>
      <c r="DS1619" s="127"/>
      <c r="DT1619" s="127"/>
    </row>
    <row r="1620" spans="1:124" s="126" customFormat="1" x14ac:dyDescent="0.2">
      <c r="A1620" s="125"/>
      <c r="B1620" s="125"/>
      <c r="DS1620" s="127"/>
      <c r="DT1620" s="127"/>
    </row>
    <row r="1621" spans="1:124" s="126" customFormat="1" x14ac:dyDescent="0.2">
      <c r="A1621" s="125"/>
      <c r="B1621" s="125"/>
      <c r="DS1621" s="127"/>
      <c r="DT1621" s="127"/>
    </row>
    <row r="1622" spans="1:124" s="126" customFormat="1" x14ac:dyDescent="0.2">
      <c r="A1622" s="125"/>
      <c r="B1622" s="125"/>
      <c r="DS1622" s="127"/>
      <c r="DT1622" s="127"/>
    </row>
    <row r="1623" spans="1:124" s="126" customFormat="1" x14ac:dyDescent="0.2">
      <c r="A1623" s="125"/>
      <c r="B1623" s="125"/>
      <c r="DS1623" s="127"/>
      <c r="DT1623" s="127"/>
    </row>
    <row r="1624" spans="1:124" s="126" customFormat="1" x14ac:dyDescent="0.2">
      <c r="A1624" s="125"/>
      <c r="B1624" s="125"/>
      <c r="DS1624" s="127"/>
      <c r="DT1624" s="127"/>
    </row>
    <row r="1625" spans="1:124" s="126" customFormat="1" x14ac:dyDescent="0.2">
      <c r="A1625" s="125"/>
      <c r="B1625" s="125"/>
      <c r="DS1625" s="127"/>
      <c r="DT1625" s="127"/>
    </row>
    <row r="1626" spans="1:124" s="126" customFormat="1" x14ac:dyDescent="0.2">
      <c r="A1626" s="125"/>
      <c r="B1626" s="125"/>
      <c r="DS1626" s="127"/>
      <c r="DT1626" s="127"/>
    </row>
    <row r="1627" spans="1:124" s="126" customFormat="1" x14ac:dyDescent="0.2">
      <c r="A1627" s="125"/>
      <c r="B1627" s="125"/>
      <c r="DS1627" s="127"/>
      <c r="DT1627" s="127"/>
    </row>
    <row r="1628" spans="1:124" s="126" customFormat="1" x14ac:dyDescent="0.2">
      <c r="A1628" s="125"/>
      <c r="B1628" s="125"/>
      <c r="DS1628" s="127"/>
      <c r="DT1628" s="127"/>
    </row>
    <row r="1629" spans="1:124" s="126" customFormat="1" x14ac:dyDescent="0.2">
      <c r="A1629" s="125"/>
      <c r="B1629" s="125"/>
      <c r="DS1629" s="127"/>
      <c r="DT1629" s="127"/>
    </row>
    <row r="1630" spans="1:124" s="126" customFormat="1" x14ac:dyDescent="0.2">
      <c r="A1630" s="125"/>
      <c r="B1630" s="125"/>
      <c r="DS1630" s="127"/>
      <c r="DT1630" s="127"/>
    </row>
    <row r="1631" spans="1:124" s="126" customFormat="1" x14ac:dyDescent="0.2">
      <c r="A1631" s="125"/>
      <c r="B1631" s="125"/>
      <c r="DS1631" s="127"/>
      <c r="DT1631" s="127"/>
    </row>
    <row r="1632" spans="1:124" s="126" customFormat="1" x14ac:dyDescent="0.2">
      <c r="A1632" s="125"/>
      <c r="B1632" s="125"/>
      <c r="DS1632" s="127"/>
      <c r="DT1632" s="127"/>
    </row>
    <row r="1633" spans="1:124" s="126" customFormat="1" x14ac:dyDescent="0.2">
      <c r="A1633" s="125"/>
      <c r="B1633" s="125"/>
      <c r="DS1633" s="127"/>
      <c r="DT1633" s="127"/>
    </row>
    <row r="1634" spans="1:124" s="126" customFormat="1" x14ac:dyDescent="0.2">
      <c r="A1634" s="125"/>
      <c r="B1634" s="125"/>
      <c r="DS1634" s="127"/>
      <c r="DT1634" s="127"/>
    </row>
    <row r="1635" spans="1:124" s="126" customFormat="1" x14ac:dyDescent="0.2">
      <c r="A1635" s="125"/>
      <c r="B1635" s="125"/>
      <c r="DS1635" s="127"/>
      <c r="DT1635" s="127"/>
    </row>
    <row r="1636" spans="1:124" s="126" customFormat="1" x14ac:dyDescent="0.2">
      <c r="A1636" s="125"/>
      <c r="B1636" s="125"/>
      <c r="DS1636" s="127"/>
      <c r="DT1636" s="127"/>
    </row>
    <row r="1637" spans="1:124" s="126" customFormat="1" x14ac:dyDescent="0.2">
      <c r="A1637" s="125"/>
      <c r="B1637" s="125"/>
      <c r="DS1637" s="127"/>
      <c r="DT1637" s="127"/>
    </row>
    <row r="1638" spans="1:124" s="126" customFormat="1" x14ac:dyDescent="0.2">
      <c r="A1638" s="125"/>
      <c r="B1638" s="125"/>
      <c r="DS1638" s="127"/>
      <c r="DT1638" s="127"/>
    </row>
    <row r="1639" spans="1:124" s="126" customFormat="1" x14ac:dyDescent="0.2">
      <c r="A1639" s="125"/>
      <c r="B1639" s="125"/>
      <c r="DS1639" s="127"/>
      <c r="DT1639" s="127"/>
    </row>
    <row r="1640" spans="1:124" s="126" customFormat="1" x14ac:dyDescent="0.2">
      <c r="A1640" s="125"/>
      <c r="B1640" s="125"/>
      <c r="DS1640" s="127"/>
      <c r="DT1640" s="127"/>
    </row>
    <row r="1641" spans="1:124" s="126" customFormat="1" x14ac:dyDescent="0.2">
      <c r="A1641" s="125"/>
      <c r="B1641" s="125"/>
      <c r="DS1641" s="127"/>
      <c r="DT1641" s="127"/>
    </row>
    <row r="1642" spans="1:124" s="126" customFormat="1" x14ac:dyDescent="0.2">
      <c r="A1642" s="125"/>
      <c r="B1642" s="125"/>
      <c r="DS1642" s="127"/>
      <c r="DT1642" s="127"/>
    </row>
    <row r="1643" spans="1:124" s="126" customFormat="1" x14ac:dyDescent="0.2">
      <c r="A1643" s="125"/>
      <c r="B1643" s="125"/>
      <c r="DS1643" s="127"/>
      <c r="DT1643" s="127"/>
    </row>
    <row r="1644" spans="1:124" s="126" customFormat="1" x14ac:dyDescent="0.2">
      <c r="A1644" s="125"/>
      <c r="B1644" s="125"/>
      <c r="DS1644" s="127"/>
      <c r="DT1644" s="127"/>
    </row>
    <row r="1645" spans="1:124" s="126" customFormat="1" x14ac:dyDescent="0.2">
      <c r="A1645" s="125"/>
      <c r="B1645" s="125"/>
      <c r="DS1645" s="127"/>
      <c r="DT1645" s="127"/>
    </row>
    <row r="1646" spans="1:124" s="126" customFormat="1" x14ac:dyDescent="0.2">
      <c r="A1646" s="125"/>
      <c r="B1646" s="125"/>
      <c r="DS1646" s="127"/>
      <c r="DT1646" s="127"/>
    </row>
    <row r="1647" spans="1:124" s="126" customFormat="1" x14ac:dyDescent="0.2">
      <c r="A1647" s="125"/>
      <c r="B1647" s="125"/>
      <c r="DS1647" s="127"/>
      <c r="DT1647" s="127"/>
    </row>
    <row r="1648" spans="1:124" s="126" customFormat="1" x14ac:dyDescent="0.2">
      <c r="A1648" s="125"/>
      <c r="B1648" s="125"/>
      <c r="DS1648" s="127"/>
      <c r="DT1648" s="127"/>
    </row>
    <row r="1649" spans="1:124" s="126" customFormat="1" x14ac:dyDescent="0.2">
      <c r="A1649" s="125"/>
      <c r="B1649" s="125"/>
      <c r="DS1649" s="127"/>
      <c r="DT1649" s="127"/>
    </row>
    <row r="1650" spans="1:124" s="126" customFormat="1" x14ac:dyDescent="0.2">
      <c r="A1650" s="125"/>
      <c r="B1650" s="125"/>
      <c r="DS1650" s="127"/>
      <c r="DT1650" s="127"/>
    </row>
    <row r="1651" spans="1:124" s="126" customFormat="1" x14ac:dyDescent="0.2">
      <c r="A1651" s="125"/>
      <c r="B1651" s="125"/>
      <c r="DS1651" s="127"/>
      <c r="DT1651" s="127"/>
    </row>
    <row r="1652" spans="1:124" s="126" customFormat="1" x14ac:dyDescent="0.2">
      <c r="A1652" s="125"/>
      <c r="B1652" s="125"/>
      <c r="DS1652" s="127"/>
      <c r="DT1652" s="127"/>
    </row>
    <row r="1653" spans="1:124" s="126" customFormat="1" x14ac:dyDescent="0.2">
      <c r="A1653" s="125"/>
      <c r="B1653" s="125"/>
      <c r="DS1653" s="127"/>
      <c r="DT1653" s="127"/>
    </row>
    <row r="1654" spans="1:124" s="126" customFormat="1" x14ac:dyDescent="0.2">
      <c r="A1654" s="125"/>
      <c r="B1654" s="125"/>
      <c r="DS1654" s="127"/>
      <c r="DT1654" s="127"/>
    </row>
    <row r="1655" spans="1:124" s="126" customFormat="1" x14ac:dyDescent="0.2">
      <c r="A1655" s="125"/>
      <c r="B1655" s="125"/>
      <c r="DS1655" s="127"/>
      <c r="DT1655" s="127"/>
    </row>
    <row r="1656" spans="1:124" s="126" customFormat="1" x14ac:dyDescent="0.2">
      <c r="A1656" s="125"/>
      <c r="B1656" s="125"/>
      <c r="DS1656" s="127"/>
      <c r="DT1656" s="127"/>
    </row>
    <row r="1657" spans="1:124" s="126" customFormat="1" x14ac:dyDescent="0.2">
      <c r="A1657" s="125"/>
      <c r="B1657" s="125"/>
      <c r="DS1657" s="127"/>
      <c r="DT1657" s="127"/>
    </row>
    <row r="1658" spans="1:124" s="126" customFormat="1" x14ac:dyDescent="0.2">
      <c r="A1658" s="125"/>
      <c r="B1658" s="125"/>
      <c r="DS1658" s="127"/>
      <c r="DT1658" s="127"/>
    </row>
    <row r="1659" spans="1:124" s="126" customFormat="1" x14ac:dyDescent="0.2">
      <c r="A1659" s="125"/>
      <c r="B1659" s="125"/>
      <c r="DS1659" s="127"/>
      <c r="DT1659" s="127"/>
    </row>
    <row r="1660" spans="1:124" s="126" customFormat="1" x14ac:dyDescent="0.2">
      <c r="A1660" s="125"/>
      <c r="B1660" s="125"/>
      <c r="DS1660" s="127"/>
      <c r="DT1660" s="127"/>
    </row>
    <row r="1661" spans="1:124" s="126" customFormat="1" x14ac:dyDescent="0.2">
      <c r="A1661" s="125"/>
      <c r="B1661" s="125"/>
      <c r="DS1661" s="127"/>
      <c r="DT1661" s="127"/>
    </row>
    <row r="1662" spans="1:124" s="126" customFormat="1" x14ac:dyDescent="0.2">
      <c r="A1662" s="125"/>
      <c r="B1662" s="125"/>
      <c r="DS1662" s="127"/>
      <c r="DT1662" s="127"/>
    </row>
    <row r="1663" spans="1:124" s="126" customFormat="1" x14ac:dyDescent="0.2">
      <c r="A1663" s="125"/>
      <c r="B1663" s="125"/>
      <c r="DS1663" s="127"/>
      <c r="DT1663" s="127"/>
    </row>
    <row r="1664" spans="1:124" s="126" customFormat="1" x14ac:dyDescent="0.2">
      <c r="A1664" s="125"/>
      <c r="B1664" s="125"/>
      <c r="DS1664" s="127"/>
      <c r="DT1664" s="127"/>
    </row>
    <row r="1665" spans="1:124" s="126" customFormat="1" x14ac:dyDescent="0.2">
      <c r="A1665" s="125"/>
      <c r="B1665" s="125"/>
      <c r="DS1665" s="127"/>
      <c r="DT1665" s="127"/>
    </row>
    <row r="1666" spans="1:124" s="126" customFormat="1" x14ac:dyDescent="0.2">
      <c r="A1666" s="125"/>
      <c r="B1666" s="125"/>
      <c r="DS1666" s="127"/>
      <c r="DT1666" s="127"/>
    </row>
    <row r="1667" spans="1:124" s="126" customFormat="1" x14ac:dyDescent="0.2">
      <c r="A1667" s="125"/>
      <c r="B1667" s="125"/>
      <c r="DS1667" s="127"/>
      <c r="DT1667" s="127"/>
    </row>
    <row r="1668" spans="1:124" s="126" customFormat="1" x14ac:dyDescent="0.2">
      <c r="A1668" s="125"/>
      <c r="B1668" s="125"/>
      <c r="DS1668" s="127"/>
      <c r="DT1668" s="127"/>
    </row>
    <row r="1669" spans="1:124" s="126" customFormat="1" x14ac:dyDescent="0.2">
      <c r="A1669" s="125"/>
      <c r="B1669" s="125"/>
      <c r="DS1669" s="127"/>
      <c r="DT1669" s="127"/>
    </row>
    <row r="1670" spans="1:124" s="126" customFormat="1" x14ac:dyDescent="0.2">
      <c r="A1670" s="125"/>
      <c r="B1670" s="125"/>
      <c r="DS1670" s="127"/>
      <c r="DT1670" s="127"/>
    </row>
    <row r="1671" spans="1:124" s="126" customFormat="1" x14ac:dyDescent="0.2">
      <c r="A1671" s="125"/>
      <c r="B1671" s="125"/>
      <c r="DS1671" s="127"/>
      <c r="DT1671" s="127"/>
    </row>
    <row r="1672" spans="1:124" s="126" customFormat="1" x14ac:dyDescent="0.2">
      <c r="A1672" s="125"/>
      <c r="B1672" s="125"/>
      <c r="DS1672" s="127"/>
      <c r="DT1672" s="127"/>
    </row>
    <row r="1673" spans="1:124" s="126" customFormat="1" x14ac:dyDescent="0.2">
      <c r="A1673" s="125"/>
      <c r="B1673" s="125"/>
      <c r="DS1673" s="127"/>
      <c r="DT1673" s="127"/>
    </row>
    <row r="1674" spans="1:124" s="126" customFormat="1" x14ac:dyDescent="0.2">
      <c r="A1674" s="125"/>
      <c r="B1674" s="125"/>
      <c r="DS1674" s="127"/>
      <c r="DT1674" s="127"/>
    </row>
    <row r="1675" spans="1:124" s="126" customFormat="1" x14ac:dyDescent="0.2">
      <c r="A1675" s="125"/>
      <c r="B1675" s="125"/>
      <c r="DS1675" s="127"/>
      <c r="DT1675" s="127"/>
    </row>
    <row r="1676" spans="1:124" s="126" customFormat="1" x14ac:dyDescent="0.2">
      <c r="A1676" s="125"/>
      <c r="B1676" s="125"/>
      <c r="DS1676" s="127"/>
      <c r="DT1676" s="127"/>
    </row>
    <row r="1677" spans="1:124" s="126" customFormat="1" x14ac:dyDescent="0.2">
      <c r="A1677" s="125"/>
      <c r="B1677" s="125"/>
      <c r="DS1677" s="127"/>
      <c r="DT1677" s="127"/>
    </row>
    <row r="1678" spans="1:124" s="126" customFormat="1" x14ac:dyDescent="0.2">
      <c r="A1678" s="125"/>
      <c r="B1678" s="125"/>
      <c r="DS1678" s="127"/>
      <c r="DT1678" s="127"/>
    </row>
    <row r="1679" spans="1:124" s="126" customFormat="1" x14ac:dyDescent="0.2">
      <c r="A1679" s="125"/>
      <c r="B1679" s="125"/>
      <c r="DS1679" s="127"/>
      <c r="DT1679" s="127"/>
    </row>
    <row r="1680" spans="1:124" s="126" customFormat="1" x14ac:dyDescent="0.2">
      <c r="A1680" s="125"/>
      <c r="B1680" s="125"/>
      <c r="DS1680" s="127"/>
      <c r="DT1680" s="127"/>
    </row>
    <row r="1681" spans="1:124" s="126" customFormat="1" x14ac:dyDescent="0.2">
      <c r="A1681" s="125"/>
      <c r="B1681" s="125"/>
      <c r="DS1681" s="127"/>
      <c r="DT1681" s="127"/>
    </row>
    <row r="1682" spans="1:124" s="126" customFormat="1" x14ac:dyDescent="0.2">
      <c r="A1682" s="125"/>
      <c r="B1682" s="125"/>
      <c r="DS1682" s="127"/>
      <c r="DT1682" s="127"/>
    </row>
    <row r="1683" spans="1:124" s="126" customFormat="1" x14ac:dyDescent="0.2">
      <c r="A1683" s="125"/>
      <c r="B1683" s="125"/>
      <c r="DS1683" s="127"/>
      <c r="DT1683" s="127"/>
    </row>
    <row r="1684" spans="1:124" s="126" customFormat="1" x14ac:dyDescent="0.2">
      <c r="A1684" s="125"/>
      <c r="B1684" s="125"/>
      <c r="DS1684" s="127"/>
      <c r="DT1684" s="127"/>
    </row>
    <row r="1685" spans="1:124" s="126" customFormat="1" x14ac:dyDescent="0.2">
      <c r="A1685" s="125"/>
      <c r="B1685" s="125"/>
      <c r="DS1685" s="127"/>
      <c r="DT1685" s="127"/>
    </row>
    <row r="1686" spans="1:124" s="126" customFormat="1" x14ac:dyDescent="0.2">
      <c r="A1686" s="125"/>
      <c r="B1686" s="125"/>
      <c r="DS1686" s="127"/>
      <c r="DT1686" s="127"/>
    </row>
    <row r="1687" spans="1:124" s="126" customFormat="1" x14ac:dyDescent="0.2">
      <c r="A1687" s="125"/>
      <c r="B1687" s="125"/>
      <c r="DS1687" s="127"/>
      <c r="DT1687" s="127"/>
    </row>
    <row r="1688" spans="1:124" s="126" customFormat="1" x14ac:dyDescent="0.2">
      <c r="A1688" s="125"/>
      <c r="B1688" s="125"/>
      <c r="DS1688" s="127"/>
      <c r="DT1688" s="127"/>
    </row>
    <row r="1689" spans="1:124" s="126" customFormat="1" x14ac:dyDescent="0.2">
      <c r="A1689" s="125"/>
      <c r="B1689" s="125"/>
      <c r="DS1689" s="127"/>
      <c r="DT1689" s="127"/>
    </row>
    <row r="1690" spans="1:124" s="126" customFormat="1" x14ac:dyDescent="0.2">
      <c r="A1690" s="125"/>
      <c r="B1690" s="125"/>
      <c r="DS1690" s="127"/>
      <c r="DT1690" s="127"/>
    </row>
    <row r="1691" spans="1:124" s="126" customFormat="1" x14ac:dyDescent="0.2">
      <c r="A1691" s="125"/>
      <c r="B1691" s="125"/>
      <c r="DS1691" s="127"/>
      <c r="DT1691" s="127"/>
    </row>
    <row r="1692" spans="1:124" s="126" customFormat="1" x14ac:dyDescent="0.2">
      <c r="A1692" s="125"/>
      <c r="B1692" s="125"/>
      <c r="DS1692" s="127"/>
      <c r="DT1692" s="127"/>
    </row>
    <row r="1693" spans="1:124" s="126" customFormat="1" x14ac:dyDescent="0.2">
      <c r="A1693" s="125"/>
      <c r="B1693" s="125"/>
      <c r="DS1693" s="127"/>
      <c r="DT1693" s="127"/>
    </row>
    <row r="1694" spans="1:124" s="126" customFormat="1" x14ac:dyDescent="0.2">
      <c r="A1694" s="125"/>
      <c r="B1694" s="125"/>
      <c r="DS1694" s="127"/>
      <c r="DT1694" s="127"/>
    </row>
    <row r="1695" spans="1:124" s="126" customFormat="1" x14ac:dyDescent="0.2">
      <c r="A1695" s="125"/>
      <c r="B1695" s="125"/>
      <c r="DS1695" s="127"/>
      <c r="DT1695" s="127"/>
    </row>
    <row r="1696" spans="1:124" s="126" customFormat="1" x14ac:dyDescent="0.2">
      <c r="A1696" s="125"/>
      <c r="B1696" s="125"/>
      <c r="DS1696" s="127"/>
      <c r="DT1696" s="127"/>
    </row>
    <row r="1697" spans="1:124" s="126" customFormat="1" x14ac:dyDescent="0.2">
      <c r="A1697" s="125"/>
      <c r="B1697" s="125"/>
      <c r="DS1697" s="127"/>
      <c r="DT1697" s="127"/>
    </row>
    <row r="1698" spans="1:124" s="126" customFormat="1" x14ac:dyDescent="0.2">
      <c r="A1698" s="125"/>
      <c r="B1698" s="125"/>
      <c r="DS1698" s="127"/>
      <c r="DT1698" s="127"/>
    </row>
    <row r="1699" spans="1:124" s="126" customFormat="1" x14ac:dyDescent="0.2">
      <c r="A1699" s="125"/>
      <c r="B1699" s="125"/>
      <c r="DS1699" s="127"/>
      <c r="DT1699" s="127"/>
    </row>
    <row r="1700" spans="1:124" s="126" customFormat="1" x14ac:dyDescent="0.2">
      <c r="A1700" s="125"/>
      <c r="B1700" s="125"/>
      <c r="DS1700" s="127"/>
      <c r="DT1700" s="127"/>
    </row>
    <row r="1701" spans="1:124" s="126" customFormat="1" x14ac:dyDescent="0.2">
      <c r="A1701" s="125"/>
      <c r="B1701" s="125"/>
      <c r="DS1701" s="127"/>
      <c r="DT1701" s="127"/>
    </row>
    <row r="1702" spans="1:124" s="126" customFormat="1" x14ac:dyDescent="0.2">
      <c r="A1702" s="125"/>
      <c r="B1702" s="125"/>
      <c r="DS1702" s="127"/>
      <c r="DT1702" s="127"/>
    </row>
    <row r="1703" spans="1:124" s="126" customFormat="1" x14ac:dyDescent="0.2">
      <c r="A1703" s="125"/>
      <c r="B1703" s="125"/>
      <c r="DS1703" s="127"/>
      <c r="DT1703" s="127"/>
    </row>
    <row r="1704" spans="1:124" s="126" customFormat="1" x14ac:dyDescent="0.2">
      <c r="A1704" s="125"/>
      <c r="B1704" s="125"/>
      <c r="DS1704" s="127"/>
      <c r="DT1704" s="127"/>
    </row>
    <row r="1705" spans="1:124" s="126" customFormat="1" x14ac:dyDescent="0.2">
      <c r="A1705" s="125"/>
      <c r="B1705" s="125"/>
      <c r="DS1705" s="127"/>
      <c r="DT1705" s="127"/>
    </row>
    <row r="1706" spans="1:124" s="126" customFormat="1" x14ac:dyDescent="0.2">
      <c r="A1706" s="125"/>
      <c r="B1706" s="125"/>
      <c r="DS1706" s="127"/>
      <c r="DT1706" s="127"/>
    </row>
    <row r="1707" spans="1:124" s="126" customFormat="1" x14ac:dyDescent="0.2">
      <c r="A1707" s="125"/>
      <c r="B1707" s="125"/>
      <c r="DS1707" s="127"/>
      <c r="DT1707" s="127"/>
    </row>
    <row r="1708" spans="1:124" s="126" customFormat="1" x14ac:dyDescent="0.2">
      <c r="A1708" s="125"/>
      <c r="B1708" s="125"/>
      <c r="DS1708" s="127"/>
      <c r="DT1708" s="127"/>
    </row>
    <row r="1709" spans="1:124" s="126" customFormat="1" x14ac:dyDescent="0.2">
      <c r="A1709" s="125"/>
      <c r="B1709" s="125"/>
      <c r="DS1709" s="127"/>
      <c r="DT1709" s="127"/>
    </row>
    <row r="1710" spans="1:124" s="126" customFormat="1" x14ac:dyDescent="0.2">
      <c r="A1710" s="125"/>
      <c r="B1710" s="125"/>
      <c r="DS1710" s="127"/>
      <c r="DT1710" s="127"/>
    </row>
    <row r="1711" spans="1:124" s="126" customFormat="1" x14ac:dyDescent="0.2">
      <c r="A1711" s="125"/>
      <c r="B1711" s="125"/>
      <c r="DS1711" s="127"/>
      <c r="DT1711" s="127"/>
    </row>
    <row r="1712" spans="1:124" s="126" customFormat="1" x14ac:dyDescent="0.2">
      <c r="A1712" s="125"/>
      <c r="B1712" s="125"/>
      <c r="DS1712" s="127"/>
      <c r="DT1712" s="127"/>
    </row>
    <row r="1713" spans="1:124" s="126" customFormat="1" x14ac:dyDescent="0.2">
      <c r="A1713" s="125"/>
      <c r="B1713" s="125"/>
      <c r="DS1713" s="127"/>
      <c r="DT1713" s="127"/>
    </row>
    <row r="1714" spans="1:124" s="126" customFormat="1" x14ac:dyDescent="0.2">
      <c r="A1714" s="125"/>
      <c r="B1714" s="125"/>
      <c r="DS1714" s="127"/>
      <c r="DT1714" s="127"/>
    </row>
    <row r="1715" spans="1:124" s="126" customFormat="1" x14ac:dyDescent="0.2">
      <c r="A1715" s="125"/>
      <c r="B1715" s="125"/>
      <c r="DS1715" s="127"/>
      <c r="DT1715" s="127"/>
    </row>
    <row r="1716" spans="1:124" s="126" customFormat="1" x14ac:dyDescent="0.2">
      <c r="A1716" s="125"/>
      <c r="B1716" s="125"/>
      <c r="DS1716" s="127"/>
      <c r="DT1716" s="127"/>
    </row>
    <row r="1717" spans="1:124" s="126" customFormat="1" x14ac:dyDescent="0.2">
      <c r="A1717" s="125"/>
      <c r="B1717" s="125"/>
      <c r="DS1717" s="127"/>
      <c r="DT1717" s="127"/>
    </row>
    <row r="1718" spans="1:124" s="126" customFormat="1" x14ac:dyDescent="0.2">
      <c r="A1718" s="125"/>
      <c r="B1718" s="125"/>
      <c r="DS1718" s="127"/>
      <c r="DT1718" s="127"/>
    </row>
    <row r="1719" spans="1:124" s="126" customFormat="1" x14ac:dyDescent="0.2">
      <c r="A1719" s="125"/>
      <c r="B1719" s="125"/>
      <c r="DS1719" s="127"/>
      <c r="DT1719" s="127"/>
    </row>
    <row r="1720" spans="1:124" s="126" customFormat="1" x14ac:dyDescent="0.2">
      <c r="A1720" s="125"/>
      <c r="B1720" s="125"/>
      <c r="DS1720" s="127"/>
      <c r="DT1720" s="127"/>
    </row>
    <row r="1721" spans="1:124" s="126" customFormat="1" x14ac:dyDescent="0.2">
      <c r="A1721" s="125"/>
      <c r="B1721" s="125"/>
      <c r="DS1721" s="127"/>
      <c r="DT1721" s="127"/>
    </row>
    <row r="1722" spans="1:124" s="126" customFormat="1" x14ac:dyDescent="0.2">
      <c r="A1722" s="125"/>
      <c r="B1722" s="125"/>
      <c r="DS1722" s="127"/>
      <c r="DT1722" s="127"/>
    </row>
    <row r="1723" spans="1:124" s="126" customFormat="1" x14ac:dyDescent="0.2">
      <c r="A1723" s="125"/>
      <c r="B1723" s="125"/>
      <c r="DS1723" s="127"/>
      <c r="DT1723" s="127"/>
    </row>
    <row r="1724" spans="1:124" s="126" customFormat="1" x14ac:dyDescent="0.2">
      <c r="A1724" s="125"/>
      <c r="B1724" s="125"/>
      <c r="DS1724" s="127"/>
      <c r="DT1724" s="127"/>
    </row>
    <row r="1725" spans="1:124" s="126" customFormat="1" x14ac:dyDescent="0.2">
      <c r="A1725" s="125"/>
      <c r="B1725" s="125"/>
      <c r="DS1725" s="127"/>
      <c r="DT1725" s="127"/>
    </row>
    <row r="1726" spans="1:124" s="126" customFormat="1" x14ac:dyDescent="0.2">
      <c r="A1726" s="125"/>
      <c r="B1726" s="125"/>
      <c r="DS1726" s="127"/>
      <c r="DT1726" s="127"/>
    </row>
    <row r="1727" spans="1:124" s="126" customFormat="1" x14ac:dyDescent="0.2">
      <c r="A1727" s="125"/>
      <c r="B1727" s="125"/>
      <c r="DS1727" s="127"/>
      <c r="DT1727" s="127"/>
    </row>
    <row r="1728" spans="1:124" s="126" customFormat="1" x14ac:dyDescent="0.2">
      <c r="A1728" s="125"/>
      <c r="B1728" s="125"/>
      <c r="DS1728" s="127"/>
      <c r="DT1728" s="127"/>
    </row>
    <row r="1729" spans="1:124" s="126" customFormat="1" x14ac:dyDescent="0.2">
      <c r="A1729" s="125"/>
      <c r="B1729" s="125"/>
      <c r="DS1729" s="127"/>
      <c r="DT1729" s="127"/>
    </row>
    <row r="1730" spans="1:124" s="126" customFormat="1" x14ac:dyDescent="0.2">
      <c r="A1730" s="125"/>
      <c r="B1730" s="125"/>
      <c r="DS1730" s="127"/>
      <c r="DT1730" s="127"/>
    </row>
    <row r="1731" spans="1:124" s="126" customFormat="1" x14ac:dyDescent="0.2">
      <c r="A1731" s="125"/>
      <c r="B1731" s="125"/>
      <c r="DS1731" s="127"/>
      <c r="DT1731" s="127"/>
    </row>
    <row r="1732" spans="1:124" s="126" customFormat="1" x14ac:dyDescent="0.2">
      <c r="A1732" s="125"/>
      <c r="B1732" s="125"/>
      <c r="DS1732" s="127"/>
      <c r="DT1732" s="127"/>
    </row>
    <row r="1733" spans="1:124" s="126" customFormat="1" x14ac:dyDescent="0.2">
      <c r="A1733" s="125"/>
      <c r="B1733" s="125"/>
      <c r="DS1733" s="127"/>
      <c r="DT1733" s="127"/>
    </row>
    <row r="1734" spans="1:124" s="126" customFormat="1" x14ac:dyDescent="0.2">
      <c r="A1734" s="125"/>
      <c r="B1734" s="125"/>
      <c r="DS1734" s="127"/>
      <c r="DT1734" s="127"/>
    </row>
    <row r="1735" spans="1:124" s="126" customFormat="1" x14ac:dyDescent="0.2">
      <c r="A1735" s="125"/>
      <c r="B1735" s="125"/>
      <c r="DS1735" s="127"/>
      <c r="DT1735" s="127"/>
    </row>
    <row r="1736" spans="1:124" s="126" customFormat="1" x14ac:dyDescent="0.2">
      <c r="A1736" s="125"/>
      <c r="B1736" s="125"/>
      <c r="DS1736" s="127"/>
      <c r="DT1736" s="127"/>
    </row>
    <row r="1737" spans="1:124" s="126" customFormat="1" x14ac:dyDescent="0.2">
      <c r="A1737" s="125"/>
      <c r="B1737" s="125"/>
      <c r="DS1737" s="127"/>
      <c r="DT1737" s="127"/>
    </row>
    <row r="1738" spans="1:124" s="126" customFormat="1" x14ac:dyDescent="0.2">
      <c r="A1738" s="125"/>
      <c r="B1738" s="125"/>
      <c r="DS1738" s="127"/>
      <c r="DT1738" s="127"/>
    </row>
    <row r="1739" spans="1:124" s="126" customFormat="1" x14ac:dyDescent="0.2">
      <c r="A1739" s="125"/>
      <c r="B1739" s="125"/>
      <c r="DS1739" s="127"/>
      <c r="DT1739" s="127"/>
    </row>
    <row r="1740" spans="1:124" s="126" customFormat="1" x14ac:dyDescent="0.2">
      <c r="A1740" s="125"/>
      <c r="B1740" s="125"/>
      <c r="DS1740" s="127"/>
      <c r="DT1740" s="127"/>
    </row>
    <row r="1741" spans="1:124" s="126" customFormat="1" x14ac:dyDescent="0.2">
      <c r="A1741" s="125"/>
      <c r="B1741" s="125"/>
      <c r="DS1741" s="127"/>
      <c r="DT1741" s="127"/>
    </row>
    <row r="1742" spans="1:124" s="126" customFormat="1" x14ac:dyDescent="0.2">
      <c r="A1742" s="125"/>
      <c r="B1742" s="125"/>
      <c r="DS1742" s="127"/>
      <c r="DT1742" s="127"/>
    </row>
    <row r="1743" spans="1:124" s="126" customFormat="1" x14ac:dyDescent="0.2">
      <c r="A1743" s="125"/>
      <c r="B1743" s="125"/>
      <c r="DS1743" s="127"/>
      <c r="DT1743" s="127"/>
    </row>
    <row r="1744" spans="1:124" s="126" customFormat="1" x14ac:dyDescent="0.2">
      <c r="A1744" s="125"/>
      <c r="B1744" s="125"/>
      <c r="DS1744" s="127"/>
      <c r="DT1744" s="127"/>
    </row>
    <row r="1745" spans="1:124" s="126" customFormat="1" x14ac:dyDescent="0.2">
      <c r="A1745" s="125"/>
      <c r="B1745" s="125"/>
      <c r="DS1745" s="127"/>
      <c r="DT1745" s="127"/>
    </row>
    <row r="1746" spans="1:124" s="126" customFormat="1" x14ac:dyDescent="0.2">
      <c r="A1746" s="125"/>
      <c r="B1746" s="125"/>
      <c r="DS1746" s="127"/>
      <c r="DT1746" s="127"/>
    </row>
    <row r="1747" spans="1:124" s="126" customFormat="1" x14ac:dyDescent="0.2">
      <c r="A1747" s="125"/>
      <c r="B1747" s="125"/>
      <c r="DS1747" s="127"/>
      <c r="DT1747" s="127"/>
    </row>
    <row r="1748" spans="1:124" s="126" customFormat="1" x14ac:dyDescent="0.2">
      <c r="A1748" s="125"/>
      <c r="B1748" s="125"/>
      <c r="DS1748" s="127"/>
      <c r="DT1748" s="127"/>
    </row>
    <row r="1749" spans="1:124" s="126" customFormat="1" x14ac:dyDescent="0.2">
      <c r="A1749" s="125"/>
      <c r="B1749" s="125"/>
      <c r="DS1749" s="127"/>
      <c r="DT1749" s="127"/>
    </row>
    <row r="1750" spans="1:124" s="126" customFormat="1" x14ac:dyDescent="0.2">
      <c r="A1750" s="125"/>
      <c r="B1750" s="125"/>
      <c r="DS1750" s="127"/>
      <c r="DT1750" s="127"/>
    </row>
    <row r="1751" spans="1:124" s="126" customFormat="1" x14ac:dyDescent="0.2">
      <c r="A1751" s="125"/>
      <c r="B1751" s="125"/>
      <c r="DS1751" s="127"/>
      <c r="DT1751" s="127"/>
    </row>
    <row r="1752" spans="1:124" s="126" customFormat="1" x14ac:dyDescent="0.2">
      <c r="A1752" s="125"/>
      <c r="B1752" s="125"/>
      <c r="DS1752" s="127"/>
      <c r="DT1752" s="127"/>
    </row>
    <row r="1753" spans="1:124" s="126" customFormat="1" x14ac:dyDescent="0.2">
      <c r="A1753" s="125"/>
      <c r="B1753" s="125"/>
      <c r="DS1753" s="127"/>
      <c r="DT1753" s="127"/>
    </row>
    <row r="1754" spans="1:124" s="126" customFormat="1" x14ac:dyDescent="0.2">
      <c r="A1754" s="125"/>
      <c r="B1754" s="125"/>
      <c r="DS1754" s="127"/>
      <c r="DT1754" s="127"/>
    </row>
    <row r="1755" spans="1:124" s="126" customFormat="1" x14ac:dyDescent="0.2">
      <c r="A1755" s="125"/>
      <c r="B1755" s="125"/>
      <c r="DS1755" s="127"/>
      <c r="DT1755" s="127"/>
    </row>
    <row r="1756" spans="1:124" s="126" customFormat="1" x14ac:dyDescent="0.2">
      <c r="A1756" s="125"/>
      <c r="B1756" s="125"/>
      <c r="DS1756" s="127"/>
      <c r="DT1756" s="127"/>
    </row>
    <row r="1757" spans="1:124" s="126" customFormat="1" x14ac:dyDescent="0.2">
      <c r="A1757" s="125"/>
      <c r="B1757" s="125"/>
      <c r="DS1757" s="127"/>
      <c r="DT1757" s="127"/>
    </row>
    <row r="1758" spans="1:124" s="126" customFormat="1" x14ac:dyDescent="0.2">
      <c r="A1758" s="125"/>
      <c r="B1758" s="125"/>
      <c r="DS1758" s="127"/>
      <c r="DT1758" s="127"/>
    </row>
    <row r="1759" spans="1:124" s="126" customFormat="1" x14ac:dyDescent="0.2">
      <c r="A1759" s="125"/>
      <c r="B1759" s="125"/>
      <c r="DS1759" s="127"/>
      <c r="DT1759" s="127"/>
    </row>
    <row r="1760" spans="1:124" s="126" customFormat="1" x14ac:dyDescent="0.2">
      <c r="A1760" s="125"/>
      <c r="B1760" s="125"/>
      <c r="DS1760" s="127"/>
      <c r="DT1760" s="127"/>
    </row>
    <row r="1761" spans="1:124" s="126" customFormat="1" x14ac:dyDescent="0.2">
      <c r="A1761" s="125"/>
      <c r="B1761" s="125"/>
      <c r="DS1761" s="127"/>
      <c r="DT1761" s="127"/>
    </row>
    <row r="1762" spans="1:124" s="126" customFormat="1" x14ac:dyDescent="0.2">
      <c r="A1762" s="125"/>
      <c r="B1762" s="125"/>
      <c r="DS1762" s="127"/>
      <c r="DT1762" s="127"/>
    </row>
    <row r="1763" spans="1:124" s="126" customFormat="1" x14ac:dyDescent="0.2">
      <c r="A1763" s="125"/>
      <c r="B1763" s="125"/>
      <c r="DS1763" s="127"/>
      <c r="DT1763" s="127"/>
    </row>
    <row r="1764" spans="1:124" s="126" customFormat="1" x14ac:dyDescent="0.2">
      <c r="A1764" s="125"/>
      <c r="B1764" s="125"/>
      <c r="DS1764" s="127"/>
      <c r="DT1764" s="127"/>
    </row>
    <row r="1765" spans="1:124" s="126" customFormat="1" x14ac:dyDescent="0.2">
      <c r="A1765" s="125"/>
      <c r="B1765" s="125"/>
      <c r="DS1765" s="127"/>
      <c r="DT1765" s="127"/>
    </row>
    <row r="1766" spans="1:124" s="126" customFormat="1" x14ac:dyDescent="0.2">
      <c r="A1766" s="125"/>
      <c r="B1766" s="125"/>
      <c r="DS1766" s="127"/>
      <c r="DT1766" s="127"/>
    </row>
    <row r="1767" spans="1:124" s="126" customFormat="1" x14ac:dyDescent="0.2">
      <c r="A1767" s="125"/>
      <c r="B1767" s="125"/>
      <c r="DS1767" s="127"/>
      <c r="DT1767" s="127"/>
    </row>
    <row r="1768" spans="1:124" s="126" customFormat="1" x14ac:dyDescent="0.2">
      <c r="A1768" s="125"/>
      <c r="B1768" s="125"/>
      <c r="DS1768" s="127"/>
      <c r="DT1768" s="127"/>
    </row>
    <row r="1769" spans="1:124" s="126" customFormat="1" x14ac:dyDescent="0.2">
      <c r="A1769" s="125"/>
      <c r="B1769" s="125"/>
      <c r="DS1769" s="127"/>
      <c r="DT1769" s="127"/>
    </row>
    <row r="1770" spans="1:124" s="126" customFormat="1" x14ac:dyDescent="0.2">
      <c r="A1770" s="125"/>
      <c r="B1770" s="125"/>
      <c r="DS1770" s="127"/>
      <c r="DT1770" s="127"/>
    </row>
    <row r="1771" spans="1:124" s="126" customFormat="1" x14ac:dyDescent="0.2">
      <c r="A1771" s="125"/>
      <c r="B1771" s="125"/>
      <c r="DS1771" s="127"/>
      <c r="DT1771" s="127"/>
    </row>
    <row r="1772" spans="1:124" s="126" customFormat="1" x14ac:dyDescent="0.2">
      <c r="A1772" s="125"/>
      <c r="B1772" s="125"/>
      <c r="DS1772" s="127"/>
      <c r="DT1772" s="127"/>
    </row>
    <row r="1773" spans="1:124" s="126" customFormat="1" x14ac:dyDescent="0.2">
      <c r="A1773" s="125"/>
      <c r="B1773" s="125"/>
      <c r="DS1773" s="127"/>
      <c r="DT1773" s="127"/>
    </row>
    <row r="1774" spans="1:124" s="126" customFormat="1" x14ac:dyDescent="0.2">
      <c r="A1774" s="125"/>
      <c r="B1774" s="125"/>
      <c r="DS1774" s="127"/>
      <c r="DT1774" s="127"/>
    </row>
    <row r="1775" spans="1:124" s="126" customFormat="1" x14ac:dyDescent="0.2">
      <c r="A1775" s="125"/>
      <c r="B1775" s="125"/>
      <c r="DS1775" s="127"/>
      <c r="DT1775" s="127"/>
    </row>
    <row r="1776" spans="1:124" s="126" customFormat="1" x14ac:dyDescent="0.2">
      <c r="A1776" s="125"/>
      <c r="B1776" s="125"/>
      <c r="DS1776" s="127"/>
      <c r="DT1776" s="127"/>
    </row>
    <row r="1777" spans="1:124" s="126" customFormat="1" x14ac:dyDescent="0.2">
      <c r="A1777" s="125"/>
      <c r="B1777" s="125"/>
      <c r="DS1777" s="127"/>
      <c r="DT1777" s="127"/>
    </row>
    <row r="1778" spans="1:124" s="126" customFormat="1" x14ac:dyDescent="0.2">
      <c r="A1778" s="125"/>
      <c r="B1778" s="125"/>
      <c r="DS1778" s="127"/>
      <c r="DT1778" s="127"/>
    </row>
    <row r="1779" spans="1:124" s="126" customFormat="1" x14ac:dyDescent="0.2">
      <c r="A1779" s="125"/>
      <c r="B1779" s="125"/>
      <c r="DS1779" s="127"/>
      <c r="DT1779" s="127"/>
    </row>
    <row r="1780" spans="1:124" s="126" customFormat="1" x14ac:dyDescent="0.2">
      <c r="A1780" s="125"/>
      <c r="B1780" s="125"/>
      <c r="DS1780" s="127"/>
      <c r="DT1780" s="127"/>
    </row>
    <row r="1781" spans="1:124" s="126" customFormat="1" x14ac:dyDescent="0.2">
      <c r="A1781" s="125"/>
      <c r="B1781" s="125"/>
      <c r="DS1781" s="127"/>
      <c r="DT1781" s="127"/>
    </row>
    <row r="1782" spans="1:124" s="126" customFormat="1" x14ac:dyDescent="0.2">
      <c r="A1782" s="125"/>
      <c r="B1782" s="125"/>
      <c r="DS1782" s="127"/>
      <c r="DT1782" s="127"/>
    </row>
    <row r="1783" spans="1:124" s="126" customFormat="1" x14ac:dyDescent="0.2">
      <c r="A1783" s="125"/>
      <c r="B1783" s="125"/>
      <c r="DS1783" s="127"/>
      <c r="DT1783" s="127"/>
    </row>
    <row r="1784" spans="1:124" s="126" customFormat="1" x14ac:dyDescent="0.2">
      <c r="A1784" s="125"/>
      <c r="B1784" s="125"/>
      <c r="DS1784" s="127"/>
      <c r="DT1784" s="127"/>
    </row>
    <row r="1785" spans="1:124" s="126" customFormat="1" x14ac:dyDescent="0.2">
      <c r="A1785" s="125"/>
      <c r="B1785" s="125"/>
      <c r="DS1785" s="127"/>
      <c r="DT1785" s="127"/>
    </row>
    <row r="1786" spans="1:124" s="126" customFormat="1" x14ac:dyDescent="0.2">
      <c r="A1786" s="125"/>
      <c r="B1786" s="125"/>
      <c r="DS1786" s="127"/>
      <c r="DT1786" s="127"/>
    </row>
    <row r="1787" spans="1:124" s="126" customFormat="1" x14ac:dyDescent="0.2">
      <c r="A1787" s="125"/>
      <c r="B1787" s="125"/>
      <c r="DS1787" s="127"/>
      <c r="DT1787" s="127"/>
    </row>
    <row r="1788" spans="1:124" s="126" customFormat="1" x14ac:dyDescent="0.2">
      <c r="A1788" s="125"/>
      <c r="B1788" s="125"/>
      <c r="DS1788" s="127"/>
      <c r="DT1788" s="127"/>
    </row>
    <row r="1789" spans="1:124" s="126" customFormat="1" x14ac:dyDescent="0.2">
      <c r="A1789" s="125"/>
      <c r="B1789" s="125"/>
      <c r="DS1789" s="127"/>
      <c r="DT1789" s="127"/>
    </row>
    <row r="1790" spans="1:124" s="126" customFormat="1" x14ac:dyDescent="0.2">
      <c r="A1790" s="125"/>
      <c r="B1790" s="125"/>
      <c r="DS1790" s="127"/>
      <c r="DT1790" s="127"/>
    </row>
    <row r="1791" spans="1:124" s="126" customFormat="1" x14ac:dyDescent="0.2">
      <c r="A1791" s="125"/>
      <c r="B1791" s="125"/>
      <c r="DS1791" s="127"/>
      <c r="DT1791" s="127"/>
    </row>
    <row r="1792" spans="1:124" s="126" customFormat="1" x14ac:dyDescent="0.2">
      <c r="A1792" s="125"/>
      <c r="B1792" s="125"/>
      <c r="DS1792" s="127"/>
      <c r="DT1792" s="127"/>
    </row>
    <row r="1793" spans="1:124" s="126" customFormat="1" x14ac:dyDescent="0.2">
      <c r="A1793" s="125"/>
      <c r="B1793" s="125"/>
      <c r="DS1793" s="127"/>
      <c r="DT1793" s="127"/>
    </row>
    <row r="1794" spans="1:124" s="126" customFormat="1" x14ac:dyDescent="0.2">
      <c r="A1794" s="125"/>
      <c r="B1794" s="125"/>
      <c r="DS1794" s="127"/>
      <c r="DT1794" s="127"/>
    </row>
    <row r="1795" spans="1:124" s="126" customFormat="1" x14ac:dyDescent="0.2">
      <c r="A1795" s="125"/>
      <c r="B1795" s="125"/>
      <c r="DS1795" s="127"/>
      <c r="DT1795" s="127"/>
    </row>
    <row r="1796" spans="1:124" s="126" customFormat="1" x14ac:dyDescent="0.2">
      <c r="A1796" s="125"/>
      <c r="B1796" s="125"/>
      <c r="DS1796" s="127"/>
      <c r="DT1796" s="127"/>
    </row>
    <row r="1797" spans="1:124" s="126" customFormat="1" x14ac:dyDescent="0.2">
      <c r="A1797" s="125"/>
      <c r="B1797" s="125"/>
      <c r="DS1797" s="127"/>
      <c r="DT1797" s="127"/>
    </row>
    <row r="1798" spans="1:124" s="126" customFormat="1" x14ac:dyDescent="0.2">
      <c r="A1798" s="125"/>
      <c r="B1798" s="125"/>
      <c r="DS1798" s="127"/>
      <c r="DT1798" s="127"/>
    </row>
    <row r="1799" spans="1:124" s="126" customFormat="1" x14ac:dyDescent="0.2">
      <c r="A1799" s="125"/>
      <c r="B1799" s="125"/>
      <c r="DS1799" s="127"/>
      <c r="DT1799" s="127"/>
    </row>
    <row r="1800" spans="1:124" s="126" customFormat="1" x14ac:dyDescent="0.2">
      <c r="A1800" s="125"/>
      <c r="B1800" s="125"/>
      <c r="DS1800" s="127"/>
      <c r="DT1800" s="127"/>
    </row>
    <row r="1801" spans="1:124" s="126" customFormat="1" x14ac:dyDescent="0.2">
      <c r="A1801" s="125"/>
      <c r="B1801" s="125"/>
      <c r="DS1801" s="127"/>
      <c r="DT1801" s="127"/>
    </row>
    <row r="1802" spans="1:124" s="126" customFormat="1" x14ac:dyDescent="0.2">
      <c r="A1802" s="125"/>
      <c r="B1802" s="125"/>
      <c r="DS1802" s="127"/>
      <c r="DT1802" s="127"/>
    </row>
    <row r="1803" spans="1:124" s="126" customFormat="1" x14ac:dyDescent="0.2">
      <c r="A1803" s="125"/>
      <c r="B1803" s="125"/>
      <c r="DS1803" s="127"/>
      <c r="DT1803" s="127"/>
    </row>
    <row r="1804" spans="1:124" s="126" customFormat="1" x14ac:dyDescent="0.2">
      <c r="A1804" s="125"/>
      <c r="B1804" s="125"/>
      <c r="DS1804" s="127"/>
      <c r="DT1804" s="127"/>
    </row>
    <row r="1805" spans="1:124" s="126" customFormat="1" x14ac:dyDescent="0.2">
      <c r="A1805" s="125"/>
      <c r="B1805" s="125"/>
      <c r="DS1805" s="127"/>
      <c r="DT1805" s="127"/>
    </row>
    <row r="1806" spans="1:124" s="126" customFormat="1" x14ac:dyDescent="0.2">
      <c r="A1806" s="125"/>
      <c r="B1806" s="125"/>
      <c r="DS1806" s="127"/>
      <c r="DT1806" s="127"/>
    </row>
    <row r="1807" spans="1:124" s="126" customFormat="1" x14ac:dyDescent="0.2">
      <c r="A1807" s="125"/>
      <c r="B1807" s="125"/>
      <c r="DS1807" s="127"/>
      <c r="DT1807" s="127"/>
    </row>
    <row r="1808" spans="1:124" s="126" customFormat="1" x14ac:dyDescent="0.2">
      <c r="A1808" s="125"/>
      <c r="B1808" s="125"/>
      <c r="DS1808" s="127"/>
      <c r="DT1808" s="127"/>
    </row>
    <row r="1809" spans="1:124" s="126" customFormat="1" x14ac:dyDescent="0.2">
      <c r="A1809" s="125"/>
      <c r="B1809" s="125"/>
      <c r="DS1809" s="127"/>
      <c r="DT1809" s="127"/>
    </row>
    <row r="1810" spans="1:124" s="126" customFormat="1" x14ac:dyDescent="0.2">
      <c r="A1810" s="125"/>
      <c r="B1810" s="125"/>
      <c r="DS1810" s="127"/>
      <c r="DT1810" s="127"/>
    </row>
    <row r="1811" spans="1:124" s="126" customFormat="1" x14ac:dyDescent="0.2">
      <c r="A1811" s="125"/>
      <c r="B1811" s="125"/>
      <c r="DS1811" s="127"/>
      <c r="DT1811" s="127"/>
    </row>
    <row r="1812" spans="1:124" s="126" customFormat="1" x14ac:dyDescent="0.2">
      <c r="A1812" s="125"/>
      <c r="B1812" s="125"/>
      <c r="DS1812" s="127"/>
      <c r="DT1812" s="127"/>
    </row>
    <row r="1813" spans="1:124" s="126" customFormat="1" x14ac:dyDescent="0.2">
      <c r="A1813" s="125"/>
      <c r="B1813" s="125"/>
      <c r="DS1813" s="127"/>
      <c r="DT1813" s="127"/>
    </row>
    <row r="1814" spans="1:124" s="126" customFormat="1" x14ac:dyDescent="0.2">
      <c r="A1814" s="125"/>
      <c r="B1814" s="125"/>
      <c r="DS1814" s="127"/>
      <c r="DT1814" s="127"/>
    </row>
    <row r="1815" spans="1:124" s="126" customFormat="1" x14ac:dyDescent="0.2">
      <c r="A1815" s="125"/>
      <c r="B1815" s="125"/>
      <c r="DS1815" s="127"/>
      <c r="DT1815" s="127"/>
    </row>
    <row r="1816" spans="1:124" s="126" customFormat="1" x14ac:dyDescent="0.2">
      <c r="A1816" s="125"/>
      <c r="B1816" s="125"/>
      <c r="DS1816" s="127"/>
      <c r="DT1816" s="127"/>
    </row>
    <row r="1817" spans="1:124" s="126" customFormat="1" x14ac:dyDescent="0.2">
      <c r="A1817" s="125"/>
      <c r="B1817" s="125"/>
      <c r="DS1817" s="127"/>
      <c r="DT1817" s="127"/>
    </row>
    <row r="1818" spans="1:124" s="126" customFormat="1" x14ac:dyDescent="0.2">
      <c r="A1818" s="125"/>
      <c r="B1818" s="125"/>
      <c r="DS1818" s="127"/>
      <c r="DT1818" s="127"/>
    </row>
    <row r="1819" spans="1:124" s="126" customFormat="1" x14ac:dyDescent="0.2">
      <c r="A1819" s="125"/>
      <c r="B1819" s="125"/>
      <c r="DS1819" s="127"/>
      <c r="DT1819" s="127"/>
    </row>
    <row r="1820" spans="1:124" s="126" customFormat="1" x14ac:dyDescent="0.2">
      <c r="A1820" s="125"/>
      <c r="B1820" s="125"/>
      <c r="DS1820" s="127"/>
      <c r="DT1820" s="127"/>
    </row>
    <row r="1821" spans="1:124" s="126" customFormat="1" x14ac:dyDescent="0.2">
      <c r="A1821" s="125"/>
      <c r="B1821" s="125"/>
      <c r="DS1821" s="127"/>
      <c r="DT1821" s="127"/>
    </row>
    <row r="1822" spans="1:124" s="126" customFormat="1" x14ac:dyDescent="0.2">
      <c r="A1822" s="125"/>
      <c r="B1822" s="125"/>
      <c r="DS1822" s="127"/>
      <c r="DT1822" s="127"/>
    </row>
    <row r="1823" spans="1:124" s="126" customFormat="1" x14ac:dyDescent="0.2">
      <c r="A1823" s="125"/>
      <c r="B1823" s="125"/>
      <c r="DS1823" s="127"/>
      <c r="DT1823" s="127"/>
    </row>
    <row r="1824" spans="1:124" s="126" customFormat="1" x14ac:dyDescent="0.2">
      <c r="A1824" s="125"/>
      <c r="B1824" s="125"/>
      <c r="DS1824" s="127"/>
      <c r="DT1824" s="127"/>
    </row>
    <row r="1825" spans="1:124" s="126" customFormat="1" x14ac:dyDescent="0.2">
      <c r="A1825" s="125"/>
      <c r="B1825" s="125"/>
      <c r="DS1825" s="127"/>
      <c r="DT1825" s="127"/>
    </row>
    <row r="1826" spans="1:124" s="126" customFormat="1" x14ac:dyDescent="0.2">
      <c r="A1826" s="125"/>
      <c r="B1826" s="125"/>
      <c r="DS1826" s="127"/>
      <c r="DT1826" s="127"/>
    </row>
    <row r="1827" spans="1:124" s="126" customFormat="1" x14ac:dyDescent="0.2">
      <c r="A1827" s="125"/>
      <c r="B1827" s="125"/>
      <c r="DS1827" s="127"/>
      <c r="DT1827" s="127"/>
    </row>
    <row r="1828" spans="1:124" s="126" customFormat="1" x14ac:dyDescent="0.2">
      <c r="A1828" s="125"/>
      <c r="B1828" s="125"/>
      <c r="DS1828" s="127"/>
      <c r="DT1828" s="127"/>
    </row>
    <row r="1829" spans="1:124" s="126" customFormat="1" x14ac:dyDescent="0.2">
      <c r="A1829" s="125"/>
      <c r="B1829" s="125"/>
      <c r="DS1829" s="127"/>
      <c r="DT1829" s="127"/>
    </row>
    <row r="1830" spans="1:124" s="126" customFormat="1" x14ac:dyDescent="0.2">
      <c r="A1830" s="125"/>
      <c r="B1830" s="125"/>
      <c r="DS1830" s="127"/>
      <c r="DT1830" s="127"/>
    </row>
    <row r="1831" spans="1:124" s="126" customFormat="1" x14ac:dyDescent="0.2">
      <c r="A1831" s="125"/>
      <c r="B1831" s="125"/>
      <c r="DS1831" s="127"/>
      <c r="DT1831" s="127"/>
    </row>
    <row r="1832" spans="1:124" s="126" customFormat="1" x14ac:dyDescent="0.2">
      <c r="A1832" s="125"/>
      <c r="B1832" s="125"/>
      <c r="DS1832" s="127"/>
      <c r="DT1832" s="127"/>
    </row>
    <row r="1833" spans="1:124" s="126" customFormat="1" x14ac:dyDescent="0.2">
      <c r="A1833" s="125"/>
      <c r="B1833" s="125"/>
      <c r="DS1833" s="127"/>
      <c r="DT1833" s="127"/>
    </row>
    <row r="1834" spans="1:124" s="126" customFormat="1" x14ac:dyDescent="0.2">
      <c r="A1834" s="125"/>
      <c r="B1834" s="125"/>
      <c r="DS1834" s="127"/>
      <c r="DT1834" s="127"/>
    </row>
    <row r="1835" spans="1:124" s="126" customFormat="1" x14ac:dyDescent="0.2">
      <c r="A1835" s="125"/>
      <c r="B1835" s="125"/>
      <c r="DS1835" s="127"/>
      <c r="DT1835" s="127"/>
    </row>
    <row r="1836" spans="1:124" s="126" customFormat="1" x14ac:dyDescent="0.2">
      <c r="A1836" s="125"/>
      <c r="B1836" s="125"/>
      <c r="DS1836" s="127"/>
      <c r="DT1836" s="127"/>
    </row>
    <row r="1837" spans="1:124" s="126" customFormat="1" x14ac:dyDescent="0.2">
      <c r="A1837" s="125"/>
      <c r="B1837" s="125"/>
      <c r="DS1837" s="127"/>
      <c r="DT1837" s="127"/>
    </row>
    <row r="1838" spans="1:124" s="126" customFormat="1" x14ac:dyDescent="0.2">
      <c r="A1838" s="125"/>
      <c r="B1838" s="125"/>
      <c r="DS1838" s="127"/>
      <c r="DT1838" s="127"/>
    </row>
    <row r="1839" spans="1:124" s="126" customFormat="1" x14ac:dyDescent="0.2">
      <c r="A1839" s="125"/>
      <c r="B1839" s="125"/>
      <c r="DS1839" s="127"/>
      <c r="DT1839" s="127"/>
    </row>
    <row r="1840" spans="1:124" s="126" customFormat="1" x14ac:dyDescent="0.2">
      <c r="A1840" s="125"/>
      <c r="B1840" s="125"/>
      <c r="DS1840" s="127"/>
      <c r="DT1840" s="127"/>
    </row>
    <row r="1841" spans="1:124" s="126" customFormat="1" x14ac:dyDescent="0.2">
      <c r="A1841" s="125"/>
      <c r="B1841" s="125"/>
      <c r="DS1841" s="127"/>
      <c r="DT1841" s="127"/>
    </row>
    <row r="1842" spans="1:124" s="126" customFormat="1" x14ac:dyDescent="0.2">
      <c r="A1842" s="125"/>
      <c r="B1842" s="125"/>
      <c r="DS1842" s="127"/>
      <c r="DT1842" s="127"/>
    </row>
    <row r="1843" spans="1:124" s="126" customFormat="1" x14ac:dyDescent="0.2">
      <c r="A1843" s="125"/>
      <c r="B1843" s="125"/>
      <c r="DS1843" s="127"/>
      <c r="DT1843" s="127"/>
    </row>
    <row r="1844" spans="1:124" s="126" customFormat="1" x14ac:dyDescent="0.2">
      <c r="A1844" s="125"/>
      <c r="B1844" s="125"/>
      <c r="DS1844" s="127"/>
      <c r="DT1844" s="127"/>
    </row>
    <row r="1845" spans="1:124" s="126" customFormat="1" x14ac:dyDescent="0.2">
      <c r="A1845" s="125"/>
      <c r="B1845" s="125"/>
      <c r="DS1845" s="127"/>
      <c r="DT1845" s="127"/>
    </row>
    <row r="1846" spans="1:124" s="126" customFormat="1" x14ac:dyDescent="0.2">
      <c r="A1846" s="125"/>
      <c r="B1846" s="125"/>
      <c r="DS1846" s="127"/>
      <c r="DT1846" s="127"/>
    </row>
    <row r="1847" spans="1:124" s="126" customFormat="1" x14ac:dyDescent="0.2">
      <c r="A1847" s="125"/>
      <c r="B1847" s="125"/>
      <c r="DS1847" s="127"/>
      <c r="DT1847" s="127"/>
    </row>
    <row r="1848" spans="1:124" s="126" customFormat="1" x14ac:dyDescent="0.2">
      <c r="A1848" s="125"/>
      <c r="B1848" s="125"/>
      <c r="DS1848" s="127"/>
      <c r="DT1848" s="127"/>
    </row>
    <row r="1849" spans="1:124" s="126" customFormat="1" x14ac:dyDescent="0.2">
      <c r="A1849" s="125"/>
      <c r="B1849" s="125"/>
      <c r="DS1849" s="127"/>
      <c r="DT1849" s="127"/>
    </row>
    <row r="1850" spans="1:124" s="126" customFormat="1" x14ac:dyDescent="0.2">
      <c r="A1850" s="125"/>
      <c r="B1850" s="125"/>
      <c r="DS1850" s="127"/>
      <c r="DT1850" s="127"/>
    </row>
    <row r="1851" spans="1:124" s="126" customFormat="1" x14ac:dyDescent="0.2">
      <c r="A1851" s="125"/>
      <c r="B1851" s="125"/>
      <c r="DS1851" s="127"/>
      <c r="DT1851" s="127"/>
    </row>
    <row r="1852" spans="1:124" s="126" customFormat="1" x14ac:dyDescent="0.2">
      <c r="A1852" s="125"/>
      <c r="B1852" s="125"/>
      <c r="DS1852" s="127"/>
      <c r="DT1852" s="127"/>
    </row>
    <row r="1853" spans="1:124" s="126" customFormat="1" x14ac:dyDescent="0.2">
      <c r="A1853" s="125"/>
      <c r="B1853" s="125"/>
      <c r="DS1853" s="127"/>
      <c r="DT1853" s="127"/>
    </row>
    <row r="1854" spans="1:124" s="126" customFormat="1" x14ac:dyDescent="0.2">
      <c r="A1854" s="125"/>
      <c r="B1854" s="125"/>
      <c r="DS1854" s="127"/>
      <c r="DT1854" s="127"/>
    </row>
    <row r="1855" spans="1:124" s="126" customFormat="1" x14ac:dyDescent="0.2">
      <c r="A1855" s="125"/>
      <c r="B1855" s="125"/>
      <c r="DS1855" s="127"/>
      <c r="DT1855" s="127"/>
    </row>
    <row r="1856" spans="1:124" s="126" customFormat="1" x14ac:dyDescent="0.2">
      <c r="A1856" s="125"/>
      <c r="B1856" s="125"/>
      <c r="DS1856" s="127"/>
      <c r="DT1856" s="127"/>
    </row>
    <row r="1857" spans="1:124" s="126" customFormat="1" x14ac:dyDescent="0.2">
      <c r="A1857" s="125"/>
      <c r="B1857" s="125"/>
      <c r="DS1857" s="127"/>
      <c r="DT1857" s="127"/>
    </row>
    <row r="1858" spans="1:124" s="126" customFormat="1" x14ac:dyDescent="0.2">
      <c r="A1858" s="125"/>
      <c r="B1858" s="125"/>
      <c r="DS1858" s="127"/>
      <c r="DT1858" s="127"/>
    </row>
    <row r="1859" spans="1:124" s="126" customFormat="1" x14ac:dyDescent="0.2">
      <c r="A1859" s="125"/>
      <c r="B1859" s="125"/>
      <c r="DS1859" s="127"/>
      <c r="DT1859" s="127"/>
    </row>
    <row r="1860" spans="1:124" s="126" customFormat="1" x14ac:dyDescent="0.2">
      <c r="A1860" s="125"/>
      <c r="B1860" s="125"/>
      <c r="DS1860" s="127"/>
      <c r="DT1860" s="127"/>
    </row>
    <row r="1861" spans="1:124" s="126" customFormat="1" x14ac:dyDescent="0.2">
      <c r="A1861" s="125"/>
      <c r="B1861" s="125"/>
      <c r="DS1861" s="127"/>
      <c r="DT1861" s="127"/>
    </row>
    <row r="1862" spans="1:124" s="126" customFormat="1" x14ac:dyDescent="0.2">
      <c r="A1862" s="125"/>
      <c r="B1862" s="125"/>
      <c r="DS1862" s="127"/>
      <c r="DT1862" s="127"/>
    </row>
    <row r="1863" spans="1:124" s="126" customFormat="1" x14ac:dyDescent="0.2">
      <c r="A1863" s="125"/>
      <c r="B1863" s="125"/>
      <c r="DS1863" s="127"/>
      <c r="DT1863" s="127"/>
    </row>
    <row r="1864" spans="1:124" s="126" customFormat="1" x14ac:dyDescent="0.2">
      <c r="A1864" s="125"/>
      <c r="B1864" s="125"/>
      <c r="DS1864" s="127"/>
      <c r="DT1864" s="127"/>
    </row>
    <row r="1865" spans="1:124" s="126" customFormat="1" x14ac:dyDescent="0.2">
      <c r="A1865" s="125"/>
      <c r="B1865" s="125"/>
      <c r="DS1865" s="127"/>
      <c r="DT1865" s="127"/>
    </row>
    <row r="1866" spans="1:124" s="126" customFormat="1" x14ac:dyDescent="0.2">
      <c r="A1866" s="125"/>
      <c r="B1866" s="125"/>
      <c r="DS1866" s="127"/>
      <c r="DT1866" s="127"/>
    </row>
    <row r="1867" spans="1:124" s="126" customFormat="1" x14ac:dyDescent="0.2">
      <c r="A1867" s="125"/>
      <c r="B1867" s="125"/>
      <c r="DS1867" s="127"/>
      <c r="DT1867" s="127"/>
    </row>
    <row r="1868" spans="1:124" s="126" customFormat="1" x14ac:dyDescent="0.2">
      <c r="A1868" s="125"/>
      <c r="B1868" s="125"/>
      <c r="DS1868" s="127"/>
      <c r="DT1868" s="127"/>
    </row>
    <row r="1869" spans="1:124" s="126" customFormat="1" x14ac:dyDescent="0.2">
      <c r="A1869" s="125"/>
      <c r="B1869" s="125"/>
      <c r="DS1869" s="127"/>
      <c r="DT1869" s="127"/>
    </row>
    <row r="1870" spans="1:124" s="126" customFormat="1" x14ac:dyDescent="0.2">
      <c r="A1870" s="125"/>
      <c r="B1870" s="125"/>
      <c r="DS1870" s="127"/>
      <c r="DT1870" s="127"/>
    </row>
    <row r="1871" spans="1:124" s="126" customFormat="1" x14ac:dyDescent="0.2">
      <c r="A1871" s="125"/>
      <c r="B1871" s="125"/>
      <c r="DS1871" s="127"/>
      <c r="DT1871" s="127"/>
    </row>
    <row r="1872" spans="1:124" s="126" customFormat="1" x14ac:dyDescent="0.2">
      <c r="A1872" s="125"/>
      <c r="B1872" s="125"/>
      <c r="DS1872" s="127"/>
      <c r="DT1872" s="127"/>
    </row>
    <row r="1873" spans="1:124" s="126" customFormat="1" x14ac:dyDescent="0.2">
      <c r="A1873" s="125"/>
      <c r="B1873" s="125"/>
      <c r="DS1873" s="127"/>
      <c r="DT1873" s="127"/>
    </row>
    <row r="1874" spans="1:124" s="126" customFormat="1" x14ac:dyDescent="0.2">
      <c r="A1874" s="125"/>
      <c r="B1874" s="125"/>
      <c r="DS1874" s="127"/>
      <c r="DT1874" s="127"/>
    </row>
    <row r="1875" spans="1:124" s="126" customFormat="1" x14ac:dyDescent="0.2">
      <c r="A1875" s="125"/>
      <c r="B1875" s="125"/>
      <c r="DS1875" s="127"/>
      <c r="DT1875" s="127"/>
    </row>
    <row r="1876" spans="1:124" s="126" customFormat="1" x14ac:dyDescent="0.2">
      <c r="A1876" s="125"/>
      <c r="B1876" s="125"/>
      <c r="DS1876" s="127"/>
      <c r="DT1876" s="127"/>
    </row>
    <row r="1877" spans="1:124" s="126" customFormat="1" x14ac:dyDescent="0.2">
      <c r="A1877" s="125"/>
      <c r="B1877" s="125"/>
      <c r="DS1877" s="127"/>
      <c r="DT1877" s="127"/>
    </row>
    <row r="1878" spans="1:124" s="126" customFormat="1" x14ac:dyDescent="0.2">
      <c r="A1878" s="125"/>
      <c r="B1878" s="125"/>
      <c r="DS1878" s="127"/>
      <c r="DT1878" s="127"/>
    </row>
    <row r="1879" spans="1:124" s="126" customFormat="1" x14ac:dyDescent="0.2">
      <c r="A1879" s="125"/>
      <c r="B1879" s="125"/>
      <c r="DS1879" s="127"/>
      <c r="DT1879" s="127"/>
    </row>
    <row r="1880" spans="1:124" s="126" customFormat="1" x14ac:dyDescent="0.2">
      <c r="A1880" s="125"/>
      <c r="B1880" s="125"/>
      <c r="DS1880" s="127"/>
      <c r="DT1880" s="127"/>
    </row>
    <row r="1881" spans="1:124" s="126" customFormat="1" x14ac:dyDescent="0.2">
      <c r="A1881" s="125"/>
      <c r="B1881" s="125"/>
      <c r="DS1881" s="127"/>
      <c r="DT1881" s="127"/>
    </row>
    <row r="1882" spans="1:124" s="126" customFormat="1" x14ac:dyDescent="0.2">
      <c r="A1882" s="125"/>
      <c r="B1882" s="125"/>
      <c r="DS1882" s="127"/>
      <c r="DT1882" s="127"/>
    </row>
    <row r="1883" spans="1:124" s="126" customFormat="1" x14ac:dyDescent="0.2">
      <c r="A1883" s="125"/>
      <c r="B1883" s="125"/>
      <c r="DS1883" s="127"/>
      <c r="DT1883" s="127"/>
    </row>
    <row r="1884" spans="1:124" s="126" customFormat="1" x14ac:dyDescent="0.2">
      <c r="A1884" s="125"/>
      <c r="B1884" s="125"/>
      <c r="DS1884" s="127"/>
      <c r="DT1884" s="127"/>
    </row>
    <row r="1885" spans="1:124" s="126" customFormat="1" x14ac:dyDescent="0.2">
      <c r="A1885" s="125"/>
      <c r="B1885" s="125"/>
      <c r="DS1885" s="127"/>
      <c r="DT1885" s="127"/>
    </row>
    <row r="1886" spans="1:124" s="126" customFormat="1" x14ac:dyDescent="0.2">
      <c r="A1886" s="125"/>
      <c r="B1886" s="125"/>
      <c r="DS1886" s="127"/>
      <c r="DT1886" s="127"/>
    </row>
    <row r="1887" spans="1:124" s="126" customFormat="1" x14ac:dyDescent="0.2">
      <c r="A1887" s="125"/>
      <c r="B1887" s="125"/>
      <c r="DS1887" s="127"/>
      <c r="DT1887" s="127"/>
    </row>
    <row r="1888" spans="1:124" s="126" customFormat="1" x14ac:dyDescent="0.2">
      <c r="A1888" s="125"/>
      <c r="B1888" s="125"/>
      <c r="DS1888" s="127"/>
      <c r="DT1888" s="127"/>
    </row>
    <row r="1889" spans="1:124" s="126" customFormat="1" x14ac:dyDescent="0.2">
      <c r="A1889" s="125"/>
      <c r="B1889" s="125"/>
      <c r="DS1889" s="127"/>
      <c r="DT1889" s="127"/>
    </row>
    <row r="1890" spans="1:124" s="126" customFormat="1" x14ac:dyDescent="0.2">
      <c r="A1890" s="125"/>
      <c r="B1890" s="125"/>
      <c r="DS1890" s="127"/>
      <c r="DT1890" s="127"/>
    </row>
    <row r="1891" spans="1:124" s="126" customFormat="1" x14ac:dyDescent="0.2">
      <c r="A1891" s="125"/>
      <c r="B1891" s="125"/>
      <c r="DS1891" s="127"/>
      <c r="DT1891" s="127"/>
    </row>
    <row r="1892" spans="1:124" s="126" customFormat="1" x14ac:dyDescent="0.2">
      <c r="A1892" s="125"/>
      <c r="B1892" s="125"/>
      <c r="DS1892" s="127"/>
      <c r="DT1892" s="127"/>
    </row>
    <row r="1893" spans="1:124" s="126" customFormat="1" x14ac:dyDescent="0.2">
      <c r="A1893" s="125"/>
      <c r="B1893" s="125"/>
      <c r="DS1893" s="127"/>
      <c r="DT1893" s="127"/>
    </row>
    <row r="1894" spans="1:124" s="126" customFormat="1" x14ac:dyDescent="0.2">
      <c r="A1894" s="125"/>
      <c r="B1894" s="125"/>
      <c r="DS1894" s="127"/>
      <c r="DT1894" s="127"/>
    </row>
    <row r="1895" spans="1:124" s="126" customFormat="1" x14ac:dyDescent="0.2">
      <c r="A1895" s="125"/>
      <c r="B1895" s="125"/>
      <c r="DS1895" s="127"/>
      <c r="DT1895" s="127"/>
    </row>
    <row r="1896" spans="1:124" s="126" customFormat="1" x14ac:dyDescent="0.2">
      <c r="A1896" s="125"/>
      <c r="B1896" s="125"/>
      <c r="DS1896" s="127"/>
      <c r="DT1896" s="127"/>
    </row>
    <row r="1897" spans="1:124" s="126" customFormat="1" x14ac:dyDescent="0.2">
      <c r="A1897" s="125"/>
      <c r="B1897" s="125"/>
      <c r="DS1897" s="127"/>
      <c r="DT1897" s="127"/>
    </row>
    <row r="1898" spans="1:124" s="126" customFormat="1" x14ac:dyDescent="0.2">
      <c r="A1898" s="125"/>
      <c r="B1898" s="125"/>
      <c r="DS1898" s="127"/>
      <c r="DT1898" s="127"/>
    </row>
    <row r="1899" spans="1:124" s="126" customFormat="1" x14ac:dyDescent="0.2">
      <c r="A1899" s="125"/>
      <c r="B1899" s="125"/>
      <c r="DS1899" s="127"/>
      <c r="DT1899" s="127"/>
    </row>
    <row r="1900" spans="1:124" s="126" customFormat="1" x14ac:dyDescent="0.2">
      <c r="A1900" s="125"/>
      <c r="B1900" s="125"/>
      <c r="DS1900" s="127"/>
      <c r="DT1900" s="127"/>
    </row>
    <row r="1901" spans="1:124" s="126" customFormat="1" x14ac:dyDescent="0.2">
      <c r="A1901" s="125"/>
      <c r="B1901" s="125"/>
      <c r="DS1901" s="127"/>
      <c r="DT1901" s="127"/>
    </row>
    <row r="1902" spans="1:124" s="126" customFormat="1" x14ac:dyDescent="0.2">
      <c r="A1902" s="125"/>
      <c r="B1902" s="125"/>
      <c r="DS1902" s="127"/>
      <c r="DT1902" s="127"/>
    </row>
    <row r="1903" spans="1:124" s="126" customFormat="1" x14ac:dyDescent="0.2">
      <c r="A1903" s="125"/>
      <c r="B1903" s="125"/>
      <c r="DS1903" s="127"/>
      <c r="DT1903" s="127"/>
    </row>
    <row r="1904" spans="1:124" s="126" customFormat="1" x14ac:dyDescent="0.2">
      <c r="A1904" s="125"/>
      <c r="B1904" s="125"/>
      <c r="DS1904" s="127"/>
      <c r="DT1904" s="127"/>
    </row>
    <row r="1905" spans="1:124" s="126" customFormat="1" x14ac:dyDescent="0.2">
      <c r="A1905" s="125"/>
      <c r="B1905" s="125"/>
      <c r="DS1905" s="127"/>
      <c r="DT1905" s="127"/>
    </row>
    <row r="1906" spans="1:124" s="126" customFormat="1" x14ac:dyDescent="0.2">
      <c r="A1906" s="125"/>
      <c r="B1906" s="125"/>
      <c r="DS1906" s="127"/>
      <c r="DT1906" s="127"/>
    </row>
    <row r="1907" spans="1:124" s="126" customFormat="1" x14ac:dyDescent="0.2">
      <c r="A1907" s="125"/>
      <c r="B1907" s="125"/>
      <c r="DS1907" s="127"/>
      <c r="DT1907" s="127"/>
    </row>
    <row r="1908" spans="1:124" s="126" customFormat="1" x14ac:dyDescent="0.2">
      <c r="A1908" s="125"/>
      <c r="B1908" s="125"/>
      <c r="DS1908" s="127"/>
      <c r="DT1908" s="127"/>
    </row>
    <row r="1909" spans="1:124" s="126" customFormat="1" x14ac:dyDescent="0.2">
      <c r="A1909" s="125"/>
      <c r="B1909" s="125"/>
      <c r="DS1909" s="127"/>
      <c r="DT1909" s="127"/>
    </row>
    <row r="1910" spans="1:124" s="126" customFormat="1" x14ac:dyDescent="0.2">
      <c r="A1910" s="125"/>
      <c r="B1910" s="125"/>
      <c r="DS1910" s="127"/>
      <c r="DT1910" s="127"/>
    </row>
    <row r="1911" spans="1:124" s="126" customFormat="1" x14ac:dyDescent="0.2">
      <c r="A1911" s="125"/>
      <c r="B1911" s="125"/>
      <c r="DS1911" s="127"/>
      <c r="DT1911" s="127"/>
    </row>
    <row r="1912" spans="1:124" s="126" customFormat="1" x14ac:dyDescent="0.2">
      <c r="A1912" s="125"/>
      <c r="B1912" s="125"/>
      <c r="DS1912" s="127"/>
      <c r="DT1912" s="127"/>
    </row>
    <row r="1913" spans="1:124" s="126" customFormat="1" x14ac:dyDescent="0.2">
      <c r="A1913" s="125"/>
      <c r="B1913" s="125"/>
      <c r="DS1913" s="127"/>
      <c r="DT1913" s="127"/>
    </row>
    <row r="1914" spans="1:124" s="126" customFormat="1" x14ac:dyDescent="0.2">
      <c r="A1914" s="125"/>
      <c r="B1914" s="125"/>
      <c r="DS1914" s="127"/>
      <c r="DT1914" s="127"/>
    </row>
    <row r="1915" spans="1:124" s="126" customFormat="1" x14ac:dyDescent="0.2">
      <c r="A1915" s="125"/>
      <c r="B1915" s="125"/>
      <c r="DS1915" s="127"/>
      <c r="DT1915" s="127"/>
    </row>
    <row r="1916" spans="1:124" s="126" customFormat="1" x14ac:dyDescent="0.2">
      <c r="A1916" s="125"/>
      <c r="B1916" s="125"/>
      <c r="DS1916" s="127"/>
      <c r="DT1916" s="127"/>
    </row>
    <row r="1917" spans="1:124" s="126" customFormat="1" x14ac:dyDescent="0.2">
      <c r="A1917" s="125"/>
      <c r="B1917" s="125"/>
      <c r="DS1917" s="127"/>
      <c r="DT1917" s="127"/>
    </row>
    <row r="1918" spans="1:124" s="126" customFormat="1" x14ac:dyDescent="0.2">
      <c r="A1918" s="125"/>
      <c r="B1918" s="125"/>
      <c r="DS1918" s="127"/>
      <c r="DT1918" s="127"/>
    </row>
    <row r="1919" spans="1:124" s="126" customFormat="1" x14ac:dyDescent="0.2">
      <c r="A1919" s="125"/>
      <c r="B1919" s="125"/>
      <c r="DS1919" s="127"/>
      <c r="DT1919" s="127"/>
    </row>
    <row r="1920" spans="1:124" s="126" customFormat="1" x14ac:dyDescent="0.2">
      <c r="A1920" s="125"/>
      <c r="B1920" s="125"/>
      <c r="DS1920" s="127"/>
      <c r="DT1920" s="127"/>
    </row>
    <row r="1921" spans="1:124" s="126" customFormat="1" x14ac:dyDescent="0.2">
      <c r="A1921" s="125"/>
      <c r="B1921" s="125"/>
      <c r="DS1921" s="127"/>
      <c r="DT1921" s="127"/>
    </row>
    <row r="1922" spans="1:124" s="126" customFormat="1" x14ac:dyDescent="0.2">
      <c r="A1922" s="125"/>
      <c r="B1922" s="125"/>
      <c r="DS1922" s="127"/>
      <c r="DT1922" s="127"/>
    </row>
    <row r="1923" spans="1:124" s="126" customFormat="1" x14ac:dyDescent="0.2">
      <c r="A1923" s="125"/>
      <c r="B1923" s="125"/>
      <c r="DS1923" s="127"/>
      <c r="DT1923" s="127"/>
    </row>
    <row r="1924" spans="1:124" s="126" customFormat="1" x14ac:dyDescent="0.2">
      <c r="A1924" s="125"/>
      <c r="B1924" s="125"/>
      <c r="DS1924" s="127"/>
      <c r="DT1924" s="127"/>
    </row>
    <row r="1925" spans="1:124" s="126" customFormat="1" x14ac:dyDescent="0.2">
      <c r="A1925" s="125"/>
      <c r="B1925" s="125"/>
      <c r="DS1925" s="127"/>
      <c r="DT1925" s="127"/>
    </row>
    <row r="1926" spans="1:124" s="126" customFormat="1" x14ac:dyDescent="0.2">
      <c r="A1926" s="125"/>
      <c r="B1926" s="125"/>
      <c r="DS1926" s="127"/>
      <c r="DT1926" s="127"/>
    </row>
    <row r="1927" spans="1:124" s="126" customFormat="1" x14ac:dyDescent="0.2">
      <c r="A1927" s="125"/>
      <c r="B1927" s="125"/>
      <c r="DS1927" s="127"/>
      <c r="DT1927" s="127"/>
    </row>
    <row r="1928" spans="1:124" s="126" customFormat="1" x14ac:dyDescent="0.2">
      <c r="A1928" s="125"/>
      <c r="B1928" s="125"/>
      <c r="DS1928" s="127"/>
      <c r="DT1928" s="127"/>
    </row>
    <row r="1929" spans="1:124" s="126" customFormat="1" x14ac:dyDescent="0.2">
      <c r="A1929" s="125"/>
      <c r="B1929" s="125"/>
      <c r="DS1929" s="127"/>
      <c r="DT1929" s="127"/>
    </row>
    <row r="1930" spans="1:124" s="126" customFormat="1" x14ac:dyDescent="0.2">
      <c r="A1930" s="125"/>
      <c r="B1930" s="125"/>
      <c r="DS1930" s="127"/>
      <c r="DT1930" s="127"/>
    </row>
    <row r="1931" spans="1:124" s="126" customFormat="1" x14ac:dyDescent="0.2">
      <c r="A1931" s="125"/>
      <c r="B1931" s="125"/>
      <c r="DS1931" s="127"/>
      <c r="DT1931" s="127"/>
    </row>
    <row r="1932" spans="1:124" s="126" customFormat="1" x14ac:dyDescent="0.2">
      <c r="A1932" s="125"/>
      <c r="B1932" s="125"/>
      <c r="DS1932" s="127"/>
      <c r="DT1932" s="127"/>
    </row>
    <row r="1933" spans="1:124" s="126" customFormat="1" x14ac:dyDescent="0.2">
      <c r="A1933" s="125"/>
      <c r="B1933" s="125"/>
      <c r="DS1933" s="127"/>
      <c r="DT1933" s="127"/>
    </row>
    <row r="1934" spans="1:124" s="126" customFormat="1" x14ac:dyDescent="0.2">
      <c r="A1934" s="125"/>
      <c r="B1934" s="125"/>
      <c r="DS1934" s="127"/>
      <c r="DT1934" s="127"/>
    </row>
    <row r="1935" spans="1:124" s="126" customFormat="1" x14ac:dyDescent="0.2">
      <c r="A1935" s="125"/>
      <c r="B1935" s="125"/>
      <c r="DS1935" s="127"/>
      <c r="DT1935" s="127"/>
    </row>
    <row r="1936" spans="1:124" s="126" customFormat="1" x14ac:dyDescent="0.2">
      <c r="A1936" s="125"/>
      <c r="B1936" s="125"/>
      <c r="DS1936" s="127"/>
      <c r="DT1936" s="127"/>
    </row>
    <row r="1937" spans="1:124" s="126" customFormat="1" x14ac:dyDescent="0.2">
      <c r="A1937" s="125"/>
      <c r="B1937" s="125"/>
      <c r="DS1937" s="127"/>
      <c r="DT1937" s="127"/>
    </row>
    <row r="1938" spans="1:124" s="126" customFormat="1" x14ac:dyDescent="0.2">
      <c r="A1938" s="125"/>
      <c r="B1938" s="125"/>
      <c r="DS1938" s="127"/>
      <c r="DT1938" s="127"/>
    </row>
    <row r="1939" spans="1:124" s="126" customFormat="1" x14ac:dyDescent="0.2">
      <c r="A1939" s="125"/>
      <c r="B1939" s="125"/>
      <c r="DS1939" s="127"/>
      <c r="DT1939" s="127"/>
    </row>
    <row r="1940" spans="1:124" s="126" customFormat="1" x14ac:dyDescent="0.2">
      <c r="A1940" s="125"/>
      <c r="B1940" s="125"/>
      <c r="DS1940" s="127"/>
      <c r="DT1940" s="127"/>
    </row>
    <row r="1941" spans="1:124" s="126" customFormat="1" x14ac:dyDescent="0.2">
      <c r="A1941" s="125"/>
      <c r="B1941" s="125"/>
      <c r="DS1941" s="127"/>
      <c r="DT1941" s="127"/>
    </row>
    <row r="1942" spans="1:124" s="126" customFormat="1" x14ac:dyDescent="0.2">
      <c r="A1942" s="125"/>
      <c r="B1942" s="125"/>
      <c r="DS1942" s="127"/>
      <c r="DT1942" s="127"/>
    </row>
    <row r="1943" spans="1:124" s="126" customFormat="1" x14ac:dyDescent="0.2">
      <c r="A1943" s="125"/>
      <c r="B1943" s="125"/>
      <c r="DS1943" s="127"/>
      <c r="DT1943" s="127"/>
    </row>
    <row r="1944" spans="1:124" s="126" customFormat="1" x14ac:dyDescent="0.2">
      <c r="A1944" s="125"/>
      <c r="B1944" s="125"/>
      <c r="DS1944" s="127"/>
      <c r="DT1944" s="127"/>
    </row>
    <row r="1945" spans="1:124" s="126" customFormat="1" x14ac:dyDescent="0.2">
      <c r="A1945" s="125"/>
      <c r="B1945" s="125"/>
      <c r="DS1945" s="127"/>
      <c r="DT1945" s="127"/>
    </row>
    <row r="1946" spans="1:124" s="126" customFormat="1" x14ac:dyDescent="0.2">
      <c r="A1946" s="125"/>
      <c r="B1946" s="125"/>
      <c r="DS1946" s="127"/>
      <c r="DT1946" s="127"/>
    </row>
    <row r="1947" spans="1:124" s="126" customFormat="1" x14ac:dyDescent="0.2">
      <c r="A1947" s="125"/>
      <c r="B1947" s="125"/>
      <c r="DS1947" s="127"/>
      <c r="DT1947" s="127"/>
    </row>
    <row r="1948" spans="1:124" s="126" customFormat="1" x14ac:dyDescent="0.2">
      <c r="A1948" s="125"/>
      <c r="B1948" s="125"/>
      <c r="DS1948" s="127"/>
      <c r="DT1948" s="127"/>
    </row>
    <row r="1949" spans="1:124" s="126" customFormat="1" x14ac:dyDescent="0.2">
      <c r="A1949" s="125"/>
      <c r="B1949" s="125"/>
      <c r="DS1949" s="127"/>
      <c r="DT1949" s="127"/>
    </row>
    <row r="1950" spans="1:124" s="126" customFormat="1" x14ac:dyDescent="0.2">
      <c r="A1950" s="125"/>
      <c r="B1950" s="125"/>
      <c r="DS1950" s="127"/>
      <c r="DT1950" s="127"/>
    </row>
    <row r="1951" spans="1:124" s="126" customFormat="1" x14ac:dyDescent="0.2">
      <c r="A1951" s="125"/>
      <c r="B1951" s="125"/>
      <c r="DS1951" s="127"/>
      <c r="DT1951" s="127"/>
    </row>
    <row r="1952" spans="1:124" s="126" customFormat="1" x14ac:dyDescent="0.2">
      <c r="A1952" s="125"/>
      <c r="B1952" s="125"/>
      <c r="DS1952" s="127"/>
      <c r="DT1952" s="127"/>
    </row>
    <row r="1953" spans="1:124" s="126" customFormat="1" x14ac:dyDescent="0.2">
      <c r="A1953" s="125"/>
      <c r="B1953" s="125"/>
      <c r="DS1953" s="127"/>
      <c r="DT1953" s="127"/>
    </row>
    <row r="1954" spans="1:124" s="126" customFormat="1" x14ac:dyDescent="0.2">
      <c r="A1954" s="125"/>
      <c r="B1954" s="125"/>
      <c r="DS1954" s="127"/>
      <c r="DT1954" s="127"/>
    </row>
    <row r="1955" spans="1:124" s="126" customFormat="1" x14ac:dyDescent="0.2">
      <c r="A1955" s="125"/>
      <c r="B1955" s="125"/>
      <c r="DS1955" s="127"/>
      <c r="DT1955" s="127"/>
    </row>
    <row r="1956" spans="1:124" s="126" customFormat="1" x14ac:dyDescent="0.2">
      <c r="A1956" s="125"/>
      <c r="B1956" s="125"/>
      <c r="DS1956" s="127"/>
      <c r="DT1956" s="127"/>
    </row>
    <row r="1957" spans="1:124" s="126" customFormat="1" x14ac:dyDescent="0.2">
      <c r="A1957" s="125"/>
      <c r="B1957" s="125"/>
      <c r="DS1957" s="127"/>
      <c r="DT1957" s="127"/>
    </row>
    <row r="1958" spans="1:124" s="126" customFormat="1" x14ac:dyDescent="0.2">
      <c r="A1958" s="125"/>
      <c r="B1958" s="125"/>
      <c r="DS1958" s="127"/>
      <c r="DT1958" s="127"/>
    </row>
    <row r="1959" spans="1:124" s="126" customFormat="1" x14ac:dyDescent="0.2">
      <c r="A1959" s="125"/>
      <c r="B1959" s="125"/>
      <c r="DS1959" s="127"/>
      <c r="DT1959" s="127"/>
    </row>
    <row r="1960" spans="1:124" s="126" customFormat="1" x14ac:dyDescent="0.2">
      <c r="A1960" s="125"/>
      <c r="B1960" s="125"/>
      <c r="DS1960" s="127"/>
      <c r="DT1960" s="127"/>
    </row>
    <row r="1961" spans="1:124" s="126" customFormat="1" x14ac:dyDescent="0.2">
      <c r="A1961" s="125"/>
      <c r="B1961" s="125"/>
      <c r="DS1961" s="127"/>
      <c r="DT1961" s="127"/>
    </row>
    <row r="1962" spans="1:124" s="126" customFormat="1" x14ac:dyDescent="0.2">
      <c r="A1962" s="125"/>
      <c r="B1962" s="125"/>
      <c r="DS1962" s="127"/>
      <c r="DT1962" s="127"/>
    </row>
    <row r="1963" spans="1:124" s="126" customFormat="1" x14ac:dyDescent="0.2">
      <c r="A1963" s="125"/>
      <c r="B1963" s="125"/>
      <c r="DS1963" s="127"/>
      <c r="DT1963" s="127"/>
    </row>
    <row r="1964" spans="1:124" s="126" customFormat="1" x14ac:dyDescent="0.2">
      <c r="A1964" s="125"/>
      <c r="B1964" s="125"/>
      <c r="DS1964" s="127"/>
      <c r="DT1964" s="127"/>
    </row>
    <row r="1965" spans="1:124" s="126" customFormat="1" x14ac:dyDescent="0.2">
      <c r="A1965" s="125"/>
      <c r="B1965" s="125"/>
      <c r="DS1965" s="127"/>
      <c r="DT1965" s="127"/>
    </row>
    <row r="1966" spans="1:124" s="126" customFormat="1" x14ac:dyDescent="0.2">
      <c r="A1966" s="125"/>
      <c r="B1966" s="125"/>
      <c r="DS1966" s="127"/>
      <c r="DT1966" s="127"/>
    </row>
    <row r="1967" spans="1:124" s="126" customFormat="1" x14ac:dyDescent="0.2">
      <c r="A1967" s="125"/>
      <c r="B1967" s="125"/>
      <c r="DS1967" s="127"/>
      <c r="DT1967" s="127"/>
    </row>
    <row r="1968" spans="1:124" s="126" customFormat="1" x14ac:dyDescent="0.2">
      <c r="A1968" s="125"/>
      <c r="B1968" s="125"/>
      <c r="DS1968" s="127"/>
      <c r="DT1968" s="127"/>
    </row>
    <row r="1969" spans="1:124" s="126" customFormat="1" x14ac:dyDescent="0.2">
      <c r="A1969" s="125"/>
      <c r="B1969" s="125"/>
      <c r="DS1969" s="127"/>
      <c r="DT1969" s="127"/>
    </row>
    <row r="1970" spans="1:124" s="126" customFormat="1" x14ac:dyDescent="0.2">
      <c r="A1970" s="125"/>
      <c r="B1970" s="125"/>
      <c r="DS1970" s="127"/>
      <c r="DT1970" s="127"/>
    </row>
    <row r="1971" spans="1:124" s="126" customFormat="1" x14ac:dyDescent="0.2">
      <c r="A1971" s="125"/>
      <c r="B1971" s="125"/>
      <c r="DS1971" s="127"/>
      <c r="DT1971" s="127"/>
    </row>
    <row r="1972" spans="1:124" s="126" customFormat="1" x14ac:dyDescent="0.2">
      <c r="A1972" s="125"/>
      <c r="B1972" s="125"/>
      <c r="DS1972" s="127"/>
      <c r="DT1972" s="127"/>
    </row>
    <row r="1973" spans="1:124" s="126" customFormat="1" x14ac:dyDescent="0.2">
      <c r="A1973" s="125"/>
      <c r="B1973" s="125"/>
      <c r="DS1973" s="127"/>
      <c r="DT1973" s="127"/>
    </row>
    <row r="1974" spans="1:124" s="126" customFormat="1" x14ac:dyDescent="0.2">
      <c r="A1974" s="125"/>
      <c r="B1974" s="125"/>
      <c r="DS1974" s="127"/>
      <c r="DT1974" s="127"/>
    </row>
    <row r="1975" spans="1:124" s="126" customFormat="1" x14ac:dyDescent="0.2">
      <c r="A1975" s="125"/>
      <c r="B1975" s="125"/>
      <c r="DS1975" s="127"/>
      <c r="DT1975" s="127"/>
    </row>
    <row r="1976" spans="1:124" s="126" customFormat="1" x14ac:dyDescent="0.2">
      <c r="A1976" s="125"/>
      <c r="B1976" s="125"/>
      <c r="DS1976" s="127"/>
      <c r="DT1976" s="127"/>
    </row>
    <row r="1977" spans="1:124" s="126" customFormat="1" x14ac:dyDescent="0.2">
      <c r="A1977" s="125"/>
      <c r="B1977" s="125"/>
      <c r="DS1977" s="127"/>
      <c r="DT1977" s="127"/>
    </row>
    <row r="1978" spans="1:124" s="126" customFormat="1" x14ac:dyDescent="0.2">
      <c r="A1978" s="125"/>
      <c r="B1978" s="125"/>
      <c r="DS1978" s="127"/>
      <c r="DT1978" s="127"/>
    </row>
    <row r="1979" spans="1:124" s="126" customFormat="1" x14ac:dyDescent="0.2">
      <c r="A1979" s="125"/>
      <c r="B1979" s="125"/>
      <c r="DS1979" s="127"/>
      <c r="DT1979" s="127"/>
    </row>
    <row r="1980" spans="1:124" s="126" customFormat="1" x14ac:dyDescent="0.2">
      <c r="A1980" s="125"/>
      <c r="B1980" s="125"/>
      <c r="DS1980" s="127"/>
      <c r="DT1980" s="127"/>
    </row>
    <row r="1981" spans="1:124" s="126" customFormat="1" x14ac:dyDescent="0.2">
      <c r="A1981" s="125"/>
      <c r="B1981" s="125"/>
      <c r="DS1981" s="127"/>
      <c r="DT1981" s="127"/>
    </row>
    <row r="1982" spans="1:124" s="126" customFormat="1" x14ac:dyDescent="0.2">
      <c r="A1982" s="125"/>
      <c r="B1982" s="125"/>
      <c r="DS1982" s="127"/>
      <c r="DT1982" s="127"/>
    </row>
    <row r="1983" spans="1:124" s="126" customFormat="1" x14ac:dyDescent="0.2">
      <c r="A1983" s="125"/>
      <c r="B1983" s="125"/>
      <c r="DS1983" s="127"/>
      <c r="DT1983" s="127"/>
    </row>
    <row r="1984" spans="1:124" s="126" customFormat="1" x14ac:dyDescent="0.2">
      <c r="A1984" s="125"/>
      <c r="B1984" s="125"/>
      <c r="DS1984" s="127"/>
      <c r="DT1984" s="127"/>
    </row>
    <row r="1985" spans="1:124" s="126" customFormat="1" x14ac:dyDescent="0.2">
      <c r="A1985" s="125"/>
      <c r="B1985" s="125"/>
      <c r="DS1985" s="127"/>
      <c r="DT1985" s="127"/>
    </row>
    <row r="1986" spans="1:124" s="126" customFormat="1" x14ac:dyDescent="0.2">
      <c r="A1986" s="125"/>
      <c r="B1986" s="125"/>
      <c r="DS1986" s="127"/>
      <c r="DT1986" s="127"/>
    </row>
    <row r="1987" spans="1:124" s="126" customFormat="1" x14ac:dyDescent="0.2">
      <c r="A1987" s="125"/>
      <c r="B1987" s="125"/>
      <c r="DS1987" s="127"/>
      <c r="DT1987" s="127"/>
    </row>
    <row r="1988" spans="1:124" s="126" customFormat="1" x14ac:dyDescent="0.2">
      <c r="A1988" s="125"/>
      <c r="B1988" s="125"/>
      <c r="DS1988" s="127"/>
      <c r="DT1988" s="127"/>
    </row>
    <row r="1989" spans="1:124" s="126" customFormat="1" x14ac:dyDescent="0.2">
      <c r="A1989" s="125"/>
      <c r="B1989" s="125"/>
      <c r="DS1989" s="127"/>
      <c r="DT1989" s="127"/>
    </row>
    <row r="1990" spans="1:124" s="126" customFormat="1" x14ac:dyDescent="0.2">
      <c r="A1990" s="125"/>
      <c r="B1990" s="125"/>
      <c r="DS1990" s="127"/>
      <c r="DT1990" s="127"/>
    </row>
    <row r="1991" spans="1:124" s="126" customFormat="1" x14ac:dyDescent="0.2">
      <c r="A1991" s="125"/>
      <c r="B1991" s="125"/>
      <c r="DS1991" s="127"/>
      <c r="DT1991" s="127"/>
    </row>
    <row r="1992" spans="1:124" s="126" customFormat="1" x14ac:dyDescent="0.2">
      <c r="A1992" s="125"/>
      <c r="B1992" s="125"/>
      <c r="DS1992" s="127"/>
      <c r="DT1992" s="127"/>
    </row>
    <row r="1993" spans="1:124" s="126" customFormat="1" x14ac:dyDescent="0.2">
      <c r="A1993" s="125"/>
      <c r="B1993" s="125"/>
      <c r="DS1993" s="127"/>
      <c r="DT1993" s="127"/>
    </row>
    <row r="1994" spans="1:124" s="126" customFormat="1" x14ac:dyDescent="0.2">
      <c r="A1994" s="125"/>
      <c r="B1994" s="125"/>
      <c r="DS1994" s="127"/>
      <c r="DT1994" s="127"/>
    </row>
    <row r="1995" spans="1:124" s="126" customFormat="1" x14ac:dyDescent="0.2">
      <c r="A1995" s="125"/>
      <c r="B1995" s="125"/>
      <c r="DS1995" s="127"/>
      <c r="DT1995" s="127"/>
    </row>
    <row r="1996" spans="1:124" s="126" customFormat="1" x14ac:dyDescent="0.2">
      <c r="A1996" s="125"/>
      <c r="B1996" s="125"/>
      <c r="DS1996" s="127"/>
      <c r="DT1996" s="127"/>
    </row>
    <row r="1997" spans="1:124" s="126" customFormat="1" x14ac:dyDescent="0.2">
      <c r="A1997" s="125"/>
      <c r="B1997" s="125"/>
      <c r="DS1997" s="127"/>
      <c r="DT1997" s="127"/>
    </row>
    <row r="1998" spans="1:124" s="126" customFormat="1" x14ac:dyDescent="0.2">
      <c r="A1998" s="125"/>
      <c r="B1998" s="125"/>
      <c r="DS1998" s="127"/>
      <c r="DT1998" s="127"/>
    </row>
    <row r="1999" spans="1:124" s="126" customFormat="1" x14ac:dyDescent="0.2">
      <c r="A1999" s="125"/>
      <c r="B1999" s="125"/>
      <c r="DS1999" s="127"/>
      <c r="DT1999" s="127"/>
    </row>
    <row r="2000" spans="1:124" s="126" customFormat="1" x14ac:dyDescent="0.2">
      <c r="A2000" s="125"/>
      <c r="B2000" s="125"/>
      <c r="DS2000" s="127"/>
      <c r="DT2000" s="127"/>
    </row>
    <row r="2001" spans="1:124" s="126" customFormat="1" x14ac:dyDescent="0.2">
      <c r="A2001" s="125"/>
      <c r="B2001" s="125"/>
      <c r="DS2001" s="127"/>
      <c r="DT2001" s="127"/>
    </row>
    <row r="2002" spans="1:124" s="126" customFormat="1" x14ac:dyDescent="0.2">
      <c r="A2002" s="125"/>
      <c r="B2002" s="125"/>
      <c r="DS2002" s="127"/>
      <c r="DT2002" s="127"/>
    </row>
    <row r="2003" spans="1:124" s="126" customFormat="1" x14ac:dyDescent="0.2">
      <c r="A2003" s="125"/>
      <c r="B2003" s="125"/>
      <c r="DS2003" s="127"/>
      <c r="DT2003" s="127"/>
    </row>
    <row r="2004" spans="1:124" s="126" customFormat="1" x14ac:dyDescent="0.2">
      <c r="A2004" s="125"/>
      <c r="B2004" s="125"/>
      <c r="DS2004" s="127"/>
      <c r="DT2004" s="127"/>
    </row>
    <row r="2005" spans="1:124" s="126" customFormat="1" x14ac:dyDescent="0.2">
      <c r="A2005" s="125"/>
      <c r="B2005" s="125"/>
      <c r="DS2005" s="127"/>
      <c r="DT2005" s="127"/>
    </row>
    <row r="2006" spans="1:124" s="126" customFormat="1" x14ac:dyDescent="0.2">
      <c r="A2006" s="125"/>
      <c r="B2006" s="125"/>
      <c r="DS2006" s="127"/>
      <c r="DT2006" s="127"/>
    </row>
    <row r="2007" spans="1:124" s="126" customFormat="1" x14ac:dyDescent="0.2">
      <c r="A2007" s="125"/>
      <c r="B2007" s="125"/>
      <c r="DS2007" s="127"/>
      <c r="DT2007" s="127"/>
    </row>
    <row r="2008" spans="1:124" s="126" customFormat="1" x14ac:dyDescent="0.2">
      <c r="A2008" s="125"/>
      <c r="B2008" s="125"/>
      <c r="DS2008" s="127"/>
      <c r="DT2008" s="127"/>
    </row>
    <row r="2009" spans="1:124" s="126" customFormat="1" x14ac:dyDescent="0.2">
      <c r="A2009" s="125"/>
      <c r="B2009" s="125"/>
      <c r="DS2009" s="127"/>
      <c r="DT2009" s="127"/>
    </row>
    <row r="2010" spans="1:124" s="126" customFormat="1" x14ac:dyDescent="0.2">
      <c r="A2010" s="125"/>
      <c r="B2010" s="125"/>
      <c r="DS2010" s="127"/>
      <c r="DT2010" s="127"/>
    </row>
    <row r="2011" spans="1:124" s="126" customFormat="1" x14ac:dyDescent="0.2">
      <c r="A2011" s="125"/>
      <c r="B2011" s="125"/>
      <c r="DS2011" s="127"/>
      <c r="DT2011" s="127"/>
    </row>
    <row r="2012" spans="1:124" s="126" customFormat="1" x14ac:dyDescent="0.2">
      <c r="A2012" s="125"/>
      <c r="B2012" s="125"/>
      <c r="DS2012" s="127"/>
      <c r="DT2012" s="127"/>
    </row>
    <row r="2013" spans="1:124" s="126" customFormat="1" x14ac:dyDescent="0.2">
      <c r="A2013" s="125"/>
      <c r="B2013" s="125"/>
      <c r="DS2013" s="127"/>
      <c r="DT2013" s="127"/>
    </row>
    <row r="2014" spans="1:124" s="126" customFormat="1" x14ac:dyDescent="0.2">
      <c r="A2014" s="125"/>
      <c r="B2014" s="125"/>
      <c r="DS2014" s="127"/>
      <c r="DT2014" s="127"/>
    </row>
    <row r="2015" spans="1:124" s="126" customFormat="1" x14ac:dyDescent="0.2">
      <c r="A2015" s="125"/>
      <c r="B2015" s="125"/>
      <c r="DS2015" s="127"/>
      <c r="DT2015" s="127"/>
    </row>
    <row r="2016" spans="1:124" s="126" customFormat="1" x14ac:dyDescent="0.2">
      <c r="A2016" s="125"/>
      <c r="B2016" s="125"/>
      <c r="DS2016" s="127"/>
      <c r="DT2016" s="127"/>
    </row>
    <row r="2017" spans="1:124" s="126" customFormat="1" x14ac:dyDescent="0.2">
      <c r="A2017" s="125"/>
      <c r="B2017" s="125"/>
      <c r="DS2017" s="127"/>
      <c r="DT2017" s="127"/>
    </row>
    <row r="2018" spans="1:124" s="126" customFormat="1" x14ac:dyDescent="0.2">
      <c r="A2018" s="125"/>
      <c r="B2018" s="125"/>
      <c r="DS2018" s="127"/>
      <c r="DT2018" s="127"/>
    </row>
    <row r="2019" spans="1:124" s="126" customFormat="1" x14ac:dyDescent="0.2">
      <c r="A2019" s="125"/>
      <c r="B2019" s="125"/>
      <c r="DS2019" s="127"/>
      <c r="DT2019" s="127"/>
    </row>
    <row r="2020" spans="1:124" s="126" customFormat="1" x14ac:dyDescent="0.2">
      <c r="A2020" s="125"/>
      <c r="B2020" s="125"/>
      <c r="DS2020" s="127"/>
      <c r="DT2020" s="127"/>
    </row>
    <row r="2021" spans="1:124" s="126" customFormat="1" x14ac:dyDescent="0.2">
      <c r="A2021" s="125"/>
      <c r="B2021" s="125"/>
      <c r="DS2021" s="127"/>
      <c r="DT2021" s="127"/>
    </row>
    <row r="2022" spans="1:124" s="126" customFormat="1" x14ac:dyDescent="0.2">
      <c r="A2022" s="125"/>
      <c r="B2022" s="125"/>
      <c r="DS2022" s="127"/>
      <c r="DT2022" s="127"/>
    </row>
    <row r="2023" spans="1:124" s="126" customFormat="1" x14ac:dyDescent="0.2">
      <c r="A2023" s="125"/>
      <c r="B2023" s="125"/>
      <c r="DS2023" s="127"/>
      <c r="DT2023" s="127"/>
    </row>
    <row r="2024" spans="1:124" s="126" customFormat="1" x14ac:dyDescent="0.2">
      <c r="A2024" s="125"/>
      <c r="B2024" s="125"/>
      <c r="DS2024" s="127"/>
      <c r="DT2024" s="127"/>
    </row>
    <row r="2025" spans="1:124" s="126" customFormat="1" x14ac:dyDescent="0.2">
      <c r="A2025" s="125"/>
      <c r="B2025" s="125"/>
      <c r="DS2025" s="127"/>
      <c r="DT2025" s="127"/>
    </row>
    <row r="2026" spans="1:124" s="126" customFormat="1" x14ac:dyDescent="0.2">
      <c r="A2026" s="125"/>
      <c r="B2026" s="125"/>
      <c r="DS2026" s="127"/>
      <c r="DT2026" s="127"/>
    </row>
    <row r="2027" spans="1:124" s="126" customFormat="1" x14ac:dyDescent="0.2">
      <c r="A2027" s="125"/>
      <c r="B2027" s="125"/>
      <c r="DS2027" s="127"/>
      <c r="DT2027" s="127"/>
    </row>
    <row r="2028" spans="1:124" s="126" customFormat="1" x14ac:dyDescent="0.2">
      <c r="A2028" s="125"/>
      <c r="B2028" s="125"/>
      <c r="DS2028" s="127"/>
      <c r="DT2028" s="127"/>
    </row>
    <row r="2029" spans="1:124" s="126" customFormat="1" x14ac:dyDescent="0.2">
      <c r="A2029" s="125"/>
      <c r="B2029" s="125"/>
      <c r="DS2029" s="127"/>
      <c r="DT2029" s="127"/>
    </row>
    <row r="2030" spans="1:124" s="126" customFormat="1" x14ac:dyDescent="0.2">
      <c r="A2030" s="125"/>
      <c r="B2030" s="125"/>
      <c r="DS2030" s="127"/>
      <c r="DT2030" s="127"/>
    </row>
    <row r="2031" spans="1:124" s="126" customFormat="1" x14ac:dyDescent="0.2">
      <c r="A2031" s="125"/>
      <c r="B2031" s="125"/>
      <c r="DS2031" s="127"/>
      <c r="DT2031" s="127"/>
    </row>
    <row r="2032" spans="1:124" s="126" customFormat="1" x14ac:dyDescent="0.2">
      <c r="A2032" s="125"/>
      <c r="B2032" s="125"/>
      <c r="DS2032" s="127"/>
      <c r="DT2032" s="127"/>
    </row>
    <row r="2033" spans="1:124" s="126" customFormat="1" x14ac:dyDescent="0.2">
      <c r="A2033" s="125"/>
      <c r="B2033" s="125"/>
      <c r="DS2033" s="127"/>
      <c r="DT2033" s="127"/>
    </row>
    <row r="2034" spans="1:124" s="126" customFormat="1" x14ac:dyDescent="0.2">
      <c r="A2034" s="125"/>
      <c r="B2034" s="125"/>
      <c r="DS2034" s="127"/>
      <c r="DT2034" s="127"/>
    </row>
    <row r="2035" spans="1:124" s="126" customFormat="1" x14ac:dyDescent="0.2">
      <c r="A2035" s="125"/>
      <c r="B2035" s="125"/>
      <c r="DS2035" s="127"/>
      <c r="DT2035" s="127"/>
    </row>
    <row r="2036" spans="1:124" s="126" customFormat="1" x14ac:dyDescent="0.2">
      <c r="A2036" s="125"/>
      <c r="B2036" s="125"/>
      <c r="DS2036" s="127"/>
      <c r="DT2036" s="127"/>
    </row>
    <row r="2037" spans="1:124" s="126" customFormat="1" x14ac:dyDescent="0.2">
      <c r="A2037" s="125"/>
      <c r="B2037" s="125"/>
      <c r="DS2037" s="127"/>
      <c r="DT2037" s="127"/>
    </row>
    <row r="2038" spans="1:124" s="126" customFormat="1" x14ac:dyDescent="0.2">
      <c r="A2038" s="125"/>
      <c r="B2038" s="125"/>
      <c r="DS2038" s="127"/>
      <c r="DT2038" s="127"/>
    </row>
    <row r="2039" spans="1:124" s="126" customFormat="1" x14ac:dyDescent="0.2">
      <c r="A2039" s="125"/>
      <c r="B2039" s="125"/>
      <c r="DS2039" s="127"/>
      <c r="DT2039" s="127"/>
    </row>
    <row r="2040" spans="1:124" s="126" customFormat="1" x14ac:dyDescent="0.2">
      <c r="A2040" s="125"/>
      <c r="B2040" s="125"/>
      <c r="DS2040" s="127"/>
      <c r="DT2040" s="127"/>
    </row>
    <row r="2041" spans="1:124" s="126" customFormat="1" x14ac:dyDescent="0.2">
      <c r="A2041" s="125"/>
      <c r="B2041" s="125"/>
      <c r="DS2041" s="127"/>
      <c r="DT2041" s="127"/>
    </row>
    <row r="2042" spans="1:124" s="126" customFormat="1" x14ac:dyDescent="0.2">
      <c r="A2042" s="125"/>
      <c r="B2042" s="125"/>
      <c r="DS2042" s="127"/>
      <c r="DT2042" s="127"/>
    </row>
    <row r="2043" spans="1:124" s="126" customFormat="1" x14ac:dyDescent="0.2">
      <c r="A2043" s="125"/>
      <c r="B2043" s="125"/>
      <c r="DS2043" s="127"/>
      <c r="DT2043" s="127"/>
    </row>
    <row r="2044" spans="1:124" s="126" customFormat="1" x14ac:dyDescent="0.2">
      <c r="A2044" s="125"/>
      <c r="B2044" s="125"/>
      <c r="DS2044" s="127"/>
      <c r="DT2044" s="127"/>
    </row>
    <row r="2045" spans="1:124" s="126" customFormat="1" x14ac:dyDescent="0.2">
      <c r="A2045" s="125"/>
      <c r="B2045" s="125"/>
      <c r="DS2045" s="127"/>
      <c r="DT2045" s="127"/>
    </row>
    <row r="2046" spans="1:124" s="126" customFormat="1" x14ac:dyDescent="0.2">
      <c r="A2046" s="125"/>
      <c r="B2046" s="125"/>
      <c r="DS2046" s="127"/>
      <c r="DT2046" s="127"/>
    </row>
    <row r="2047" spans="1:124" s="126" customFormat="1" x14ac:dyDescent="0.2">
      <c r="A2047" s="125"/>
      <c r="B2047" s="125"/>
      <c r="DS2047" s="127"/>
      <c r="DT2047" s="127"/>
    </row>
    <row r="2048" spans="1:124" s="126" customFormat="1" x14ac:dyDescent="0.2">
      <c r="A2048" s="125"/>
      <c r="B2048" s="125"/>
      <c r="DS2048" s="127"/>
      <c r="DT2048" s="127"/>
    </row>
    <row r="2049" spans="1:124" s="126" customFormat="1" x14ac:dyDescent="0.2">
      <c r="A2049" s="125"/>
      <c r="B2049" s="125"/>
      <c r="DS2049" s="127"/>
      <c r="DT2049" s="127"/>
    </row>
    <row r="2050" spans="1:124" s="126" customFormat="1" x14ac:dyDescent="0.2">
      <c r="A2050" s="125"/>
      <c r="B2050" s="125"/>
      <c r="DS2050" s="127"/>
      <c r="DT2050" s="127"/>
    </row>
    <row r="2051" spans="1:124" s="126" customFormat="1" x14ac:dyDescent="0.2">
      <c r="A2051" s="125"/>
      <c r="B2051" s="125"/>
      <c r="DS2051" s="127"/>
      <c r="DT2051" s="127"/>
    </row>
    <row r="2052" spans="1:124" s="126" customFormat="1" x14ac:dyDescent="0.2">
      <c r="A2052" s="125"/>
      <c r="B2052" s="125"/>
      <c r="DS2052" s="127"/>
      <c r="DT2052" s="127"/>
    </row>
    <row r="2053" spans="1:124" s="126" customFormat="1" x14ac:dyDescent="0.2">
      <c r="A2053" s="125"/>
      <c r="B2053" s="125"/>
      <c r="DS2053" s="127"/>
      <c r="DT2053" s="127"/>
    </row>
    <row r="2054" spans="1:124" s="126" customFormat="1" x14ac:dyDescent="0.2">
      <c r="A2054" s="125"/>
      <c r="B2054" s="125"/>
      <c r="DS2054" s="127"/>
      <c r="DT2054" s="127"/>
    </row>
    <row r="2055" spans="1:124" s="126" customFormat="1" x14ac:dyDescent="0.2">
      <c r="A2055" s="125"/>
      <c r="B2055" s="125"/>
      <c r="DS2055" s="127"/>
      <c r="DT2055" s="127"/>
    </row>
    <row r="2056" spans="1:124" s="126" customFormat="1" x14ac:dyDescent="0.2">
      <c r="A2056" s="125"/>
      <c r="B2056" s="125"/>
      <c r="DS2056" s="127"/>
      <c r="DT2056" s="127"/>
    </row>
    <row r="2057" spans="1:124" s="126" customFormat="1" x14ac:dyDescent="0.2">
      <c r="A2057" s="125"/>
      <c r="B2057" s="125"/>
      <c r="DS2057" s="127"/>
      <c r="DT2057" s="127"/>
    </row>
    <row r="2058" spans="1:124" s="126" customFormat="1" x14ac:dyDescent="0.2">
      <c r="A2058" s="125"/>
      <c r="B2058" s="125"/>
      <c r="DS2058" s="127"/>
      <c r="DT2058" s="127"/>
    </row>
    <row r="2059" spans="1:124" s="126" customFormat="1" x14ac:dyDescent="0.2">
      <c r="A2059" s="125"/>
      <c r="B2059" s="125"/>
      <c r="DS2059" s="127"/>
      <c r="DT2059" s="127"/>
    </row>
    <row r="2060" spans="1:124" s="126" customFormat="1" x14ac:dyDescent="0.2">
      <c r="A2060" s="125"/>
      <c r="B2060" s="125"/>
      <c r="DS2060" s="127"/>
      <c r="DT2060" s="127"/>
    </row>
    <row r="2061" spans="1:124" s="126" customFormat="1" x14ac:dyDescent="0.2">
      <c r="A2061" s="125"/>
      <c r="B2061" s="125"/>
      <c r="DS2061" s="127"/>
      <c r="DT2061" s="127"/>
    </row>
    <row r="2062" spans="1:124" s="126" customFormat="1" x14ac:dyDescent="0.2">
      <c r="A2062" s="125"/>
      <c r="B2062" s="125"/>
      <c r="DS2062" s="127"/>
      <c r="DT2062" s="127"/>
    </row>
    <row r="2063" spans="1:124" s="126" customFormat="1" x14ac:dyDescent="0.2">
      <c r="A2063" s="125"/>
      <c r="B2063" s="125"/>
      <c r="DS2063" s="127"/>
      <c r="DT2063" s="127"/>
    </row>
    <row r="2064" spans="1:124" s="126" customFormat="1" x14ac:dyDescent="0.2">
      <c r="A2064" s="125"/>
      <c r="B2064" s="125"/>
      <c r="DS2064" s="127"/>
      <c r="DT2064" s="127"/>
    </row>
    <row r="2065" spans="1:124" s="126" customFormat="1" x14ac:dyDescent="0.2">
      <c r="A2065" s="125"/>
      <c r="B2065" s="125"/>
      <c r="DS2065" s="127"/>
      <c r="DT2065" s="127"/>
    </row>
    <row r="2066" spans="1:124" s="126" customFormat="1" x14ac:dyDescent="0.2">
      <c r="A2066" s="125"/>
      <c r="B2066" s="125"/>
      <c r="DS2066" s="127"/>
      <c r="DT2066" s="127"/>
    </row>
    <row r="2067" spans="1:124" s="126" customFormat="1" x14ac:dyDescent="0.2">
      <c r="A2067" s="125"/>
      <c r="B2067" s="125"/>
      <c r="DS2067" s="127"/>
      <c r="DT2067" s="127"/>
    </row>
    <row r="2068" spans="1:124" s="126" customFormat="1" x14ac:dyDescent="0.2">
      <c r="A2068" s="125"/>
      <c r="B2068" s="125"/>
      <c r="DS2068" s="127"/>
      <c r="DT2068" s="127"/>
    </row>
    <row r="2069" spans="1:124" s="126" customFormat="1" x14ac:dyDescent="0.2">
      <c r="A2069" s="125"/>
      <c r="B2069" s="125"/>
      <c r="DS2069" s="127"/>
      <c r="DT2069" s="127"/>
    </row>
    <row r="2070" spans="1:124" s="126" customFormat="1" x14ac:dyDescent="0.2">
      <c r="A2070" s="125"/>
      <c r="B2070" s="125"/>
      <c r="DS2070" s="127"/>
      <c r="DT2070" s="127"/>
    </row>
    <row r="2071" spans="1:124" s="126" customFormat="1" x14ac:dyDescent="0.2">
      <c r="A2071" s="125"/>
      <c r="B2071" s="125"/>
      <c r="DS2071" s="127"/>
      <c r="DT2071" s="127"/>
    </row>
    <row r="2072" spans="1:124" s="126" customFormat="1" x14ac:dyDescent="0.2">
      <c r="A2072" s="125"/>
      <c r="B2072" s="125"/>
      <c r="DS2072" s="127"/>
      <c r="DT2072" s="127"/>
    </row>
    <row r="2073" spans="1:124" s="126" customFormat="1" x14ac:dyDescent="0.2">
      <c r="A2073" s="125"/>
      <c r="B2073" s="125"/>
      <c r="DS2073" s="127"/>
      <c r="DT2073" s="127"/>
    </row>
    <row r="2074" spans="1:124" s="126" customFormat="1" x14ac:dyDescent="0.2">
      <c r="A2074" s="125"/>
      <c r="B2074" s="125"/>
      <c r="DS2074" s="127"/>
      <c r="DT2074" s="127"/>
    </row>
    <row r="2075" spans="1:124" s="126" customFormat="1" x14ac:dyDescent="0.2">
      <c r="A2075" s="125"/>
      <c r="B2075" s="125"/>
      <c r="DS2075" s="127"/>
      <c r="DT2075" s="127"/>
    </row>
    <row r="2076" spans="1:124" s="126" customFormat="1" x14ac:dyDescent="0.2">
      <c r="A2076" s="125"/>
      <c r="B2076" s="125"/>
      <c r="DS2076" s="127"/>
      <c r="DT2076" s="127"/>
    </row>
    <row r="2077" spans="1:124" s="126" customFormat="1" x14ac:dyDescent="0.2">
      <c r="A2077" s="125"/>
      <c r="B2077" s="125"/>
      <c r="DS2077" s="127"/>
      <c r="DT2077" s="127"/>
    </row>
    <row r="2078" spans="1:124" s="126" customFormat="1" x14ac:dyDescent="0.2">
      <c r="A2078" s="125"/>
      <c r="B2078" s="125"/>
      <c r="DS2078" s="127"/>
      <c r="DT2078" s="127"/>
    </row>
    <row r="2079" spans="1:124" s="126" customFormat="1" x14ac:dyDescent="0.2">
      <c r="A2079" s="125"/>
      <c r="B2079" s="125"/>
      <c r="DS2079" s="127"/>
      <c r="DT2079" s="127"/>
    </row>
    <row r="2080" spans="1:124" s="126" customFormat="1" x14ac:dyDescent="0.2">
      <c r="A2080" s="125"/>
      <c r="B2080" s="125"/>
      <c r="DS2080" s="127"/>
      <c r="DT2080" s="127"/>
    </row>
    <row r="2081" spans="1:124" s="126" customFormat="1" x14ac:dyDescent="0.2">
      <c r="A2081" s="125"/>
      <c r="B2081" s="125"/>
      <c r="DS2081" s="127"/>
      <c r="DT2081" s="127"/>
    </row>
    <row r="2082" spans="1:124" s="126" customFormat="1" x14ac:dyDescent="0.2">
      <c r="A2082" s="125"/>
      <c r="B2082" s="125"/>
      <c r="DS2082" s="127"/>
      <c r="DT2082" s="127"/>
    </row>
    <row r="2083" spans="1:124" s="126" customFormat="1" x14ac:dyDescent="0.2">
      <c r="A2083" s="125"/>
      <c r="B2083" s="125"/>
      <c r="DS2083" s="127"/>
      <c r="DT2083" s="127"/>
    </row>
    <row r="2084" spans="1:124" s="126" customFormat="1" x14ac:dyDescent="0.2">
      <c r="A2084" s="125"/>
      <c r="B2084" s="125"/>
      <c r="DS2084" s="127"/>
      <c r="DT2084" s="127"/>
    </row>
    <row r="2085" spans="1:124" s="126" customFormat="1" x14ac:dyDescent="0.2">
      <c r="A2085" s="125"/>
      <c r="B2085" s="125"/>
      <c r="DS2085" s="127"/>
      <c r="DT2085" s="127"/>
    </row>
    <row r="2086" spans="1:124" s="126" customFormat="1" x14ac:dyDescent="0.2">
      <c r="A2086" s="125"/>
      <c r="B2086" s="125"/>
      <c r="DS2086" s="127"/>
      <c r="DT2086" s="127"/>
    </row>
    <row r="2087" spans="1:124" s="126" customFormat="1" x14ac:dyDescent="0.2">
      <c r="A2087" s="125"/>
      <c r="B2087" s="125"/>
      <c r="DS2087" s="127"/>
      <c r="DT2087" s="127"/>
    </row>
    <row r="2088" spans="1:124" s="126" customFormat="1" x14ac:dyDescent="0.2">
      <c r="A2088" s="125"/>
      <c r="B2088" s="125"/>
      <c r="DS2088" s="127"/>
      <c r="DT2088" s="127"/>
    </row>
    <row r="2089" spans="1:124" s="126" customFormat="1" x14ac:dyDescent="0.2">
      <c r="A2089" s="125"/>
      <c r="B2089" s="125"/>
      <c r="DS2089" s="127"/>
      <c r="DT2089" s="127"/>
    </row>
    <row r="2090" spans="1:124" s="126" customFormat="1" x14ac:dyDescent="0.2">
      <c r="A2090" s="125"/>
      <c r="B2090" s="125"/>
      <c r="DS2090" s="127"/>
      <c r="DT2090" s="127"/>
    </row>
    <row r="2091" spans="1:124" s="126" customFormat="1" x14ac:dyDescent="0.2">
      <c r="A2091" s="125"/>
      <c r="B2091" s="125"/>
      <c r="DS2091" s="127"/>
      <c r="DT2091" s="127"/>
    </row>
    <row r="2092" spans="1:124" s="126" customFormat="1" x14ac:dyDescent="0.2">
      <c r="A2092" s="125"/>
      <c r="B2092" s="125"/>
      <c r="DS2092" s="127"/>
      <c r="DT2092" s="127"/>
    </row>
    <row r="2093" spans="1:124" s="126" customFormat="1" x14ac:dyDescent="0.2">
      <c r="A2093" s="125"/>
      <c r="B2093" s="125"/>
      <c r="DS2093" s="127"/>
      <c r="DT2093" s="127"/>
    </row>
    <row r="2094" spans="1:124" s="126" customFormat="1" x14ac:dyDescent="0.2">
      <c r="A2094" s="125"/>
      <c r="B2094" s="125"/>
      <c r="DS2094" s="127"/>
      <c r="DT2094" s="127"/>
    </row>
    <row r="2095" spans="1:124" s="126" customFormat="1" x14ac:dyDescent="0.2">
      <c r="A2095" s="125"/>
      <c r="B2095" s="125"/>
      <c r="DS2095" s="127"/>
      <c r="DT2095" s="127"/>
    </row>
    <row r="2096" spans="1:124" s="126" customFormat="1" x14ac:dyDescent="0.2">
      <c r="A2096" s="125"/>
      <c r="B2096" s="125"/>
      <c r="DS2096" s="127"/>
      <c r="DT2096" s="127"/>
    </row>
    <row r="2097" spans="1:124" s="126" customFormat="1" x14ac:dyDescent="0.2">
      <c r="A2097" s="125"/>
      <c r="B2097" s="125"/>
      <c r="DS2097" s="127"/>
      <c r="DT2097" s="127"/>
    </row>
    <row r="2098" spans="1:124" s="126" customFormat="1" x14ac:dyDescent="0.2">
      <c r="A2098" s="125"/>
      <c r="B2098" s="125"/>
      <c r="DS2098" s="127"/>
      <c r="DT2098" s="127"/>
    </row>
    <row r="2099" spans="1:124" s="126" customFormat="1" x14ac:dyDescent="0.2">
      <c r="A2099" s="125"/>
      <c r="B2099" s="125"/>
      <c r="DS2099" s="127"/>
      <c r="DT2099" s="127"/>
    </row>
    <row r="2100" spans="1:124" s="126" customFormat="1" x14ac:dyDescent="0.2">
      <c r="A2100" s="125"/>
      <c r="B2100" s="125"/>
      <c r="DS2100" s="127"/>
      <c r="DT2100" s="127"/>
    </row>
    <row r="2101" spans="1:124" s="126" customFormat="1" x14ac:dyDescent="0.2">
      <c r="A2101" s="125"/>
      <c r="B2101" s="125"/>
      <c r="DS2101" s="127"/>
      <c r="DT2101" s="127"/>
    </row>
    <row r="2102" spans="1:124" s="126" customFormat="1" x14ac:dyDescent="0.2">
      <c r="A2102" s="125"/>
      <c r="B2102" s="125"/>
      <c r="DS2102" s="127"/>
      <c r="DT2102" s="127"/>
    </row>
    <row r="2103" spans="1:124" s="126" customFormat="1" x14ac:dyDescent="0.2">
      <c r="A2103" s="125"/>
      <c r="B2103" s="125"/>
      <c r="DS2103" s="127"/>
      <c r="DT2103" s="127"/>
    </row>
    <row r="2104" spans="1:124" s="126" customFormat="1" x14ac:dyDescent="0.2">
      <c r="A2104" s="125"/>
      <c r="B2104" s="125"/>
      <c r="DS2104" s="127"/>
      <c r="DT2104" s="127"/>
    </row>
    <row r="2105" spans="1:124" s="126" customFormat="1" x14ac:dyDescent="0.2">
      <c r="A2105" s="125"/>
      <c r="B2105" s="125"/>
      <c r="DS2105" s="127"/>
      <c r="DT2105" s="127"/>
    </row>
    <row r="2106" spans="1:124" s="126" customFormat="1" x14ac:dyDescent="0.2">
      <c r="A2106" s="125"/>
      <c r="B2106" s="125"/>
      <c r="DS2106" s="127"/>
      <c r="DT2106" s="127"/>
    </row>
    <row r="2107" spans="1:124" s="126" customFormat="1" x14ac:dyDescent="0.2">
      <c r="A2107" s="125"/>
      <c r="B2107" s="125"/>
      <c r="DS2107" s="127"/>
      <c r="DT2107" s="127"/>
    </row>
    <row r="2108" spans="1:124" s="126" customFormat="1" x14ac:dyDescent="0.2">
      <c r="A2108" s="125"/>
      <c r="B2108" s="125"/>
      <c r="DS2108" s="127"/>
      <c r="DT2108" s="127"/>
    </row>
    <row r="2109" spans="1:124" s="126" customFormat="1" x14ac:dyDescent="0.2">
      <c r="A2109" s="125"/>
      <c r="B2109" s="125"/>
      <c r="DS2109" s="127"/>
      <c r="DT2109" s="127"/>
    </row>
    <row r="2110" spans="1:124" s="126" customFormat="1" x14ac:dyDescent="0.2">
      <c r="A2110" s="125"/>
      <c r="B2110" s="125"/>
      <c r="DS2110" s="127"/>
      <c r="DT2110" s="127"/>
    </row>
    <row r="2111" spans="1:124" s="126" customFormat="1" x14ac:dyDescent="0.2">
      <c r="A2111" s="125"/>
      <c r="B2111" s="125"/>
      <c r="DS2111" s="127"/>
      <c r="DT2111" s="127"/>
    </row>
    <row r="2112" spans="1:124" s="126" customFormat="1" x14ac:dyDescent="0.2">
      <c r="A2112" s="125"/>
      <c r="B2112" s="125"/>
      <c r="DS2112" s="127"/>
      <c r="DT2112" s="127"/>
    </row>
    <row r="2113" spans="1:124" s="126" customFormat="1" x14ac:dyDescent="0.2">
      <c r="A2113" s="125"/>
      <c r="B2113" s="125"/>
      <c r="DS2113" s="127"/>
      <c r="DT2113" s="127"/>
    </row>
    <row r="2114" spans="1:124" s="126" customFormat="1" x14ac:dyDescent="0.2">
      <c r="A2114" s="125"/>
      <c r="B2114" s="125"/>
      <c r="DS2114" s="127"/>
      <c r="DT2114" s="127"/>
    </row>
    <row r="2115" spans="1:124" s="126" customFormat="1" x14ac:dyDescent="0.2">
      <c r="A2115" s="125"/>
      <c r="B2115" s="125"/>
      <c r="DS2115" s="127"/>
      <c r="DT2115" s="127"/>
    </row>
    <row r="2116" spans="1:124" s="126" customFormat="1" x14ac:dyDescent="0.2">
      <c r="A2116" s="125"/>
      <c r="B2116" s="125"/>
      <c r="DS2116" s="127"/>
      <c r="DT2116" s="127"/>
    </row>
    <row r="2117" spans="1:124" s="126" customFormat="1" x14ac:dyDescent="0.2">
      <c r="A2117" s="125"/>
      <c r="B2117" s="125"/>
      <c r="DS2117" s="127"/>
      <c r="DT2117" s="127"/>
    </row>
    <row r="2118" spans="1:124" s="126" customFormat="1" x14ac:dyDescent="0.2">
      <c r="A2118" s="125"/>
      <c r="B2118" s="125"/>
      <c r="DS2118" s="127"/>
      <c r="DT2118" s="127"/>
    </row>
    <row r="2119" spans="1:124" s="126" customFormat="1" x14ac:dyDescent="0.2">
      <c r="A2119" s="125"/>
      <c r="B2119" s="125"/>
      <c r="DS2119" s="127"/>
      <c r="DT2119" s="127"/>
    </row>
    <row r="2120" spans="1:124" s="126" customFormat="1" x14ac:dyDescent="0.2">
      <c r="A2120" s="125"/>
      <c r="B2120" s="125"/>
      <c r="DS2120" s="127"/>
      <c r="DT2120" s="127"/>
    </row>
    <row r="2121" spans="1:124" s="126" customFormat="1" x14ac:dyDescent="0.2">
      <c r="A2121" s="125"/>
      <c r="B2121" s="125"/>
      <c r="DS2121" s="127"/>
      <c r="DT2121" s="127"/>
    </row>
    <row r="2122" spans="1:124" s="126" customFormat="1" x14ac:dyDescent="0.2">
      <c r="A2122" s="125"/>
      <c r="B2122" s="125"/>
      <c r="DS2122" s="127"/>
      <c r="DT2122" s="127"/>
    </row>
    <row r="2123" spans="1:124" s="126" customFormat="1" x14ac:dyDescent="0.2">
      <c r="A2123" s="125"/>
      <c r="B2123" s="125"/>
      <c r="DS2123" s="127"/>
      <c r="DT2123" s="127"/>
    </row>
    <row r="2124" spans="1:124" s="126" customFormat="1" x14ac:dyDescent="0.2">
      <c r="A2124" s="125"/>
      <c r="B2124" s="125"/>
      <c r="DS2124" s="127"/>
      <c r="DT2124" s="127"/>
    </row>
    <row r="2125" spans="1:124" s="126" customFormat="1" x14ac:dyDescent="0.2">
      <c r="A2125" s="125"/>
      <c r="B2125" s="125"/>
      <c r="DS2125" s="127"/>
      <c r="DT2125" s="127"/>
    </row>
    <row r="2126" spans="1:124" s="126" customFormat="1" x14ac:dyDescent="0.2">
      <c r="A2126" s="125"/>
      <c r="B2126" s="125"/>
      <c r="DS2126" s="127"/>
      <c r="DT2126" s="127"/>
    </row>
    <row r="2127" spans="1:124" s="126" customFormat="1" x14ac:dyDescent="0.2">
      <c r="A2127" s="125"/>
      <c r="B2127" s="125"/>
      <c r="DS2127" s="127"/>
      <c r="DT2127" s="127"/>
    </row>
    <row r="2128" spans="1:124" s="126" customFormat="1" x14ac:dyDescent="0.2">
      <c r="A2128" s="125"/>
      <c r="B2128" s="125"/>
      <c r="DS2128" s="127"/>
      <c r="DT2128" s="127"/>
    </row>
    <row r="2129" spans="1:124" s="126" customFormat="1" x14ac:dyDescent="0.2">
      <c r="A2129" s="125"/>
      <c r="B2129" s="125"/>
      <c r="DS2129" s="127"/>
      <c r="DT2129" s="127"/>
    </row>
    <row r="2130" spans="1:124" s="126" customFormat="1" x14ac:dyDescent="0.2">
      <c r="A2130" s="125"/>
      <c r="B2130" s="125"/>
      <c r="DS2130" s="127"/>
      <c r="DT2130" s="127"/>
    </row>
    <row r="2131" spans="1:124" s="126" customFormat="1" x14ac:dyDescent="0.2">
      <c r="A2131" s="125"/>
      <c r="B2131" s="125"/>
      <c r="DS2131" s="127"/>
      <c r="DT2131" s="127"/>
    </row>
    <row r="2132" spans="1:124" s="126" customFormat="1" x14ac:dyDescent="0.2">
      <c r="A2132" s="125"/>
      <c r="B2132" s="125"/>
      <c r="DS2132" s="127"/>
      <c r="DT2132" s="127"/>
    </row>
    <row r="2133" spans="1:124" s="126" customFormat="1" x14ac:dyDescent="0.2">
      <c r="A2133" s="125"/>
      <c r="B2133" s="125"/>
      <c r="DS2133" s="127"/>
      <c r="DT2133" s="127"/>
    </row>
    <row r="2134" spans="1:124" s="126" customFormat="1" x14ac:dyDescent="0.2">
      <c r="A2134" s="125"/>
      <c r="B2134" s="125"/>
      <c r="DS2134" s="127"/>
      <c r="DT2134" s="127"/>
    </row>
    <row r="2135" spans="1:124" s="126" customFormat="1" x14ac:dyDescent="0.2">
      <c r="A2135" s="125"/>
      <c r="B2135" s="125"/>
      <c r="DS2135" s="127"/>
      <c r="DT2135" s="127"/>
    </row>
    <row r="2136" spans="1:124" s="126" customFormat="1" x14ac:dyDescent="0.2">
      <c r="A2136" s="125"/>
      <c r="B2136" s="125"/>
      <c r="DS2136" s="127"/>
      <c r="DT2136" s="127"/>
    </row>
    <row r="2137" spans="1:124" s="126" customFormat="1" x14ac:dyDescent="0.2">
      <c r="A2137" s="125"/>
      <c r="B2137" s="125"/>
      <c r="DS2137" s="127"/>
      <c r="DT2137" s="127"/>
    </row>
    <row r="2138" spans="1:124" s="126" customFormat="1" x14ac:dyDescent="0.2">
      <c r="A2138" s="125"/>
      <c r="B2138" s="125"/>
      <c r="DS2138" s="127"/>
      <c r="DT2138" s="127"/>
    </row>
    <row r="2139" spans="1:124" s="126" customFormat="1" x14ac:dyDescent="0.2">
      <c r="A2139" s="125"/>
      <c r="B2139" s="125"/>
      <c r="DS2139" s="127"/>
      <c r="DT2139" s="127"/>
    </row>
    <row r="2140" spans="1:124" s="126" customFormat="1" x14ac:dyDescent="0.2">
      <c r="A2140" s="125"/>
      <c r="B2140" s="125"/>
      <c r="DS2140" s="127"/>
      <c r="DT2140" s="127"/>
    </row>
    <row r="2141" spans="1:124" s="126" customFormat="1" x14ac:dyDescent="0.2">
      <c r="A2141" s="125"/>
      <c r="B2141" s="125"/>
      <c r="DS2141" s="127"/>
      <c r="DT2141" s="127"/>
    </row>
    <row r="2142" spans="1:124" s="126" customFormat="1" x14ac:dyDescent="0.2">
      <c r="A2142" s="125"/>
      <c r="B2142" s="125"/>
      <c r="DS2142" s="127"/>
      <c r="DT2142" s="127"/>
    </row>
    <row r="2143" spans="1:124" s="126" customFormat="1" x14ac:dyDescent="0.2">
      <c r="A2143" s="125"/>
      <c r="B2143" s="125"/>
      <c r="DS2143" s="127"/>
      <c r="DT2143" s="127"/>
    </row>
    <row r="2144" spans="1:124" s="126" customFormat="1" x14ac:dyDescent="0.2">
      <c r="A2144" s="125"/>
      <c r="B2144" s="125"/>
      <c r="DS2144" s="127"/>
      <c r="DT2144" s="127"/>
    </row>
    <row r="2145" spans="1:124" s="126" customFormat="1" x14ac:dyDescent="0.2">
      <c r="A2145" s="125"/>
      <c r="B2145" s="125"/>
      <c r="DS2145" s="127"/>
      <c r="DT2145" s="127"/>
    </row>
    <row r="2146" spans="1:124" s="126" customFormat="1" x14ac:dyDescent="0.2">
      <c r="A2146" s="125"/>
      <c r="B2146" s="125"/>
      <c r="DS2146" s="127"/>
      <c r="DT2146" s="127"/>
    </row>
    <row r="2147" spans="1:124" s="126" customFormat="1" x14ac:dyDescent="0.2">
      <c r="A2147" s="125"/>
      <c r="B2147" s="125"/>
      <c r="DS2147" s="127"/>
      <c r="DT2147" s="127"/>
    </row>
    <row r="2148" spans="1:124" s="126" customFormat="1" x14ac:dyDescent="0.2">
      <c r="A2148" s="125"/>
      <c r="B2148" s="125"/>
      <c r="DS2148" s="127"/>
      <c r="DT2148" s="127"/>
    </row>
    <row r="2149" spans="1:124" s="126" customFormat="1" x14ac:dyDescent="0.2">
      <c r="A2149" s="125"/>
      <c r="B2149" s="125"/>
      <c r="DS2149" s="127"/>
      <c r="DT2149" s="127"/>
    </row>
    <row r="2150" spans="1:124" s="126" customFormat="1" x14ac:dyDescent="0.2">
      <c r="A2150" s="125"/>
      <c r="B2150" s="125"/>
      <c r="DS2150" s="127"/>
      <c r="DT2150" s="127"/>
    </row>
    <row r="2151" spans="1:124" s="126" customFormat="1" x14ac:dyDescent="0.2">
      <c r="A2151" s="125"/>
      <c r="B2151" s="125"/>
      <c r="DS2151" s="127"/>
      <c r="DT2151" s="127"/>
    </row>
    <row r="2152" spans="1:124" s="126" customFormat="1" x14ac:dyDescent="0.2">
      <c r="A2152" s="125"/>
      <c r="B2152" s="125"/>
      <c r="DS2152" s="127"/>
      <c r="DT2152" s="127"/>
    </row>
    <row r="2153" spans="1:124" s="126" customFormat="1" x14ac:dyDescent="0.2">
      <c r="A2153" s="125"/>
      <c r="B2153" s="125"/>
      <c r="DS2153" s="127"/>
      <c r="DT2153" s="127"/>
    </row>
    <row r="2154" spans="1:124" s="126" customFormat="1" x14ac:dyDescent="0.2">
      <c r="A2154" s="125"/>
      <c r="B2154" s="125"/>
      <c r="DS2154" s="127"/>
      <c r="DT2154" s="127"/>
    </row>
    <row r="2155" spans="1:124" s="126" customFormat="1" x14ac:dyDescent="0.2">
      <c r="A2155" s="125"/>
      <c r="B2155" s="125"/>
      <c r="DS2155" s="127"/>
      <c r="DT2155" s="127"/>
    </row>
    <row r="2156" spans="1:124" s="126" customFormat="1" x14ac:dyDescent="0.2">
      <c r="A2156" s="125"/>
      <c r="B2156" s="125"/>
      <c r="DS2156" s="127"/>
      <c r="DT2156" s="127"/>
    </row>
    <row r="2157" spans="1:124" s="126" customFormat="1" x14ac:dyDescent="0.2">
      <c r="A2157" s="125"/>
      <c r="B2157" s="125"/>
      <c r="DS2157" s="127"/>
      <c r="DT2157" s="127"/>
    </row>
    <row r="2158" spans="1:124" s="126" customFormat="1" x14ac:dyDescent="0.2">
      <c r="A2158" s="125"/>
      <c r="B2158" s="125"/>
      <c r="DS2158" s="127"/>
      <c r="DT2158" s="127"/>
    </row>
    <row r="2159" spans="1:124" s="126" customFormat="1" x14ac:dyDescent="0.2">
      <c r="A2159" s="125"/>
      <c r="B2159" s="125"/>
      <c r="DS2159" s="127"/>
      <c r="DT2159" s="127"/>
    </row>
    <row r="2160" spans="1:124" s="126" customFormat="1" x14ac:dyDescent="0.2">
      <c r="A2160" s="125"/>
      <c r="B2160" s="125"/>
      <c r="DS2160" s="127"/>
      <c r="DT2160" s="127"/>
    </row>
    <row r="2161" spans="1:124" s="126" customFormat="1" x14ac:dyDescent="0.2">
      <c r="A2161" s="125"/>
      <c r="B2161" s="125"/>
      <c r="DS2161" s="127"/>
      <c r="DT2161" s="127"/>
    </row>
    <row r="2162" spans="1:124" s="126" customFormat="1" x14ac:dyDescent="0.2">
      <c r="A2162" s="125"/>
      <c r="B2162" s="125"/>
      <c r="DS2162" s="127"/>
      <c r="DT2162" s="127"/>
    </row>
    <row r="2163" spans="1:124" s="126" customFormat="1" x14ac:dyDescent="0.2">
      <c r="A2163" s="125"/>
      <c r="B2163" s="125"/>
      <c r="DS2163" s="127"/>
      <c r="DT2163" s="127"/>
    </row>
    <row r="2164" spans="1:124" s="126" customFormat="1" x14ac:dyDescent="0.2">
      <c r="A2164" s="125"/>
      <c r="B2164" s="125"/>
      <c r="DS2164" s="127"/>
      <c r="DT2164" s="127"/>
    </row>
    <row r="2165" spans="1:124" s="126" customFormat="1" x14ac:dyDescent="0.2">
      <c r="A2165" s="125"/>
      <c r="B2165" s="125"/>
      <c r="DS2165" s="127"/>
      <c r="DT2165" s="127"/>
    </row>
    <row r="2166" spans="1:124" s="126" customFormat="1" x14ac:dyDescent="0.2">
      <c r="A2166" s="125"/>
      <c r="B2166" s="125"/>
      <c r="DS2166" s="127"/>
      <c r="DT2166" s="127"/>
    </row>
    <row r="2167" spans="1:124" s="126" customFormat="1" x14ac:dyDescent="0.2">
      <c r="A2167" s="125"/>
      <c r="B2167" s="125"/>
      <c r="DS2167" s="127"/>
      <c r="DT2167" s="127"/>
    </row>
    <row r="2168" spans="1:124" s="126" customFormat="1" x14ac:dyDescent="0.2">
      <c r="A2168" s="125"/>
      <c r="B2168" s="125"/>
      <c r="DS2168" s="127"/>
      <c r="DT2168" s="127"/>
    </row>
    <row r="2169" spans="1:124" s="126" customFormat="1" x14ac:dyDescent="0.2">
      <c r="A2169" s="125"/>
      <c r="B2169" s="125"/>
      <c r="DS2169" s="127"/>
      <c r="DT2169" s="127"/>
    </row>
    <row r="2170" spans="1:124" s="126" customFormat="1" x14ac:dyDescent="0.2">
      <c r="A2170" s="125"/>
      <c r="B2170" s="125"/>
      <c r="DS2170" s="127"/>
      <c r="DT2170" s="127"/>
    </row>
    <row r="2171" spans="1:124" s="126" customFormat="1" x14ac:dyDescent="0.2">
      <c r="A2171" s="125"/>
      <c r="B2171" s="125"/>
      <c r="DS2171" s="127"/>
      <c r="DT2171" s="127"/>
    </row>
    <row r="2172" spans="1:124" s="126" customFormat="1" x14ac:dyDescent="0.2">
      <c r="A2172" s="125"/>
      <c r="B2172" s="125"/>
      <c r="DS2172" s="127"/>
      <c r="DT2172" s="127"/>
    </row>
    <row r="2173" spans="1:124" s="126" customFormat="1" x14ac:dyDescent="0.2">
      <c r="A2173" s="125"/>
      <c r="B2173" s="125"/>
      <c r="DS2173" s="127"/>
      <c r="DT2173" s="127"/>
    </row>
    <row r="2174" spans="1:124" s="126" customFormat="1" x14ac:dyDescent="0.2">
      <c r="A2174" s="125"/>
      <c r="B2174" s="125"/>
      <c r="DS2174" s="127"/>
      <c r="DT2174" s="127"/>
    </row>
    <row r="2175" spans="1:124" s="126" customFormat="1" x14ac:dyDescent="0.2">
      <c r="A2175" s="125"/>
      <c r="B2175" s="125"/>
      <c r="DS2175" s="127"/>
      <c r="DT2175" s="127"/>
    </row>
    <row r="2176" spans="1:124" s="126" customFormat="1" x14ac:dyDescent="0.2">
      <c r="A2176" s="125"/>
      <c r="B2176" s="125"/>
      <c r="DS2176" s="127"/>
      <c r="DT2176" s="127"/>
    </row>
    <row r="2177" spans="1:124" s="126" customFormat="1" x14ac:dyDescent="0.2">
      <c r="A2177" s="125"/>
      <c r="B2177" s="125"/>
      <c r="DS2177" s="127"/>
      <c r="DT2177" s="127"/>
    </row>
    <row r="2178" spans="1:124" s="126" customFormat="1" x14ac:dyDescent="0.2">
      <c r="A2178" s="125"/>
      <c r="B2178" s="125"/>
      <c r="DS2178" s="127"/>
      <c r="DT2178" s="127"/>
    </row>
    <row r="2179" spans="1:124" s="126" customFormat="1" x14ac:dyDescent="0.2">
      <c r="A2179" s="125"/>
      <c r="B2179" s="125"/>
      <c r="DS2179" s="127"/>
      <c r="DT2179" s="127"/>
    </row>
    <row r="2180" spans="1:124" s="126" customFormat="1" x14ac:dyDescent="0.2">
      <c r="A2180" s="125"/>
      <c r="B2180" s="125"/>
      <c r="DS2180" s="127"/>
      <c r="DT2180" s="127"/>
    </row>
    <row r="2181" spans="1:124" s="126" customFormat="1" x14ac:dyDescent="0.2">
      <c r="A2181" s="125"/>
      <c r="B2181" s="125"/>
      <c r="DS2181" s="127"/>
      <c r="DT2181" s="127"/>
    </row>
    <row r="2182" spans="1:124" s="126" customFormat="1" x14ac:dyDescent="0.2">
      <c r="A2182" s="125"/>
      <c r="B2182" s="125"/>
      <c r="DS2182" s="127"/>
      <c r="DT2182" s="127"/>
    </row>
    <row r="2183" spans="1:124" s="126" customFormat="1" x14ac:dyDescent="0.2">
      <c r="A2183" s="125"/>
      <c r="B2183" s="125"/>
      <c r="DS2183" s="127"/>
      <c r="DT2183" s="127"/>
    </row>
    <row r="2184" spans="1:124" s="126" customFormat="1" x14ac:dyDescent="0.2">
      <c r="A2184" s="125"/>
      <c r="B2184" s="125"/>
      <c r="DS2184" s="127"/>
      <c r="DT2184" s="127"/>
    </row>
    <row r="2185" spans="1:124" s="126" customFormat="1" x14ac:dyDescent="0.2">
      <c r="A2185" s="125"/>
      <c r="B2185" s="125"/>
      <c r="DS2185" s="127"/>
      <c r="DT2185" s="127"/>
    </row>
    <row r="2186" spans="1:124" s="126" customFormat="1" x14ac:dyDescent="0.2">
      <c r="A2186" s="125"/>
      <c r="B2186" s="125"/>
      <c r="DS2186" s="127"/>
      <c r="DT2186" s="127"/>
    </row>
    <row r="2187" spans="1:124" s="126" customFormat="1" x14ac:dyDescent="0.2">
      <c r="A2187" s="125"/>
      <c r="B2187" s="125"/>
      <c r="DS2187" s="127"/>
      <c r="DT2187" s="127"/>
    </row>
    <row r="2188" spans="1:124" s="126" customFormat="1" x14ac:dyDescent="0.2">
      <c r="A2188" s="125"/>
      <c r="B2188" s="125"/>
      <c r="DS2188" s="127"/>
      <c r="DT2188" s="127"/>
    </row>
    <row r="2189" spans="1:124" s="126" customFormat="1" x14ac:dyDescent="0.2">
      <c r="A2189" s="125"/>
      <c r="B2189" s="125"/>
      <c r="DS2189" s="127"/>
      <c r="DT2189" s="127"/>
    </row>
    <row r="2190" spans="1:124" s="126" customFormat="1" x14ac:dyDescent="0.2">
      <c r="A2190" s="125"/>
      <c r="B2190" s="125"/>
      <c r="DS2190" s="127"/>
      <c r="DT2190" s="127"/>
    </row>
    <row r="2191" spans="1:124" s="126" customFormat="1" x14ac:dyDescent="0.2">
      <c r="A2191" s="125"/>
      <c r="B2191" s="125"/>
      <c r="DS2191" s="127"/>
      <c r="DT2191" s="127"/>
    </row>
    <row r="2192" spans="1:124" s="126" customFormat="1" x14ac:dyDescent="0.2">
      <c r="A2192" s="125"/>
      <c r="B2192" s="125"/>
      <c r="DS2192" s="127"/>
      <c r="DT2192" s="127"/>
    </row>
    <row r="2193" spans="1:124" s="126" customFormat="1" x14ac:dyDescent="0.2">
      <c r="A2193" s="125"/>
      <c r="B2193" s="125"/>
      <c r="DS2193" s="127"/>
      <c r="DT2193" s="127"/>
    </row>
    <row r="2194" spans="1:124" s="126" customFormat="1" x14ac:dyDescent="0.2">
      <c r="A2194" s="125"/>
      <c r="B2194" s="125"/>
      <c r="DS2194" s="127"/>
      <c r="DT2194" s="127"/>
    </row>
    <row r="2195" spans="1:124" s="126" customFormat="1" x14ac:dyDescent="0.2">
      <c r="A2195" s="125"/>
      <c r="B2195" s="125"/>
      <c r="DS2195" s="127"/>
      <c r="DT2195" s="127"/>
    </row>
    <row r="2196" spans="1:124" s="126" customFormat="1" x14ac:dyDescent="0.2">
      <c r="A2196" s="125"/>
      <c r="B2196" s="125"/>
      <c r="DS2196" s="127"/>
      <c r="DT2196" s="127"/>
    </row>
    <row r="2197" spans="1:124" s="126" customFormat="1" x14ac:dyDescent="0.2">
      <c r="A2197" s="125"/>
      <c r="B2197" s="125"/>
      <c r="DS2197" s="127"/>
      <c r="DT2197" s="127"/>
    </row>
    <row r="2198" spans="1:124" s="126" customFormat="1" x14ac:dyDescent="0.2">
      <c r="A2198" s="125"/>
      <c r="B2198" s="125"/>
      <c r="DS2198" s="127"/>
      <c r="DT2198" s="127"/>
    </row>
    <row r="2199" spans="1:124" s="126" customFormat="1" x14ac:dyDescent="0.2">
      <c r="A2199" s="125"/>
      <c r="B2199" s="125"/>
      <c r="DS2199" s="127"/>
      <c r="DT2199" s="127"/>
    </row>
    <row r="2200" spans="1:124" s="126" customFormat="1" x14ac:dyDescent="0.2">
      <c r="A2200" s="125"/>
      <c r="B2200" s="125"/>
      <c r="DS2200" s="127"/>
      <c r="DT2200" s="127"/>
    </row>
    <row r="2201" spans="1:124" s="126" customFormat="1" x14ac:dyDescent="0.2">
      <c r="A2201" s="125"/>
      <c r="B2201" s="125"/>
      <c r="DS2201" s="127"/>
      <c r="DT2201" s="127"/>
    </row>
    <row r="2202" spans="1:124" s="126" customFormat="1" x14ac:dyDescent="0.2">
      <c r="A2202" s="125"/>
      <c r="B2202" s="125"/>
      <c r="DS2202" s="127"/>
      <c r="DT2202" s="127"/>
    </row>
    <row r="2203" spans="1:124" s="126" customFormat="1" x14ac:dyDescent="0.2">
      <c r="A2203" s="125"/>
      <c r="B2203" s="125"/>
      <c r="DS2203" s="127"/>
      <c r="DT2203" s="127"/>
    </row>
    <row r="2204" spans="1:124" s="126" customFormat="1" x14ac:dyDescent="0.2">
      <c r="A2204" s="125"/>
      <c r="B2204" s="125"/>
      <c r="DS2204" s="127"/>
      <c r="DT2204" s="127"/>
    </row>
    <row r="2205" spans="1:124" s="126" customFormat="1" x14ac:dyDescent="0.2">
      <c r="A2205" s="125"/>
      <c r="B2205" s="125"/>
      <c r="DS2205" s="127"/>
      <c r="DT2205" s="127"/>
    </row>
    <row r="2206" spans="1:124" s="126" customFormat="1" x14ac:dyDescent="0.2">
      <c r="A2206" s="125"/>
      <c r="B2206" s="125"/>
      <c r="DS2206" s="127"/>
      <c r="DT2206" s="127"/>
    </row>
    <row r="2207" spans="1:124" s="126" customFormat="1" x14ac:dyDescent="0.2">
      <c r="A2207" s="125"/>
      <c r="B2207" s="125"/>
      <c r="DS2207" s="127"/>
      <c r="DT2207" s="127"/>
    </row>
    <row r="2208" spans="1:124" s="126" customFormat="1" x14ac:dyDescent="0.2">
      <c r="A2208" s="125"/>
      <c r="B2208" s="125"/>
      <c r="DS2208" s="127"/>
      <c r="DT2208" s="127"/>
    </row>
    <row r="2209" spans="1:124" s="126" customFormat="1" x14ac:dyDescent="0.2">
      <c r="A2209" s="125"/>
      <c r="B2209" s="125"/>
      <c r="DS2209" s="127"/>
      <c r="DT2209" s="127"/>
    </row>
    <row r="2210" spans="1:124" s="126" customFormat="1" x14ac:dyDescent="0.2">
      <c r="A2210" s="125"/>
      <c r="B2210" s="125"/>
      <c r="DS2210" s="127"/>
      <c r="DT2210" s="127"/>
    </row>
    <row r="2211" spans="1:124" s="126" customFormat="1" x14ac:dyDescent="0.2">
      <c r="A2211" s="125"/>
      <c r="B2211" s="125"/>
      <c r="DS2211" s="127"/>
      <c r="DT2211" s="127"/>
    </row>
    <row r="2212" spans="1:124" s="126" customFormat="1" x14ac:dyDescent="0.2">
      <c r="A2212" s="125"/>
      <c r="B2212" s="125"/>
      <c r="DS2212" s="127"/>
      <c r="DT2212" s="127"/>
    </row>
    <row r="2213" spans="1:124" s="126" customFormat="1" x14ac:dyDescent="0.2">
      <c r="A2213" s="125"/>
      <c r="B2213" s="125"/>
      <c r="DS2213" s="127"/>
      <c r="DT2213" s="127"/>
    </row>
    <row r="2214" spans="1:124" s="126" customFormat="1" x14ac:dyDescent="0.2">
      <c r="A2214" s="125"/>
      <c r="B2214" s="125"/>
      <c r="DS2214" s="127"/>
      <c r="DT2214" s="127"/>
    </row>
    <row r="2215" spans="1:124" s="126" customFormat="1" x14ac:dyDescent="0.2">
      <c r="A2215" s="125"/>
      <c r="B2215" s="125"/>
      <c r="DS2215" s="127"/>
      <c r="DT2215" s="127"/>
    </row>
    <row r="2216" spans="1:124" s="126" customFormat="1" x14ac:dyDescent="0.2">
      <c r="A2216" s="125"/>
      <c r="B2216" s="125"/>
      <c r="DS2216" s="127"/>
      <c r="DT2216" s="127"/>
    </row>
    <row r="2217" spans="1:124" s="126" customFormat="1" x14ac:dyDescent="0.2">
      <c r="A2217" s="125"/>
      <c r="B2217" s="125"/>
      <c r="DS2217" s="127"/>
      <c r="DT2217" s="127"/>
    </row>
    <row r="2218" spans="1:124" s="126" customFormat="1" x14ac:dyDescent="0.2">
      <c r="A2218" s="125"/>
      <c r="B2218" s="125"/>
      <c r="DS2218" s="127"/>
      <c r="DT2218" s="127"/>
    </row>
    <row r="2219" spans="1:124" s="126" customFormat="1" x14ac:dyDescent="0.2">
      <c r="A2219" s="125"/>
      <c r="B2219" s="125"/>
      <c r="DS2219" s="127"/>
      <c r="DT2219" s="127"/>
    </row>
    <row r="2220" spans="1:124" s="126" customFormat="1" x14ac:dyDescent="0.2">
      <c r="A2220" s="125"/>
      <c r="B2220" s="125"/>
      <c r="DS2220" s="127"/>
      <c r="DT2220" s="127"/>
    </row>
    <row r="2221" spans="1:124" s="126" customFormat="1" x14ac:dyDescent="0.2">
      <c r="A2221" s="125"/>
      <c r="B2221" s="125"/>
      <c r="DS2221" s="127"/>
      <c r="DT2221" s="127"/>
    </row>
    <row r="2222" spans="1:124" s="126" customFormat="1" x14ac:dyDescent="0.2">
      <c r="A2222" s="125"/>
      <c r="B2222" s="125"/>
      <c r="DS2222" s="127"/>
      <c r="DT2222" s="127"/>
    </row>
    <row r="2223" spans="1:124" s="126" customFormat="1" x14ac:dyDescent="0.2">
      <c r="A2223" s="125"/>
      <c r="B2223" s="125"/>
      <c r="DS2223" s="127"/>
      <c r="DT2223" s="127"/>
    </row>
    <row r="2224" spans="1:124" s="126" customFormat="1" x14ac:dyDescent="0.2">
      <c r="A2224" s="125"/>
      <c r="B2224" s="125"/>
      <c r="DS2224" s="127"/>
      <c r="DT2224" s="127"/>
    </row>
    <row r="2225" spans="1:124" s="126" customFormat="1" x14ac:dyDescent="0.2">
      <c r="A2225" s="125"/>
      <c r="B2225" s="125"/>
      <c r="DS2225" s="127"/>
      <c r="DT2225" s="127"/>
    </row>
    <row r="2226" spans="1:124" s="126" customFormat="1" x14ac:dyDescent="0.2">
      <c r="A2226" s="125"/>
      <c r="B2226" s="125"/>
      <c r="DS2226" s="127"/>
      <c r="DT2226" s="127"/>
    </row>
    <row r="2227" spans="1:124" s="126" customFormat="1" x14ac:dyDescent="0.2">
      <c r="A2227" s="125"/>
      <c r="B2227" s="125"/>
      <c r="DS2227" s="127"/>
      <c r="DT2227" s="127"/>
    </row>
    <row r="2228" spans="1:124" s="126" customFormat="1" x14ac:dyDescent="0.2">
      <c r="A2228" s="125"/>
      <c r="B2228" s="125"/>
      <c r="DS2228" s="127"/>
      <c r="DT2228" s="127"/>
    </row>
    <row r="2229" spans="1:124" s="126" customFormat="1" x14ac:dyDescent="0.2">
      <c r="A2229" s="125"/>
      <c r="B2229" s="125"/>
      <c r="DS2229" s="127"/>
      <c r="DT2229" s="127"/>
    </row>
    <row r="2230" spans="1:124" s="126" customFormat="1" x14ac:dyDescent="0.2">
      <c r="A2230" s="125"/>
      <c r="B2230" s="125"/>
      <c r="DS2230" s="127"/>
      <c r="DT2230" s="127"/>
    </row>
    <row r="2231" spans="1:124" s="126" customFormat="1" x14ac:dyDescent="0.2">
      <c r="A2231" s="125"/>
      <c r="B2231" s="125"/>
      <c r="DS2231" s="127"/>
      <c r="DT2231" s="127"/>
    </row>
    <row r="2232" spans="1:124" s="126" customFormat="1" x14ac:dyDescent="0.2">
      <c r="A2232" s="125"/>
      <c r="B2232" s="125"/>
      <c r="DS2232" s="127"/>
      <c r="DT2232" s="127"/>
    </row>
    <row r="2233" spans="1:124" s="126" customFormat="1" x14ac:dyDescent="0.2">
      <c r="A2233" s="125"/>
      <c r="B2233" s="125"/>
      <c r="DS2233" s="127"/>
      <c r="DT2233" s="127"/>
    </row>
    <row r="2234" spans="1:124" s="126" customFormat="1" x14ac:dyDescent="0.2">
      <c r="A2234" s="125"/>
      <c r="B2234" s="125"/>
      <c r="DS2234" s="127"/>
      <c r="DT2234" s="127"/>
    </row>
    <row r="2235" spans="1:124" s="126" customFormat="1" x14ac:dyDescent="0.2">
      <c r="A2235" s="125"/>
      <c r="B2235" s="125"/>
      <c r="DS2235" s="127"/>
      <c r="DT2235" s="127"/>
    </row>
    <row r="2236" spans="1:124" s="126" customFormat="1" x14ac:dyDescent="0.2">
      <c r="A2236" s="125"/>
      <c r="B2236" s="125"/>
      <c r="DS2236" s="127"/>
      <c r="DT2236" s="127"/>
    </row>
    <row r="2237" spans="1:124" s="126" customFormat="1" x14ac:dyDescent="0.2">
      <c r="A2237" s="125"/>
      <c r="B2237" s="125"/>
      <c r="DS2237" s="127"/>
      <c r="DT2237" s="127"/>
    </row>
    <row r="2238" spans="1:124" s="126" customFormat="1" x14ac:dyDescent="0.2">
      <c r="A2238" s="125"/>
      <c r="B2238" s="125"/>
      <c r="DS2238" s="127"/>
      <c r="DT2238" s="127"/>
    </row>
    <row r="2239" spans="1:124" s="126" customFormat="1" x14ac:dyDescent="0.2">
      <c r="A2239" s="125"/>
      <c r="B2239" s="125"/>
      <c r="DS2239" s="127"/>
      <c r="DT2239" s="127"/>
    </row>
    <row r="2240" spans="1:124" s="126" customFormat="1" x14ac:dyDescent="0.2">
      <c r="A2240" s="125"/>
      <c r="B2240" s="125"/>
      <c r="DS2240" s="127"/>
      <c r="DT2240" s="127"/>
    </row>
    <row r="2241" spans="1:124" s="126" customFormat="1" x14ac:dyDescent="0.2">
      <c r="A2241" s="125"/>
      <c r="B2241" s="125"/>
      <c r="DS2241" s="127"/>
      <c r="DT2241" s="127"/>
    </row>
    <row r="2242" spans="1:124" s="126" customFormat="1" x14ac:dyDescent="0.2">
      <c r="A2242" s="125"/>
      <c r="B2242" s="125"/>
      <c r="DS2242" s="127"/>
      <c r="DT2242" s="127"/>
    </row>
    <row r="2243" spans="1:124" s="126" customFormat="1" x14ac:dyDescent="0.2">
      <c r="A2243" s="125"/>
      <c r="B2243" s="125"/>
      <c r="DS2243" s="127"/>
      <c r="DT2243" s="127"/>
    </row>
    <row r="2244" spans="1:124" s="126" customFormat="1" x14ac:dyDescent="0.2">
      <c r="A2244" s="125"/>
      <c r="B2244" s="125"/>
      <c r="DS2244" s="127"/>
      <c r="DT2244" s="127"/>
    </row>
    <row r="2245" spans="1:124" s="126" customFormat="1" x14ac:dyDescent="0.2">
      <c r="A2245" s="125"/>
      <c r="B2245" s="125"/>
      <c r="DS2245" s="127"/>
      <c r="DT2245" s="127"/>
    </row>
    <row r="2246" spans="1:124" s="126" customFormat="1" x14ac:dyDescent="0.2">
      <c r="A2246" s="125"/>
      <c r="B2246" s="125"/>
      <c r="DS2246" s="127"/>
      <c r="DT2246" s="127"/>
    </row>
    <row r="2247" spans="1:124" s="126" customFormat="1" x14ac:dyDescent="0.2">
      <c r="A2247" s="125"/>
      <c r="B2247" s="125"/>
      <c r="DS2247" s="127"/>
      <c r="DT2247" s="127"/>
    </row>
    <row r="2248" spans="1:124" s="126" customFormat="1" x14ac:dyDescent="0.2">
      <c r="A2248" s="125"/>
      <c r="B2248" s="125"/>
      <c r="DS2248" s="127"/>
      <c r="DT2248" s="127"/>
    </row>
    <row r="2249" spans="1:124" s="126" customFormat="1" x14ac:dyDescent="0.2">
      <c r="A2249" s="125"/>
      <c r="B2249" s="125"/>
      <c r="DS2249" s="127"/>
      <c r="DT2249" s="127"/>
    </row>
    <row r="2250" spans="1:124" s="126" customFormat="1" x14ac:dyDescent="0.2">
      <c r="A2250" s="125"/>
      <c r="B2250" s="125"/>
      <c r="DS2250" s="127"/>
      <c r="DT2250" s="127"/>
    </row>
    <row r="2251" spans="1:124" s="126" customFormat="1" x14ac:dyDescent="0.2">
      <c r="A2251" s="125"/>
      <c r="B2251" s="125"/>
      <c r="DS2251" s="127"/>
      <c r="DT2251" s="127"/>
    </row>
    <row r="2252" spans="1:124" s="126" customFormat="1" x14ac:dyDescent="0.2">
      <c r="A2252" s="125"/>
      <c r="B2252" s="125"/>
      <c r="DS2252" s="127"/>
      <c r="DT2252" s="127"/>
    </row>
    <row r="2253" spans="1:124" s="126" customFormat="1" x14ac:dyDescent="0.2">
      <c r="A2253" s="125"/>
      <c r="B2253" s="125"/>
      <c r="DS2253" s="127"/>
      <c r="DT2253" s="127"/>
    </row>
    <row r="2254" spans="1:124" s="126" customFormat="1" x14ac:dyDescent="0.2">
      <c r="A2254" s="125"/>
      <c r="B2254" s="125"/>
      <c r="DS2254" s="127"/>
      <c r="DT2254" s="127"/>
    </row>
    <row r="2255" spans="1:124" s="126" customFormat="1" x14ac:dyDescent="0.2">
      <c r="A2255" s="125"/>
      <c r="B2255" s="125"/>
      <c r="DS2255" s="127"/>
      <c r="DT2255" s="127"/>
    </row>
    <row r="2256" spans="1:124" s="126" customFormat="1" x14ac:dyDescent="0.2">
      <c r="A2256" s="125"/>
      <c r="B2256" s="125"/>
      <c r="DS2256" s="127"/>
      <c r="DT2256" s="127"/>
    </row>
    <row r="2257" spans="1:124" s="126" customFormat="1" x14ac:dyDescent="0.2">
      <c r="A2257" s="125"/>
      <c r="B2257" s="125"/>
      <c r="DS2257" s="127"/>
      <c r="DT2257" s="127"/>
    </row>
    <row r="2258" spans="1:124" s="126" customFormat="1" x14ac:dyDescent="0.2">
      <c r="A2258" s="125"/>
      <c r="B2258" s="125"/>
      <c r="DS2258" s="127"/>
      <c r="DT2258" s="127"/>
    </row>
    <row r="2259" spans="1:124" s="126" customFormat="1" x14ac:dyDescent="0.2">
      <c r="A2259" s="125"/>
      <c r="B2259" s="125"/>
      <c r="DS2259" s="127"/>
      <c r="DT2259" s="127"/>
    </row>
    <row r="2260" spans="1:124" s="126" customFormat="1" x14ac:dyDescent="0.2">
      <c r="A2260" s="125"/>
      <c r="B2260" s="125"/>
      <c r="DS2260" s="127"/>
      <c r="DT2260" s="127"/>
    </row>
    <row r="2261" spans="1:124" s="126" customFormat="1" x14ac:dyDescent="0.2">
      <c r="A2261" s="125"/>
      <c r="B2261" s="125"/>
      <c r="DS2261" s="127"/>
      <c r="DT2261" s="127"/>
    </row>
    <row r="2262" spans="1:124" s="126" customFormat="1" x14ac:dyDescent="0.2">
      <c r="A2262" s="125"/>
      <c r="B2262" s="125"/>
      <c r="DS2262" s="127"/>
      <c r="DT2262" s="127"/>
    </row>
    <row r="2263" spans="1:124" s="126" customFormat="1" x14ac:dyDescent="0.2">
      <c r="A2263" s="125"/>
      <c r="B2263" s="125"/>
      <c r="DS2263" s="127"/>
      <c r="DT2263" s="127"/>
    </row>
    <row r="2264" spans="1:124" s="126" customFormat="1" x14ac:dyDescent="0.2">
      <c r="A2264" s="125"/>
      <c r="B2264" s="125"/>
      <c r="DS2264" s="127"/>
      <c r="DT2264" s="127"/>
    </row>
    <row r="2265" spans="1:124" s="126" customFormat="1" x14ac:dyDescent="0.2">
      <c r="A2265" s="125"/>
      <c r="B2265" s="125"/>
      <c r="DS2265" s="127"/>
      <c r="DT2265" s="127"/>
    </row>
    <row r="2266" spans="1:124" s="126" customFormat="1" x14ac:dyDescent="0.2">
      <c r="A2266" s="125"/>
      <c r="B2266" s="125"/>
      <c r="DS2266" s="127"/>
      <c r="DT2266" s="127"/>
    </row>
    <row r="2267" spans="1:124" s="126" customFormat="1" x14ac:dyDescent="0.2">
      <c r="A2267" s="125"/>
      <c r="B2267" s="125"/>
      <c r="DS2267" s="127"/>
      <c r="DT2267" s="127"/>
    </row>
    <row r="2268" spans="1:124" s="126" customFormat="1" x14ac:dyDescent="0.2">
      <c r="A2268" s="125"/>
      <c r="B2268" s="125"/>
      <c r="DS2268" s="127"/>
      <c r="DT2268" s="127"/>
    </row>
    <row r="2269" spans="1:124" s="126" customFormat="1" x14ac:dyDescent="0.2">
      <c r="A2269" s="125"/>
      <c r="B2269" s="125"/>
      <c r="DS2269" s="127"/>
      <c r="DT2269" s="127"/>
    </row>
    <row r="2270" spans="1:124" s="126" customFormat="1" x14ac:dyDescent="0.2">
      <c r="A2270" s="125"/>
      <c r="B2270" s="125"/>
      <c r="DS2270" s="127"/>
      <c r="DT2270" s="127"/>
    </row>
    <row r="2271" spans="1:124" s="126" customFormat="1" x14ac:dyDescent="0.2">
      <c r="A2271" s="125"/>
      <c r="B2271" s="125"/>
      <c r="DS2271" s="127"/>
      <c r="DT2271" s="127"/>
    </row>
    <row r="2272" spans="1:124" s="126" customFormat="1" x14ac:dyDescent="0.2">
      <c r="A2272" s="125"/>
      <c r="B2272" s="125"/>
      <c r="DS2272" s="127"/>
      <c r="DT2272" s="127"/>
    </row>
    <row r="2273" spans="1:124" s="126" customFormat="1" x14ac:dyDescent="0.2">
      <c r="A2273" s="125"/>
      <c r="B2273" s="125"/>
      <c r="DS2273" s="127"/>
      <c r="DT2273" s="127"/>
    </row>
    <row r="2274" spans="1:124" s="126" customFormat="1" x14ac:dyDescent="0.2">
      <c r="A2274" s="125"/>
      <c r="B2274" s="125"/>
      <c r="DS2274" s="127"/>
      <c r="DT2274" s="127"/>
    </row>
    <row r="2275" spans="1:124" s="126" customFormat="1" x14ac:dyDescent="0.2">
      <c r="A2275" s="125"/>
      <c r="B2275" s="125"/>
      <c r="DS2275" s="127"/>
      <c r="DT2275" s="127"/>
    </row>
    <row r="2276" spans="1:124" s="126" customFormat="1" x14ac:dyDescent="0.2">
      <c r="A2276" s="125"/>
      <c r="B2276" s="125"/>
      <c r="DS2276" s="127"/>
      <c r="DT2276" s="127"/>
    </row>
    <row r="2277" spans="1:124" s="126" customFormat="1" x14ac:dyDescent="0.2">
      <c r="A2277" s="125"/>
      <c r="B2277" s="125"/>
      <c r="DS2277" s="127"/>
      <c r="DT2277" s="127"/>
    </row>
    <row r="2278" spans="1:124" s="126" customFormat="1" x14ac:dyDescent="0.2">
      <c r="A2278" s="125"/>
      <c r="B2278" s="125"/>
      <c r="DS2278" s="127"/>
      <c r="DT2278" s="127"/>
    </row>
    <row r="2279" spans="1:124" s="126" customFormat="1" x14ac:dyDescent="0.2">
      <c r="A2279" s="125"/>
      <c r="B2279" s="125"/>
      <c r="DS2279" s="127"/>
      <c r="DT2279" s="127"/>
    </row>
    <row r="2280" spans="1:124" s="126" customFormat="1" x14ac:dyDescent="0.2">
      <c r="A2280" s="125"/>
      <c r="B2280" s="125"/>
      <c r="DS2280" s="127"/>
      <c r="DT2280" s="127"/>
    </row>
    <row r="2281" spans="1:124" s="126" customFormat="1" x14ac:dyDescent="0.2">
      <c r="A2281" s="125"/>
      <c r="B2281" s="125"/>
      <c r="DS2281" s="127"/>
      <c r="DT2281" s="127"/>
    </row>
    <row r="2282" spans="1:124" s="126" customFormat="1" x14ac:dyDescent="0.2">
      <c r="A2282" s="125"/>
      <c r="B2282" s="125"/>
      <c r="DS2282" s="127"/>
      <c r="DT2282" s="127"/>
    </row>
    <row r="2283" spans="1:124" s="126" customFormat="1" x14ac:dyDescent="0.2">
      <c r="A2283" s="125"/>
      <c r="B2283" s="125"/>
      <c r="DS2283" s="127"/>
      <c r="DT2283" s="127"/>
    </row>
    <row r="2284" spans="1:124" s="126" customFormat="1" x14ac:dyDescent="0.2">
      <c r="A2284" s="125"/>
      <c r="B2284" s="125"/>
      <c r="DS2284" s="127"/>
      <c r="DT2284" s="127"/>
    </row>
    <row r="2285" spans="1:124" s="126" customFormat="1" x14ac:dyDescent="0.2">
      <c r="A2285" s="125"/>
      <c r="B2285" s="125"/>
      <c r="DS2285" s="127"/>
      <c r="DT2285" s="127"/>
    </row>
    <row r="2286" spans="1:124" s="126" customFormat="1" x14ac:dyDescent="0.2">
      <c r="A2286" s="125"/>
      <c r="B2286" s="125"/>
      <c r="DS2286" s="127"/>
      <c r="DT2286" s="127"/>
    </row>
    <row r="2287" spans="1:124" s="126" customFormat="1" x14ac:dyDescent="0.2">
      <c r="A2287" s="125"/>
      <c r="B2287" s="125"/>
      <c r="DS2287" s="127"/>
      <c r="DT2287" s="127"/>
    </row>
    <row r="2288" spans="1:124" s="126" customFormat="1" x14ac:dyDescent="0.2">
      <c r="A2288" s="125"/>
      <c r="B2288" s="125"/>
      <c r="DS2288" s="127"/>
      <c r="DT2288" s="127"/>
    </row>
    <row r="2289" spans="1:124" s="126" customFormat="1" x14ac:dyDescent="0.2">
      <c r="A2289" s="125"/>
      <c r="B2289" s="125"/>
      <c r="DS2289" s="127"/>
      <c r="DT2289" s="127"/>
    </row>
    <row r="2290" spans="1:124" s="126" customFormat="1" x14ac:dyDescent="0.2">
      <c r="A2290" s="125"/>
      <c r="B2290" s="125"/>
      <c r="DS2290" s="127"/>
      <c r="DT2290" s="127"/>
    </row>
    <row r="2291" spans="1:124" s="126" customFormat="1" x14ac:dyDescent="0.2">
      <c r="A2291" s="125"/>
      <c r="B2291" s="125"/>
      <c r="DS2291" s="127"/>
      <c r="DT2291" s="127"/>
    </row>
    <row r="2292" spans="1:124" s="126" customFormat="1" x14ac:dyDescent="0.2">
      <c r="A2292" s="125"/>
      <c r="B2292" s="125"/>
      <c r="DS2292" s="127"/>
      <c r="DT2292" s="127"/>
    </row>
    <row r="2293" spans="1:124" s="126" customFormat="1" x14ac:dyDescent="0.2">
      <c r="A2293" s="125"/>
      <c r="B2293" s="125"/>
      <c r="DS2293" s="127"/>
      <c r="DT2293" s="127"/>
    </row>
    <row r="2294" spans="1:124" s="126" customFormat="1" x14ac:dyDescent="0.2">
      <c r="A2294" s="125"/>
      <c r="B2294" s="125"/>
      <c r="DS2294" s="127"/>
      <c r="DT2294" s="127"/>
    </row>
    <row r="2295" spans="1:124" s="126" customFormat="1" x14ac:dyDescent="0.2">
      <c r="A2295" s="125"/>
      <c r="B2295" s="125"/>
      <c r="DS2295" s="127"/>
      <c r="DT2295" s="127"/>
    </row>
    <row r="2296" spans="1:124" s="126" customFormat="1" x14ac:dyDescent="0.2">
      <c r="A2296" s="125"/>
      <c r="B2296" s="125"/>
      <c r="DS2296" s="127"/>
      <c r="DT2296" s="127"/>
    </row>
    <row r="2297" spans="1:124" s="126" customFormat="1" x14ac:dyDescent="0.2">
      <c r="A2297" s="125"/>
      <c r="B2297" s="125"/>
      <c r="DS2297" s="127"/>
      <c r="DT2297" s="127"/>
    </row>
    <row r="2298" spans="1:124" s="126" customFormat="1" x14ac:dyDescent="0.2">
      <c r="A2298" s="125"/>
      <c r="B2298" s="125"/>
      <c r="DS2298" s="127"/>
      <c r="DT2298" s="127"/>
    </row>
    <row r="2299" spans="1:124" s="126" customFormat="1" x14ac:dyDescent="0.2">
      <c r="A2299" s="125"/>
      <c r="B2299" s="125"/>
      <c r="DS2299" s="127"/>
      <c r="DT2299" s="127"/>
    </row>
    <row r="2300" spans="1:124" s="126" customFormat="1" x14ac:dyDescent="0.2">
      <c r="A2300" s="125"/>
      <c r="B2300" s="125"/>
      <c r="DS2300" s="127"/>
      <c r="DT2300" s="127"/>
    </row>
    <row r="2301" spans="1:124" s="126" customFormat="1" x14ac:dyDescent="0.2">
      <c r="A2301" s="125"/>
      <c r="B2301" s="125"/>
      <c r="DS2301" s="127"/>
      <c r="DT2301" s="127"/>
    </row>
    <row r="2302" spans="1:124" s="126" customFormat="1" x14ac:dyDescent="0.2">
      <c r="A2302" s="125"/>
      <c r="B2302" s="125"/>
      <c r="DS2302" s="127"/>
      <c r="DT2302" s="127"/>
    </row>
    <row r="2303" spans="1:124" s="126" customFormat="1" x14ac:dyDescent="0.2">
      <c r="A2303" s="125"/>
      <c r="B2303" s="125"/>
      <c r="DS2303" s="127"/>
      <c r="DT2303" s="127"/>
    </row>
    <row r="2304" spans="1:124" s="126" customFormat="1" x14ac:dyDescent="0.2">
      <c r="A2304" s="125"/>
      <c r="B2304" s="125"/>
      <c r="DS2304" s="127"/>
      <c r="DT2304" s="127"/>
    </row>
    <row r="2305" spans="1:124" s="126" customFormat="1" x14ac:dyDescent="0.2">
      <c r="A2305" s="125"/>
      <c r="B2305" s="125"/>
      <c r="DS2305" s="127"/>
      <c r="DT2305" s="127"/>
    </row>
    <row r="2306" spans="1:124" s="126" customFormat="1" x14ac:dyDescent="0.2">
      <c r="A2306" s="125"/>
      <c r="B2306" s="125"/>
      <c r="DS2306" s="127"/>
      <c r="DT2306" s="127"/>
    </row>
    <row r="2307" spans="1:124" s="126" customFormat="1" x14ac:dyDescent="0.2">
      <c r="A2307" s="125"/>
      <c r="B2307" s="125"/>
      <c r="DS2307" s="127"/>
      <c r="DT2307" s="127"/>
    </row>
    <row r="2308" spans="1:124" s="126" customFormat="1" x14ac:dyDescent="0.2">
      <c r="A2308" s="125"/>
      <c r="B2308" s="125"/>
      <c r="DS2308" s="127"/>
      <c r="DT2308" s="127"/>
    </row>
    <row r="2309" spans="1:124" s="126" customFormat="1" x14ac:dyDescent="0.2">
      <c r="A2309" s="125"/>
      <c r="B2309" s="125"/>
      <c r="DS2309" s="127"/>
      <c r="DT2309" s="127"/>
    </row>
    <row r="2310" spans="1:124" s="126" customFormat="1" x14ac:dyDescent="0.2">
      <c r="A2310" s="125"/>
      <c r="B2310" s="125"/>
      <c r="DS2310" s="127"/>
      <c r="DT2310" s="127"/>
    </row>
    <row r="2311" spans="1:124" s="126" customFormat="1" x14ac:dyDescent="0.2">
      <c r="A2311" s="125"/>
      <c r="B2311" s="125"/>
      <c r="DS2311" s="127"/>
      <c r="DT2311" s="127"/>
    </row>
    <row r="2312" spans="1:124" s="126" customFormat="1" x14ac:dyDescent="0.2">
      <c r="A2312" s="125"/>
      <c r="B2312" s="125"/>
      <c r="DS2312" s="127"/>
      <c r="DT2312" s="127"/>
    </row>
    <row r="2313" spans="1:124" s="126" customFormat="1" x14ac:dyDescent="0.2">
      <c r="A2313" s="125"/>
      <c r="B2313" s="125"/>
      <c r="DS2313" s="127"/>
      <c r="DT2313" s="127"/>
    </row>
    <row r="2314" spans="1:124" s="126" customFormat="1" x14ac:dyDescent="0.2">
      <c r="A2314" s="125"/>
      <c r="B2314" s="125"/>
      <c r="DS2314" s="127"/>
      <c r="DT2314" s="127"/>
    </row>
    <row r="2315" spans="1:124" s="126" customFormat="1" x14ac:dyDescent="0.2">
      <c r="A2315" s="125"/>
      <c r="B2315" s="125"/>
      <c r="DS2315" s="127"/>
      <c r="DT2315" s="127"/>
    </row>
    <row r="2316" spans="1:124" s="126" customFormat="1" x14ac:dyDescent="0.2">
      <c r="A2316" s="125"/>
      <c r="B2316" s="125"/>
      <c r="DS2316" s="127"/>
      <c r="DT2316" s="127"/>
    </row>
    <row r="2317" spans="1:124" s="126" customFormat="1" x14ac:dyDescent="0.2">
      <c r="A2317" s="125"/>
      <c r="B2317" s="125"/>
      <c r="DS2317" s="127"/>
      <c r="DT2317" s="127"/>
    </row>
    <row r="2318" spans="1:124" s="126" customFormat="1" x14ac:dyDescent="0.2">
      <c r="A2318" s="125"/>
      <c r="B2318" s="125"/>
      <c r="DS2318" s="127"/>
      <c r="DT2318" s="127"/>
    </row>
    <row r="2319" spans="1:124" s="126" customFormat="1" x14ac:dyDescent="0.2">
      <c r="A2319" s="125"/>
      <c r="B2319" s="125"/>
      <c r="DS2319" s="127"/>
      <c r="DT2319" s="127"/>
    </row>
    <row r="2320" spans="1:124" s="126" customFormat="1" x14ac:dyDescent="0.2">
      <c r="A2320" s="125"/>
      <c r="B2320" s="125"/>
      <c r="DS2320" s="127"/>
      <c r="DT2320" s="127"/>
    </row>
    <row r="2321" spans="1:124" s="126" customFormat="1" x14ac:dyDescent="0.2">
      <c r="A2321" s="125"/>
      <c r="B2321" s="125"/>
      <c r="DS2321" s="127"/>
      <c r="DT2321" s="127"/>
    </row>
    <row r="2322" spans="1:124" s="126" customFormat="1" x14ac:dyDescent="0.2">
      <c r="A2322" s="125"/>
      <c r="B2322" s="125"/>
      <c r="DS2322" s="127"/>
      <c r="DT2322" s="127"/>
    </row>
    <row r="2323" spans="1:124" s="126" customFormat="1" x14ac:dyDescent="0.2">
      <c r="A2323" s="125"/>
      <c r="B2323" s="125"/>
      <c r="DS2323" s="127"/>
      <c r="DT2323" s="127"/>
    </row>
    <row r="2324" spans="1:124" s="126" customFormat="1" x14ac:dyDescent="0.2">
      <c r="A2324" s="125"/>
      <c r="B2324" s="125"/>
      <c r="DS2324" s="127"/>
      <c r="DT2324" s="127"/>
    </row>
    <row r="2325" spans="1:124" s="126" customFormat="1" x14ac:dyDescent="0.2">
      <c r="A2325" s="125"/>
      <c r="B2325" s="125"/>
      <c r="DS2325" s="127"/>
      <c r="DT2325" s="127"/>
    </row>
    <row r="2326" spans="1:124" s="126" customFormat="1" x14ac:dyDescent="0.2">
      <c r="A2326" s="125"/>
      <c r="B2326" s="125"/>
      <c r="DS2326" s="127"/>
      <c r="DT2326" s="127"/>
    </row>
    <row r="2327" spans="1:124" s="126" customFormat="1" x14ac:dyDescent="0.2">
      <c r="A2327" s="125"/>
      <c r="B2327" s="125"/>
      <c r="DS2327" s="127"/>
      <c r="DT2327" s="127"/>
    </row>
    <row r="2328" spans="1:124" s="126" customFormat="1" x14ac:dyDescent="0.2">
      <c r="A2328" s="125"/>
      <c r="B2328" s="125"/>
      <c r="DS2328" s="127"/>
      <c r="DT2328" s="127"/>
    </row>
    <row r="2329" spans="1:124" s="126" customFormat="1" x14ac:dyDescent="0.2">
      <c r="A2329" s="125"/>
      <c r="B2329" s="125"/>
      <c r="DS2329" s="127"/>
      <c r="DT2329" s="127"/>
    </row>
    <row r="2330" spans="1:124" s="126" customFormat="1" x14ac:dyDescent="0.2">
      <c r="A2330" s="125"/>
      <c r="B2330" s="125"/>
      <c r="DS2330" s="127"/>
      <c r="DT2330" s="127"/>
    </row>
    <row r="2331" spans="1:124" s="126" customFormat="1" x14ac:dyDescent="0.2">
      <c r="A2331" s="125"/>
      <c r="B2331" s="125"/>
      <c r="DS2331" s="127"/>
      <c r="DT2331" s="127"/>
    </row>
    <row r="2332" spans="1:124" s="126" customFormat="1" x14ac:dyDescent="0.2">
      <c r="A2332" s="125"/>
      <c r="B2332" s="125"/>
      <c r="DS2332" s="127"/>
      <c r="DT2332" s="127"/>
    </row>
    <row r="2333" spans="1:124" s="126" customFormat="1" x14ac:dyDescent="0.2">
      <c r="A2333" s="125"/>
      <c r="B2333" s="125"/>
      <c r="DS2333" s="127"/>
      <c r="DT2333" s="127"/>
    </row>
    <row r="2334" spans="1:124" s="126" customFormat="1" x14ac:dyDescent="0.2">
      <c r="A2334" s="125"/>
      <c r="B2334" s="125"/>
      <c r="DS2334" s="127"/>
      <c r="DT2334" s="127"/>
    </row>
    <row r="2335" spans="1:124" s="126" customFormat="1" x14ac:dyDescent="0.2">
      <c r="A2335" s="125"/>
      <c r="B2335" s="125"/>
      <c r="DS2335" s="127"/>
      <c r="DT2335" s="127"/>
    </row>
    <row r="2336" spans="1:124" s="126" customFormat="1" x14ac:dyDescent="0.2">
      <c r="A2336" s="125"/>
      <c r="B2336" s="125"/>
      <c r="DS2336" s="127"/>
      <c r="DT2336" s="127"/>
    </row>
    <row r="2337" spans="1:124" s="126" customFormat="1" x14ac:dyDescent="0.2">
      <c r="A2337" s="125"/>
      <c r="B2337" s="125"/>
      <c r="DS2337" s="127"/>
      <c r="DT2337" s="127"/>
    </row>
    <row r="2338" spans="1:124" s="126" customFormat="1" x14ac:dyDescent="0.2">
      <c r="A2338" s="125"/>
      <c r="B2338" s="125"/>
      <c r="DS2338" s="127"/>
      <c r="DT2338" s="127"/>
    </row>
    <row r="2339" spans="1:124" s="126" customFormat="1" x14ac:dyDescent="0.2">
      <c r="A2339" s="125"/>
      <c r="B2339" s="125"/>
      <c r="DS2339" s="127"/>
      <c r="DT2339" s="127"/>
    </row>
    <row r="2340" spans="1:124" s="126" customFormat="1" x14ac:dyDescent="0.2">
      <c r="A2340" s="125"/>
      <c r="B2340" s="125"/>
      <c r="DS2340" s="127"/>
      <c r="DT2340" s="127"/>
    </row>
    <row r="2341" spans="1:124" s="126" customFormat="1" x14ac:dyDescent="0.2">
      <c r="A2341" s="125"/>
      <c r="B2341" s="125"/>
      <c r="DS2341" s="127"/>
      <c r="DT2341" s="127"/>
    </row>
    <row r="2342" spans="1:124" s="126" customFormat="1" x14ac:dyDescent="0.2">
      <c r="A2342" s="125"/>
      <c r="B2342" s="125"/>
      <c r="DS2342" s="127"/>
      <c r="DT2342" s="127"/>
    </row>
    <row r="2343" spans="1:124" s="126" customFormat="1" x14ac:dyDescent="0.2">
      <c r="A2343" s="125"/>
      <c r="B2343" s="125"/>
      <c r="DS2343" s="127"/>
      <c r="DT2343" s="127"/>
    </row>
    <row r="2344" spans="1:124" s="126" customFormat="1" x14ac:dyDescent="0.2">
      <c r="A2344" s="125"/>
      <c r="B2344" s="125"/>
      <c r="DS2344" s="127"/>
      <c r="DT2344" s="127"/>
    </row>
    <row r="2345" spans="1:124" s="126" customFormat="1" x14ac:dyDescent="0.2">
      <c r="A2345" s="125"/>
      <c r="B2345" s="125"/>
      <c r="DS2345" s="127"/>
      <c r="DT2345" s="127"/>
    </row>
    <row r="2346" spans="1:124" s="126" customFormat="1" x14ac:dyDescent="0.2">
      <c r="A2346" s="125"/>
      <c r="B2346" s="125"/>
      <c r="DS2346" s="127"/>
      <c r="DT2346" s="127"/>
    </row>
    <row r="2347" spans="1:124" s="126" customFormat="1" x14ac:dyDescent="0.2">
      <c r="A2347" s="125"/>
      <c r="B2347" s="125"/>
      <c r="DS2347" s="127"/>
      <c r="DT2347" s="127"/>
    </row>
    <row r="2348" spans="1:124" s="126" customFormat="1" x14ac:dyDescent="0.2">
      <c r="A2348" s="125"/>
      <c r="B2348" s="125"/>
      <c r="DS2348" s="127"/>
      <c r="DT2348" s="127"/>
    </row>
    <row r="2349" spans="1:124" s="126" customFormat="1" x14ac:dyDescent="0.2">
      <c r="A2349" s="125"/>
      <c r="B2349" s="125"/>
      <c r="DS2349" s="127"/>
      <c r="DT2349" s="127"/>
    </row>
    <row r="2350" spans="1:124" s="126" customFormat="1" x14ac:dyDescent="0.2">
      <c r="A2350" s="125"/>
      <c r="B2350" s="125"/>
      <c r="DS2350" s="127"/>
      <c r="DT2350" s="127"/>
    </row>
    <row r="2351" spans="1:124" s="126" customFormat="1" x14ac:dyDescent="0.2">
      <c r="A2351" s="125"/>
      <c r="B2351" s="125"/>
      <c r="DS2351" s="127"/>
      <c r="DT2351" s="127"/>
    </row>
    <row r="2352" spans="1:124" s="126" customFormat="1" x14ac:dyDescent="0.2">
      <c r="A2352" s="125"/>
      <c r="B2352" s="125"/>
      <c r="DS2352" s="127"/>
      <c r="DT2352" s="127"/>
    </row>
    <row r="2353" spans="1:124" s="126" customFormat="1" x14ac:dyDescent="0.2">
      <c r="A2353" s="125"/>
      <c r="B2353" s="125"/>
      <c r="DS2353" s="127"/>
      <c r="DT2353" s="127"/>
    </row>
    <row r="2354" spans="1:124" s="126" customFormat="1" x14ac:dyDescent="0.2">
      <c r="A2354" s="125"/>
      <c r="B2354" s="125"/>
      <c r="DS2354" s="127"/>
      <c r="DT2354" s="127"/>
    </row>
    <row r="2355" spans="1:124" s="126" customFormat="1" x14ac:dyDescent="0.2">
      <c r="A2355" s="125"/>
      <c r="B2355" s="125"/>
      <c r="DS2355" s="127"/>
      <c r="DT2355" s="127"/>
    </row>
    <row r="2356" spans="1:124" s="126" customFormat="1" x14ac:dyDescent="0.2">
      <c r="A2356" s="125"/>
      <c r="B2356" s="125"/>
      <c r="DS2356" s="127"/>
      <c r="DT2356" s="127"/>
    </row>
    <row r="2357" spans="1:124" s="126" customFormat="1" x14ac:dyDescent="0.2">
      <c r="A2357" s="125"/>
      <c r="B2357" s="125"/>
      <c r="DS2357" s="127"/>
      <c r="DT2357" s="127"/>
    </row>
    <row r="2358" spans="1:124" s="126" customFormat="1" x14ac:dyDescent="0.2">
      <c r="A2358" s="125"/>
      <c r="B2358" s="125"/>
      <c r="DS2358" s="127"/>
      <c r="DT2358" s="127"/>
    </row>
    <row r="2359" spans="1:124" s="126" customFormat="1" x14ac:dyDescent="0.2">
      <c r="A2359" s="125"/>
      <c r="B2359" s="125"/>
      <c r="DS2359" s="127"/>
      <c r="DT2359" s="127"/>
    </row>
    <row r="2360" spans="1:124" s="126" customFormat="1" x14ac:dyDescent="0.2">
      <c r="A2360" s="125"/>
      <c r="B2360" s="125"/>
      <c r="DS2360" s="127"/>
      <c r="DT2360" s="127"/>
    </row>
    <row r="2361" spans="1:124" s="126" customFormat="1" x14ac:dyDescent="0.2">
      <c r="A2361" s="125"/>
      <c r="B2361" s="125"/>
      <c r="DS2361" s="127"/>
      <c r="DT2361" s="127"/>
    </row>
    <row r="2362" spans="1:124" s="126" customFormat="1" x14ac:dyDescent="0.2">
      <c r="A2362" s="125"/>
      <c r="B2362" s="125"/>
      <c r="DS2362" s="127"/>
      <c r="DT2362" s="127"/>
    </row>
    <row r="2363" spans="1:124" s="126" customFormat="1" x14ac:dyDescent="0.2">
      <c r="A2363" s="125"/>
      <c r="B2363" s="125"/>
      <c r="DS2363" s="127"/>
      <c r="DT2363" s="127"/>
    </row>
    <row r="2364" spans="1:124" s="126" customFormat="1" x14ac:dyDescent="0.2">
      <c r="A2364" s="125"/>
      <c r="B2364" s="125"/>
      <c r="DS2364" s="127"/>
      <c r="DT2364" s="127"/>
    </row>
    <row r="2365" spans="1:124" s="126" customFormat="1" x14ac:dyDescent="0.2">
      <c r="A2365" s="125"/>
      <c r="B2365" s="125"/>
      <c r="DS2365" s="127"/>
      <c r="DT2365" s="127"/>
    </row>
    <row r="2366" spans="1:124" s="126" customFormat="1" x14ac:dyDescent="0.2">
      <c r="A2366" s="125"/>
      <c r="B2366" s="125"/>
      <c r="DS2366" s="127"/>
      <c r="DT2366" s="127"/>
    </row>
    <row r="2367" spans="1:124" s="126" customFormat="1" x14ac:dyDescent="0.2">
      <c r="A2367" s="125"/>
      <c r="B2367" s="125"/>
      <c r="DS2367" s="127"/>
      <c r="DT2367" s="127"/>
    </row>
    <row r="2368" spans="1:124" s="126" customFormat="1" x14ac:dyDescent="0.2">
      <c r="A2368" s="125"/>
      <c r="B2368" s="125"/>
      <c r="DS2368" s="127"/>
      <c r="DT2368" s="127"/>
    </row>
    <row r="2369" spans="1:124" s="126" customFormat="1" x14ac:dyDescent="0.2">
      <c r="A2369" s="125"/>
      <c r="B2369" s="125"/>
      <c r="DS2369" s="127"/>
      <c r="DT2369" s="127"/>
    </row>
    <row r="2370" spans="1:124" s="126" customFormat="1" x14ac:dyDescent="0.2">
      <c r="A2370" s="125"/>
      <c r="B2370" s="125"/>
      <c r="DS2370" s="127"/>
      <c r="DT2370" s="127"/>
    </row>
    <row r="2371" spans="1:124" s="126" customFormat="1" x14ac:dyDescent="0.2">
      <c r="A2371" s="125"/>
      <c r="B2371" s="125"/>
      <c r="DS2371" s="127"/>
      <c r="DT2371" s="127"/>
    </row>
    <row r="2372" spans="1:124" s="126" customFormat="1" x14ac:dyDescent="0.2">
      <c r="A2372" s="125"/>
      <c r="B2372" s="125"/>
      <c r="DS2372" s="127"/>
      <c r="DT2372" s="127"/>
    </row>
    <row r="2373" spans="1:124" s="126" customFormat="1" x14ac:dyDescent="0.2">
      <c r="A2373" s="125"/>
      <c r="B2373" s="125"/>
      <c r="DS2373" s="127"/>
      <c r="DT2373" s="127"/>
    </row>
    <row r="2374" spans="1:124" s="126" customFormat="1" x14ac:dyDescent="0.2">
      <c r="A2374" s="125"/>
      <c r="B2374" s="125"/>
      <c r="DS2374" s="127"/>
      <c r="DT2374" s="127"/>
    </row>
    <row r="2375" spans="1:124" s="126" customFormat="1" x14ac:dyDescent="0.2">
      <c r="A2375" s="125"/>
      <c r="B2375" s="125"/>
      <c r="DS2375" s="127"/>
      <c r="DT2375" s="127"/>
    </row>
    <row r="2376" spans="1:124" s="126" customFormat="1" x14ac:dyDescent="0.2">
      <c r="A2376" s="125"/>
      <c r="B2376" s="125"/>
      <c r="DS2376" s="127"/>
      <c r="DT2376" s="127"/>
    </row>
    <row r="2377" spans="1:124" s="126" customFormat="1" x14ac:dyDescent="0.2">
      <c r="A2377" s="125"/>
      <c r="B2377" s="125"/>
      <c r="DS2377" s="127"/>
      <c r="DT2377" s="127"/>
    </row>
    <row r="2378" spans="1:124" s="126" customFormat="1" x14ac:dyDescent="0.2">
      <c r="A2378" s="125"/>
      <c r="B2378" s="125"/>
      <c r="DS2378" s="127"/>
      <c r="DT2378" s="127"/>
    </row>
    <row r="2379" spans="1:124" s="126" customFormat="1" x14ac:dyDescent="0.2">
      <c r="A2379" s="125"/>
      <c r="B2379" s="125"/>
      <c r="DS2379" s="127"/>
      <c r="DT2379" s="127"/>
    </row>
    <row r="2380" spans="1:124" s="126" customFormat="1" x14ac:dyDescent="0.2">
      <c r="A2380" s="125"/>
      <c r="B2380" s="125"/>
      <c r="DS2380" s="127"/>
      <c r="DT2380" s="127"/>
    </row>
    <row r="2381" spans="1:124" s="126" customFormat="1" x14ac:dyDescent="0.2">
      <c r="A2381" s="125"/>
      <c r="B2381" s="125"/>
      <c r="DS2381" s="127"/>
      <c r="DT2381" s="127"/>
    </row>
    <row r="2382" spans="1:124" s="126" customFormat="1" x14ac:dyDescent="0.2">
      <c r="A2382" s="125"/>
      <c r="B2382" s="125"/>
      <c r="DS2382" s="127"/>
      <c r="DT2382" s="127"/>
    </row>
    <row r="2383" spans="1:124" s="126" customFormat="1" x14ac:dyDescent="0.2">
      <c r="A2383" s="125"/>
      <c r="B2383" s="125"/>
      <c r="DS2383" s="127"/>
      <c r="DT2383" s="127"/>
    </row>
    <row r="2384" spans="1:124" s="126" customFormat="1" x14ac:dyDescent="0.2">
      <c r="A2384" s="125"/>
      <c r="B2384" s="125"/>
      <c r="DS2384" s="127"/>
      <c r="DT2384" s="127"/>
    </row>
    <row r="2385" spans="1:124" s="126" customFormat="1" x14ac:dyDescent="0.2">
      <c r="A2385" s="125"/>
      <c r="B2385" s="125"/>
      <c r="DS2385" s="127"/>
      <c r="DT2385" s="127"/>
    </row>
    <row r="2386" spans="1:124" s="126" customFormat="1" x14ac:dyDescent="0.2">
      <c r="A2386" s="125"/>
      <c r="B2386" s="125"/>
      <c r="DS2386" s="127"/>
      <c r="DT2386" s="127"/>
    </row>
    <row r="2387" spans="1:124" s="126" customFormat="1" x14ac:dyDescent="0.2">
      <c r="A2387" s="125"/>
      <c r="B2387" s="125"/>
      <c r="DS2387" s="127"/>
      <c r="DT2387" s="127"/>
    </row>
    <row r="2388" spans="1:124" s="126" customFormat="1" x14ac:dyDescent="0.2">
      <c r="A2388" s="125"/>
      <c r="B2388" s="125"/>
      <c r="DS2388" s="127"/>
      <c r="DT2388" s="127"/>
    </row>
    <row r="2389" spans="1:124" s="126" customFormat="1" x14ac:dyDescent="0.2">
      <c r="A2389" s="125"/>
      <c r="B2389" s="125"/>
      <c r="DS2389" s="127"/>
      <c r="DT2389" s="127"/>
    </row>
    <row r="2390" spans="1:124" s="126" customFormat="1" x14ac:dyDescent="0.2">
      <c r="A2390" s="125"/>
      <c r="B2390" s="125"/>
      <c r="DS2390" s="127"/>
      <c r="DT2390" s="127"/>
    </row>
    <row r="2391" spans="1:124" s="126" customFormat="1" x14ac:dyDescent="0.2">
      <c r="A2391" s="125"/>
      <c r="B2391" s="125"/>
      <c r="DS2391" s="127"/>
      <c r="DT2391" s="127"/>
    </row>
    <row r="2392" spans="1:124" s="126" customFormat="1" x14ac:dyDescent="0.2">
      <c r="A2392" s="125"/>
      <c r="B2392" s="125"/>
      <c r="DS2392" s="127"/>
      <c r="DT2392" s="127"/>
    </row>
    <row r="2393" spans="1:124" s="126" customFormat="1" x14ac:dyDescent="0.2">
      <c r="A2393" s="125"/>
      <c r="B2393" s="125"/>
      <c r="DS2393" s="127"/>
      <c r="DT2393" s="127"/>
    </row>
    <row r="2394" spans="1:124" s="126" customFormat="1" x14ac:dyDescent="0.2">
      <c r="A2394" s="125"/>
      <c r="B2394" s="125"/>
      <c r="DS2394" s="127"/>
      <c r="DT2394" s="127"/>
    </row>
    <row r="2395" spans="1:124" s="126" customFormat="1" x14ac:dyDescent="0.2">
      <c r="A2395" s="125"/>
      <c r="B2395" s="125"/>
      <c r="DS2395" s="127"/>
      <c r="DT2395" s="127"/>
    </row>
    <row r="2396" spans="1:124" s="126" customFormat="1" x14ac:dyDescent="0.2">
      <c r="A2396" s="125"/>
      <c r="B2396" s="125"/>
      <c r="DS2396" s="127"/>
      <c r="DT2396" s="127"/>
    </row>
    <row r="2397" spans="1:124" s="126" customFormat="1" x14ac:dyDescent="0.2">
      <c r="A2397" s="125"/>
      <c r="B2397" s="125"/>
      <c r="DS2397" s="127"/>
      <c r="DT2397" s="127"/>
    </row>
    <row r="2398" spans="1:124" s="126" customFormat="1" x14ac:dyDescent="0.2">
      <c r="A2398" s="125"/>
      <c r="B2398" s="125"/>
      <c r="DS2398" s="127"/>
      <c r="DT2398" s="127"/>
    </row>
    <row r="2399" spans="1:124" s="126" customFormat="1" x14ac:dyDescent="0.2">
      <c r="A2399" s="125"/>
      <c r="B2399" s="125"/>
      <c r="DS2399" s="127"/>
      <c r="DT2399" s="127"/>
    </row>
    <row r="2400" spans="1:124" s="126" customFormat="1" x14ac:dyDescent="0.2">
      <c r="A2400" s="125"/>
      <c r="B2400" s="125"/>
      <c r="DS2400" s="127"/>
      <c r="DT2400" s="127"/>
    </row>
    <row r="2401" spans="1:124" s="126" customFormat="1" x14ac:dyDescent="0.2">
      <c r="A2401" s="125"/>
      <c r="B2401" s="125"/>
      <c r="DS2401" s="127"/>
      <c r="DT2401" s="127"/>
    </row>
    <row r="2402" spans="1:124" s="126" customFormat="1" x14ac:dyDescent="0.2">
      <c r="A2402" s="125"/>
      <c r="B2402" s="125"/>
      <c r="DS2402" s="127"/>
      <c r="DT2402" s="127"/>
    </row>
    <row r="2403" spans="1:124" s="126" customFormat="1" x14ac:dyDescent="0.2">
      <c r="A2403" s="125"/>
      <c r="B2403" s="125"/>
      <c r="DS2403" s="127"/>
      <c r="DT2403" s="127"/>
    </row>
    <row r="2404" spans="1:124" s="126" customFormat="1" x14ac:dyDescent="0.2">
      <c r="A2404" s="125"/>
      <c r="B2404" s="125"/>
      <c r="DS2404" s="127"/>
      <c r="DT2404" s="127"/>
    </row>
    <row r="2405" spans="1:124" s="126" customFormat="1" x14ac:dyDescent="0.2">
      <c r="A2405" s="125"/>
      <c r="B2405" s="125"/>
      <c r="DS2405" s="127"/>
      <c r="DT2405" s="127"/>
    </row>
    <row r="2406" spans="1:124" s="126" customFormat="1" x14ac:dyDescent="0.2">
      <c r="A2406" s="125"/>
      <c r="B2406" s="125"/>
      <c r="DS2406" s="127"/>
      <c r="DT2406" s="127"/>
    </row>
    <row r="2407" spans="1:124" s="126" customFormat="1" x14ac:dyDescent="0.2">
      <c r="A2407" s="125"/>
      <c r="B2407" s="125"/>
      <c r="DS2407" s="127"/>
      <c r="DT2407" s="127"/>
    </row>
    <row r="2408" spans="1:124" s="126" customFormat="1" x14ac:dyDescent="0.2">
      <c r="A2408" s="125"/>
      <c r="B2408" s="125"/>
      <c r="DS2408" s="127"/>
      <c r="DT2408" s="127"/>
    </row>
    <row r="2409" spans="1:124" s="126" customFormat="1" x14ac:dyDescent="0.2">
      <c r="A2409" s="125"/>
      <c r="B2409" s="125"/>
      <c r="DS2409" s="127"/>
      <c r="DT2409" s="127"/>
    </row>
    <row r="2410" spans="1:124" s="126" customFormat="1" x14ac:dyDescent="0.2">
      <c r="A2410" s="125"/>
      <c r="B2410" s="125"/>
      <c r="DS2410" s="127"/>
      <c r="DT2410" s="127"/>
    </row>
    <row r="2411" spans="1:124" s="126" customFormat="1" x14ac:dyDescent="0.2">
      <c r="A2411" s="125"/>
      <c r="B2411" s="125"/>
      <c r="DS2411" s="127"/>
      <c r="DT2411" s="127"/>
    </row>
    <row r="2412" spans="1:124" s="126" customFormat="1" x14ac:dyDescent="0.2">
      <c r="A2412" s="125"/>
      <c r="B2412" s="125"/>
      <c r="DS2412" s="127"/>
      <c r="DT2412" s="127"/>
    </row>
    <row r="2413" spans="1:124" s="126" customFormat="1" x14ac:dyDescent="0.2">
      <c r="A2413" s="125"/>
      <c r="B2413" s="125"/>
      <c r="DS2413" s="127"/>
      <c r="DT2413" s="127"/>
    </row>
    <row r="2414" spans="1:124" s="126" customFormat="1" x14ac:dyDescent="0.2">
      <c r="A2414" s="125"/>
      <c r="B2414" s="125"/>
      <c r="DS2414" s="127"/>
      <c r="DT2414" s="127"/>
    </row>
    <row r="2415" spans="1:124" s="126" customFormat="1" x14ac:dyDescent="0.2">
      <c r="A2415" s="125"/>
      <c r="B2415" s="125"/>
      <c r="DS2415" s="127"/>
      <c r="DT2415" s="127"/>
    </row>
    <row r="2416" spans="1:124" s="126" customFormat="1" x14ac:dyDescent="0.2">
      <c r="A2416" s="125"/>
      <c r="B2416" s="125"/>
      <c r="DS2416" s="127"/>
      <c r="DT2416" s="127"/>
    </row>
    <row r="2417" spans="1:124" s="126" customFormat="1" x14ac:dyDescent="0.2">
      <c r="A2417" s="125"/>
      <c r="B2417" s="125"/>
      <c r="DS2417" s="127"/>
      <c r="DT2417" s="127"/>
    </row>
    <row r="2418" spans="1:124" s="126" customFormat="1" x14ac:dyDescent="0.2">
      <c r="A2418" s="125"/>
      <c r="B2418" s="125"/>
      <c r="DS2418" s="127"/>
      <c r="DT2418" s="127"/>
    </row>
    <row r="2419" spans="1:124" s="126" customFormat="1" x14ac:dyDescent="0.2">
      <c r="A2419" s="125"/>
      <c r="B2419" s="125"/>
      <c r="DS2419" s="127"/>
      <c r="DT2419" s="127"/>
    </row>
    <row r="2420" spans="1:124" s="126" customFormat="1" x14ac:dyDescent="0.2">
      <c r="A2420" s="125"/>
      <c r="B2420" s="125"/>
      <c r="DS2420" s="127"/>
      <c r="DT2420" s="127"/>
    </row>
    <row r="2421" spans="1:124" s="126" customFormat="1" x14ac:dyDescent="0.2">
      <c r="A2421" s="125"/>
      <c r="B2421" s="125"/>
      <c r="DS2421" s="127"/>
      <c r="DT2421" s="127"/>
    </row>
    <row r="2422" spans="1:124" s="126" customFormat="1" x14ac:dyDescent="0.2">
      <c r="A2422" s="125"/>
      <c r="B2422" s="125"/>
      <c r="DS2422" s="127"/>
      <c r="DT2422" s="127"/>
    </row>
    <row r="2423" spans="1:124" s="126" customFormat="1" x14ac:dyDescent="0.2">
      <c r="A2423" s="125"/>
      <c r="B2423" s="125"/>
      <c r="DS2423" s="127"/>
      <c r="DT2423" s="127"/>
    </row>
  </sheetData>
  <mergeCells count="139">
    <mergeCell ref="GX2:GZ2"/>
    <mergeCell ref="A3:A4"/>
    <mergeCell ref="FW2:FY2"/>
    <mergeCell ref="FZ2:GB2"/>
    <mergeCell ref="GC2:GE2"/>
    <mergeCell ref="GF2:GH2"/>
    <mergeCell ref="GI2:GK2"/>
    <mergeCell ref="GL2:GN2"/>
    <mergeCell ref="FE2:FG2"/>
    <mergeCell ref="FH2:FJ2"/>
    <mergeCell ref="FK2:FM2"/>
    <mergeCell ref="FN2:FP2"/>
    <mergeCell ref="FQ2:FS2"/>
    <mergeCell ref="FT2:FV2"/>
    <mergeCell ref="DX2:DZ2"/>
    <mergeCell ref="EA2:EC2"/>
    <mergeCell ref="ED2:EF2"/>
    <mergeCell ref="EG2:EI2"/>
    <mergeCell ref="EJ2:EL2"/>
    <mergeCell ref="EM2:EO2"/>
    <mergeCell ref="DC2:DE2"/>
    <mergeCell ref="CK2:CM2"/>
    <mergeCell ref="CN2:CP2"/>
    <mergeCell ref="CQ2:CS2"/>
    <mergeCell ref="GO2:GQ2"/>
    <mergeCell ref="GR2:GT2"/>
    <mergeCell ref="GU2:GW2"/>
    <mergeCell ref="BS2:BU2"/>
    <mergeCell ref="BV2:BX2"/>
    <mergeCell ref="BY2:CA2"/>
    <mergeCell ref="CB2:CD2"/>
    <mergeCell ref="CE2:CG2"/>
    <mergeCell ref="CH2:CJ2"/>
    <mergeCell ref="DR1:DT2"/>
    <mergeCell ref="DU1:DW1"/>
    <mergeCell ref="CN1:CP1"/>
    <mergeCell ref="CQ1:CS1"/>
    <mergeCell ref="CT1:CV1"/>
    <mergeCell ref="CW1:CY1"/>
    <mergeCell ref="CZ1:DB1"/>
    <mergeCell ref="DC1:DE1"/>
    <mergeCell ref="DF2:DH2"/>
    <mergeCell ref="DI2:DK2"/>
    <mergeCell ref="DL2:DN2"/>
    <mergeCell ref="DO2:DQ2"/>
    <mergeCell ref="BA2:BC2"/>
    <mergeCell ref="BD2:BF2"/>
    <mergeCell ref="BG2:BI2"/>
    <mergeCell ref="BJ2:BL2"/>
    <mergeCell ref="BM2:BO2"/>
    <mergeCell ref="BP2:BR2"/>
    <mergeCell ref="AI2:AK2"/>
    <mergeCell ref="AL2:AN2"/>
    <mergeCell ref="AO2:AQ2"/>
    <mergeCell ref="AR2:AT2"/>
    <mergeCell ref="AU2:AW2"/>
    <mergeCell ref="AX2:AZ2"/>
    <mergeCell ref="Q2:S2"/>
    <mergeCell ref="T2:V2"/>
    <mergeCell ref="W2:Y2"/>
    <mergeCell ref="Z2:AB2"/>
    <mergeCell ref="AC2:AE2"/>
    <mergeCell ref="AF2:AH2"/>
    <mergeCell ref="GR1:GT1"/>
    <mergeCell ref="GU1:GW1"/>
    <mergeCell ref="GX1:GZ1"/>
    <mergeCell ref="FE1:FG1"/>
    <mergeCell ref="EP2:ER2"/>
    <mergeCell ref="ES2:EU2"/>
    <mergeCell ref="EY2:FA2"/>
    <mergeCell ref="FB2:FD2"/>
    <mergeCell ref="DX1:DZ1"/>
    <mergeCell ref="EA1:EC1"/>
    <mergeCell ref="ED1:EF1"/>
    <mergeCell ref="EG1:EI1"/>
    <mergeCell ref="EJ1:EL1"/>
    <mergeCell ref="EM1:EO1"/>
    <mergeCell ref="DF1:DH1"/>
    <mergeCell ref="DI1:DK1"/>
    <mergeCell ref="DL1:DN1"/>
    <mergeCell ref="DO1:DQ1"/>
    <mergeCell ref="HA1:HC2"/>
    <mergeCell ref="HD1:HF2"/>
    <mergeCell ref="B2:D2"/>
    <mergeCell ref="E2:G2"/>
    <mergeCell ref="H2:J2"/>
    <mergeCell ref="K2:M2"/>
    <mergeCell ref="N2:P2"/>
    <mergeCell ref="FZ1:GB1"/>
    <mergeCell ref="GC1:GE1"/>
    <mergeCell ref="GF1:GH1"/>
    <mergeCell ref="GI1:GK1"/>
    <mergeCell ref="GL1:GN1"/>
    <mergeCell ref="GO1:GQ1"/>
    <mergeCell ref="FH1:FJ1"/>
    <mergeCell ref="FK1:FM1"/>
    <mergeCell ref="FN1:FP1"/>
    <mergeCell ref="FQ1:FS1"/>
    <mergeCell ref="FT1:FV1"/>
    <mergeCell ref="FW1:FY1"/>
    <mergeCell ref="EP1:ER1"/>
    <mergeCell ref="ES1:EU1"/>
    <mergeCell ref="EV1:EX2"/>
    <mergeCell ref="EY1:FA1"/>
    <mergeCell ref="FB1:FD1"/>
    <mergeCell ref="DU2:DW2"/>
    <mergeCell ref="BV1:BX1"/>
    <mergeCell ref="BY1:CA1"/>
    <mergeCell ref="CB1:CD1"/>
    <mergeCell ref="CE1:CG1"/>
    <mergeCell ref="CH1:CJ1"/>
    <mergeCell ref="CK1:CM1"/>
    <mergeCell ref="BD1:BF1"/>
    <mergeCell ref="BG1:BI1"/>
    <mergeCell ref="BJ1:BL1"/>
    <mergeCell ref="BM1:BO1"/>
    <mergeCell ref="BP1:BR1"/>
    <mergeCell ref="BS1:BU1"/>
    <mergeCell ref="CT2:CV2"/>
    <mergeCell ref="CW2:CY2"/>
    <mergeCell ref="CZ2:DB2"/>
    <mergeCell ref="AU1:AW1"/>
    <mergeCell ref="AX1:AZ1"/>
    <mergeCell ref="BA1:BC1"/>
    <mergeCell ref="T1:V1"/>
    <mergeCell ref="W1:Y1"/>
    <mergeCell ref="Z1:AB1"/>
    <mergeCell ref="AC1:AE1"/>
    <mergeCell ref="AF1:AH1"/>
    <mergeCell ref="AI1:AK1"/>
    <mergeCell ref="B1:D1"/>
    <mergeCell ref="E1:G1"/>
    <mergeCell ref="H1:J1"/>
    <mergeCell ref="K1:M1"/>
    <mergeCell ref="N1:P1"/>
    <mergeCell ref="Q1:S1"/>
    <mergeCell ref="AL1:AN1"/>
    <mergeCell ref="AO1:AQ1"/>
    <mergeCell ref="AR1:AT1"/>
  </mergeCells>
  <pageMargins left="0.59055118110236227" right="0.39370078740157483" top="1.299212598425197" bottom="0.59055118110236227" header="0.39370078740157483" footer="0.51181102362204722"/>
  <pageSetup paperSize="9" scale="60" orientation="portrait" r:id="rId1"/>
  <headerFooter alignWithMargins="0">
    <oddHeader xml:space="preserve">&amp;C&amp;"Times New Roman,Félkövér"&amp;11Budapest VIII. kerületi &amp;12Önkormányzat 2020. évi költségvetés
 bevételi és kiadási előirányzata címrendenként&amp;R&amp;"Cambria,Dőlt"2. melléklet a /2020. ()
önkormányzati rendelethez
ezer forintban
</oddHeader>
    <oddFooter>&amp;R
&amp;P</oddFooter>
  </headerFooter>
  <colBreaks count="23" manualBreakCount="23">
    <brk id="10" max="68" man="1"/>
    <brk id="19" max="68" man="1"/>
    <brk id="28" max="68" man="1"/>
    <brk id="37" max="68" man="1"/>
    <brk id="46" max="68" man="1"/>
    <brk id="55" max="68" man="1"/>
    <brk id="64" max="68" man="1"/>
    <brk id="73" max="68" man="1"/>
    <brk id="82" max="68" man="1"/>
    <brk id="91" max="69" man="1"/>
    <brk id="100" max="69" man="1"/>
    <brk id="109" max="69" man="1"/>
    <brk id="118" max="69" man="1"/>
    <brk id="124" max="68" man="1"/>
    <brk id="133" max="68" man="1"/>
    <brk id="142" max="68" man="1"/>
    <brk id="151" max="68" man="1"/>
    <brk id="160" max="68" man="1"/>
    <brk id="169" max="69" man="1"/>
    <brk id="178" max="69" man="1"/>
    <brk id="187" max="69" man="1"/>
    <brk id="196" max="69" man="1"/>
    <brk id="205" max="6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U13"/>
  <sheetViews>
    <sheetView zoomScaleNormal="100" workbookViewId="0">
      <selection activeCell="C21" sqref="C21"/>
    </sheetView>
  </sheetViews>
  <sheetFormatPr defaultRowHeight="12.75" x14ac:dyDescent="0.2"/>
  <cols>
    <col min="1" max="1" width="9.140625" style="786"/>
    <col min="2" max="2" width="44.140625" style="789" customWidth="1"/>
    <col min="3" max="3" width="22.28515625" style="489" customWidth="1"/>
    <col min="4" max="4" width="23" style="280" customWidth="1"/>
    <col min="5" max="5" width="17.5703125" style="245" customWidth="1"/>
    <col min="6" max="6" width="16" style="245" customWidth="1"/>
    <col min="7" max="257" width="9.140625" style="200"/>
    <col min="258" max="258" width="44.140625" style="200" customWidth="1"/>
    <col min="259" max="259" width="22.28515625" style="200" customWidth="1"/>
    <col min="260" max="260" width="23" style="200" customWidth="1"/>
    <col min="261" max="261" width="17.5703125" style="200" customWidth="1"/>
    <col min="262" max="262" width="16" style="200" customWidth="1"/>
    <col min="263" max="513" width="9.140625" style="200"/>
    <col min="514" max="514" width="44.140625" style="200" customWidth="1"/>
    <col min="515" max="515" width="22.28515625" style="200" customWidth="1"/>
    <col min="516" max="516" width="23" style="200" customWidth="1"/>
    <col min="517" max="517" width="17.5703125" style="200" customWidth="1"/>
    <col min="518" max="518" width="16" style="200" customWidth="1"/>
    <col min="519" max="769" width="9.140625" style="200"/>
    <col min="770" max="770" width="44.140625" style="200" customWidth="1"/>
    <col min="771" max="771" width="22.28515625" style="200" customWidth="1"/>
    <col min="772" max="772" width="23" style="200" customWidth="1"/>
    <col min="773" max="773" width="17.5703125" style="200" customWidth="1"/>
    <col min="774" max="774" width="16" style="200" customWidth="1"/>
    <col min="775" max="1025" width="9.140625" style="200"/>
    <col min="1026" max="1026" width="44.140625" style="200" customWidth="1"/>
    <col min="1027" max="1027" width="22.28515625" style="200" customWidth="1"/>
    <col min="1028" max="1028" width="23" style="200" customWidth="1"/>
    <col min="1029" max="1029" width="17.5703125" style="200" customWidth="1"/>
    <col min="1030" max="1030" width="16" style="200" customWidth="1"/>
    <col min="1031" max="1281" width="9.140625" style="200"/>
    <col min="1282" max="1282" width="44.140625" style="200" customWidth="1"/>
    <col min="1283" max="1283" width="22.28515625" style="200" customWidth="1"/>
    <col min="1284" max="1284" width="23" style="200" customWidth="1"/>
    <col min="1285" max="1285" width="17.5703125" style="200" customWidth="1"/>
    <col min="1286" max="1286" width="16" style="200" customWidth="1"/>
    <col min="1287" max="1537" width="9.140625" style="200"/>
    <col min="1538" max="1538" width="44.140625" style="200" customWidth="1"/>
    <col min="1539" max="1539" width="22.28515625" style="200" customWidth="1"/>
    <col min="1540" max="1540" width="23" style="200" customWidth="1"/>
    <col min="1541" max="1541" width="17.5703125" style="200" customWidth="1"/>
    <col min="1542" max="1542" width="16" style="200" customWidth="1"/>
    <col min="1543" max="1793" width="9.140625" style="200"/>
    <col min="1794" max="1794" width="44.140625" style="200" customWidth="1"/>
    <col min="1795" max="1795" width="22.28515625" style="200" customWidth="1"/>
    <col min="1796" max="1796" width="23" style="200" customWidth="1"/>
    <col min="1797" max="1797" width="17.5703125" style="200" customWidth="1"/>
    <col min="1798" max="1798" width="16" style="200" customWidth="1"/>
    <col min="1799" max="2049" width="9.140625" style="200"/>
    <col min="2050" max="2050" width="44.140625" style="200" customWidth="1"/>
    <col min="2051" max="2051" width="22.28515625" style="200" customWidth="1"/>
    <col min="2052" max="2052" width="23" style="200" customWidth="1"/>
    <col min="2053" max="2053" width="17.5703125" style="200" customWidth="1"/>
    <col min="2054" max="2054" width="16" style="200" customWidth="1"/>
    <col min="2055" max="2305" width="9.140625" style="200"/>
    <col min="2306" max="2306" width="44.140625" style="200" customWidth="1"/>
    <col min="2307" max="2307" width="22.28515625" style="200" customWidth="1"/>
    <col min="2308" max="2308" width="23" style="200" customWidth="1"/>
    <col min="2309" max="2309" width="17.5703125" style="200" customWidth="1"/>
    <col min="2310" max="2310" width="16" style="200" customWidth="1"/>
    <col min="2311" max="2561" width="9.140625" style="200"/>
    <col min="2562" max="2562" width="44.140625" style="200" customWidth="1"/>
    <col min="2563" max="2563" width="22.28515625" style="200" customWidth="1"/>
    <col min="2564" max="2564" width="23" style="200" customWidth="1"/>
    <col min="2565" max="2565" width="17.5703125" style="200" customWidth="1"/>
    <col min="2566" max="2566" width="16" style="200" customWidth="1"/>
    <col min="2567" max="2817" width="9.140625" style="200"/>
    <col min="2818" max="2818" width="44.140625" style="200" customWidth="1"/>
    <col min="2819" max="2819" width="22.28515625" style="200" customWidth="1"/>
    <col min="2820" max="2820" width="23" style="200" customWidth="1"/>
    <col min="2821" max="2821" width="17.5703125" style="200" customWidth="1"/>
    <col min="2822" max="2822" width="16" style="200" customWidth="1"/>
    <col min="2823" max="3073" width="9.140625" style="200"/>
    <col min="3074" max="3074" width="44.140625" style="200" customWidth="1"/>
    <col min="3075" max="3075" width="22.28515625" style="200" customWidth="1"/>
    <col min="3076" max="3076" width="23" style="200" customWidth="1"/>
    <col min="3077" max="3077" width="17.5703125" style="200" customWidth="1"/>
    <col min="3078" max="3078" width="16" style="200" customWidth="1"/>
    <col min="3079" max="3329" width="9.140625" style="200"/>
    <col min="3330" max="3330" width="44.140625" style="200" customWidth="1"/>
    <col min="3331" max="3331" width="22.28515625" style="200" customWidth="1"/>
    <col min="3332" max="3332" width="23" style="200" customWidth="1"/>
    <col min="3333" max="3333" width="17.5703125" style="200" customWidth="1"/>
    <col min="3334" max="3334" width="16" style="200" customWidth="1"/>
    <col min="3335" max="3585" width="9.140625" style="200"/>
    <col min="3586" max="3586" width="44.140625" style="200" customWidth="1"/>
    <col min="3587" max="3587" width="22.28515625" style="200" customWidth="1"/>
    <col min="3588" max="3588" width="23" style="200" customWidth="1"/>
    <col min="3589" max="3589" width="17.5703125" style="200" customWidth="1"/>
    <col min="3590" max="3590" width="16" style="200" customWidth="1"/>
    <col min="3591" max="3841" width="9.140625" style="200"/>
    <col min="3842" max="3842" width="44.140625" style="200" customWidth="1"/>
    <col min="3843" max="3843" width="22.28515625" style="200" customWidth="1"/>
    <col min="3844" max="3844" width="23" style="200" customWidth="1"/>
    <col min="3845" max="3845" width="17.5703125" style="200" customWidth="1"/>
    <col min="3846" max="3846" width="16" style="200" customWidth="1"/>
    <col min="3847" max="4097" width="9.140625" style="200"/>
    <col min="4098" max="4098" width="44.140625" style="200" customWidth="1"/>
    <col min="4099" max="4099" width="22.28515625" style="200" customWidth="1"/>
    <col min="4100" max="4100" width="23" style="200" customWidth="1"/>
    <col min="4101" max="4101" width="17.5703125" style="200" customWidth="1"/>
    <col min="4102" max="4102" width="16" style="200" customWidth="1"/>
    <col min="4103" max="4353" width="9.140625" style="200"/>
    <col min="4354" max="4354" width="44.140625" style="200" customWidth="1"/>
    <col min="4355" max="4355" width="22.28515625" style="200" customWidth="1"/>
    <col min="4356" max="4356" width="23" style="200" customWidth="1"/>
    <col min="4357" max="4357" width="17.5703125" style="200" customWidth="1"/>
    <col min="4358" max="4358" width="16" style="200" customWidth="1"/>
    <col min="4359" max="4609" width="9.140625" style="200"/>
    <col min="4610" max="4610" width="44.140625" style="200" customWidth="1"/>
    <col min="4611" max="4611" width="22.28515625" style="200" customWidth="1"/>
    <col min="4612" max="4612" width="23" style="200" customWidth="1"/>
    <col min="4613" max="4613" width="17.5703125" style="200" customWidth="1"/>
    <col min="4614" max="4614" width="16" style="200" customWidth="1"/>
    <col min="4615" max="4865" width="9.140625" style="200"/>
    <col min="4866" max="4866" width="44.140625" style="200" customWidth="1"/>
    <col min="4867" max="4867" width="22.28515625" style="200" customWidth="1"/>
    <col min="4868" max="4868" width="23" style="200" customWidth="1"/>
    <col min="4869" max="4869" width="17.5703125" style="200" customWidth="1"/>
    <col min="4870" max="4870" width="16" style="200" customWidth="1"/>
    <col min="4871" max="5121" width="9.140625" style="200"/>
    <col min="5122" max="5122" width="44.140625" style="200" customWidth="1"/>
    <col min="5123" max="5123" width="22.28515625" style="200" customWidth="1"/>
    <col min="5124" max="5124" width="23" style="200" customWidth="1"/>
    <col min="5125" max="5125" width="17.5703125" style="200" customWidth="1"/>
    <col min="5126" max="5126" width="16" style="200" customWidth="1"/>
    <col min="5127" max="5377" width="9.140625" style="200"/>
    <col min="5378" max="5378" width="44.140625" style="200" customWidth="1"/>
    <col min="5379" max="5379" width="22.28515625" style="200" customWidth="1"/>
    <col min="5380" max="5380" width="23" style="200" customWidth="1"/>
    <col min="5381" max="5381" width="17.5703125" style="200" customWidth="1"/>
    <col min="5382" max="5382" width="16" style="200" customWidth="1"/>
    <col min="5383" max="5633" width="9.140625" style="200"/>
    <col min="5634" max="5634" width="44.140625" style="200" customWidth="1"/>
    <col min="5635" max="5635" width="22.28515625" style="200" customWidth="1"/>
    <col min="5636" max="5636" width="23" style="200" customWidth="1"/>
    <col min="5637" max="5637" width="17.5703125" style="200" customWidth="1"/>
    <col min="5638" max="5638" width="16" style="200" customWidth="1"/>
    <col min="5639" max="5889" width="9.140625" style="200"/>
    <col min="5890" max="5890" width="44.140625" style="200" customWidth="1"/>
    <col min="5891" max="5891" width="22.28515625" style="200" customWidth="1"/>
    <col min="5892" max="5892" width="23" style="200" customWidth="1"/>
    <col min="5893" max="5893" width="17.5703125" style="200" customWidth="1"/>
    <col min="5894" max="5894" width="16" style="200" customWidth="1"/>
    <col min="5895" max="6145" width="9.140625" style="200"/>
    <col min="6146" max="6146" width="44.140625" style="200" customWidth="1"/>
    <col min="6147" max="6147" width="22.28515625" style="200" customWidth="1"/>
    <col min="6148" max="6148" width="23" style="200" customWidth="1"/>
    <col min="6149" max="6149" width="17.5703125" style="200" customWidth="1"/>
    <col min="6150" max="6150" width="16" style="200" customWidth="1"/>
    <col min="6151" max="6401" width="9.140625" style="200"/>
    <col min="6402" max="6402" width="44.140625" style="200" customWidth="1"/>
    <col min="6403" max="6403" width="22.28515625" style="200" customWidth="1"/>
    <col min="6404" max="6404" width="23" style="200" customWidth="1"/>
    <col min="6405" max="6405" width="17.5703125" style="200" customWidth="1"/>
    <col min="6406" max="6406" width="16" style="200" customWidth="1"/>
    <col min="6407" max="6657" width="9.140625" style="200"/>
    <col min="6658" max="6658" width="44.140625" style="200" customWidth="1"/>
    <col min="6659" max="6659" width="22.28515625" style="200" customWidth="1"/>
    <col min="6660" max="6660" width="23" style="200" customWidth="1"/>
    <col min="6661" max="6661" width="17.5703125" style="200" customWidth="1"/>
    <col min="6662" max="6662" width="16" style="200" customWidth="1"/>
    <col min="6663" max="6913" width="9.140625" style="200"/>
    <col min="6914" max="6914" width="44.140625" style="200" customWidth="1"/>
    <col min="6915" max="6915" width="22.28515625" style="200" customWidth="1"/>
    <col min="6916" max="6916" width="23" style="200" customWidth="1"/>
    <col min="6917" max="6917" width="17.5703125" style="200" customWidth="1"/>
    <col min="6918" max="6918" width="16" style="200" customWidth="1"/>
    <col min="6919" max="7169" width="9.140625" style="200"/>
    <col min="7170" max="7170" width="44.140625" style="200" customWidth="1"/>
    <col min="7171" max="7171" width="22.28515625" style="200" customWidth="1"/>
    <col min="7172" max="7172" width="23" style="200" customWidth="1"/>
    <col min="7173" max="7173" width="17.5703125" style="200" customWidth="1"/>
    <col min="7174" max="7174" width="16" style="200" customWidth="1"/>
    <col min="7175" max="7425" width="9.140625" style="200"/>
    <col min="7426" max="7426" width="44.140625" style="200" customWidth="1"/>
    <col min="7427" max="7427" width="22.28515625" style="200" customWidth="1"/>
    <col min="7428" max="7428" width="23" style="200" customWidth="1"/>
    <col min="7429" max="7429" width="17.5703125" style="200" customWidth="1"/>
    <col min="7430" max="7430" width="16" style="200" customWidth="1"/>
    <col min="7431" max="7681" width="9.140625" style="200"/>
    <col min="7682" max="7682" width="44.140625" style="200" customWidth="1"/>
    <col min="7683" max="7683" width="22.28515625" style="200" customWidth="1"/>
    <col min="7684" max="7684" width="23" style="200" customWidth="1"/>
    <col min="7685" max="7685" width="17.5703125" style="200" customWidth="1"/>
    <col min="7686" max="7686" width="16" style="200" customWidth="1"/>
    <col min="7687" max="7937" width="9.140625" style="200"/>
    <col min="7938" max="7938" width="44.140625" style="200" customWidth="1"/>
    <col min="7939" max="7939" width="22.28515625" style="200" customWidth="1"/>
    <col min="7940" max="7940" width="23" style="200" customWidth="1"/>
    <col min="7941" max="7941" width="17.5703125" style="200" customWidth="1"/>
    <col min="7942" max="7942" width="16" style="200" customWidth="1"/>
    <col min="7943" max="8193" width="9.140625" style="200"/>
    <col min="8194" max="8194" width="44.140625" style="200" customWidth="1"/>
    <col min="8195" max="8195" width="22.28515625" style="200" customWidth="1"/>
    <col min="8196" max="8196" width="23" style="200" customWidth="1"/>
    <col min="8197" max="8197" width="17.5703125" style="200" customWidth="1"/>
    <col min="8198" max="8198" width="16" style="200" customWidth="1"/>
    <col min="8199" max="8449" width="9.140625" style="200"/>
    <col min="8450" max="8450" width="44.140625" style="200" customWidth="1"/>
    <col min="8451" max="8451" width="22.28515625" style="200" customWidth="1"/>
    <col min="8452" max="8452" width="23" style="200" customWidth="1"/>
    <col min="8453" max="8453" width="17.5703125" style="200" customWidth="1"/>
    <col min="8454" max="8454" width="16" style="200" customWidth="1"/>
    <col min="8455" max="8705" width="9.140625" style="200"/>
    <col min="8706" max="8706" width="44.140625" style="200" customWidth="1"/>
    <col min="8707" max="8707" width="22.28515625" style="200" customWidth="1"/>
    <col min="8708" max="8708" width="23" style="200" customWidth="1"/>
    <col min="8709" max="8709" width="17.5703125" style="200" customWidth="1"/>
    <col min="8710" max="8710" width="16" style="200" customWidth="1"/>
    <col min="8711" max="8961" width="9.140625" style="200"/>
    <col min="8962" max="8962" width="44.140625" style="200" customWidth="1"/>
    <col min="8963" max="8963" width="22.28515625" style="200" customWidth="1"/>
    <col min="8964" max="8964" width="23" style="200" customWidth="1"/>
    <col min="8965" max="8965" width="17.5703125" style="200" customWidth="1"/>
    <col min="8966" max="8966" width="16" style="200" customWidth="1"/>
    <col min="8967" max="9217" width="9.140625" style="200"/>
    <col min="9218" max="9218" width="44.140625" style="200" customWidth="1"/>
    <col min="9219" max="9219" width="22.28515625" style="200" customWidth="1"/>
    <col min="9220" max="9220" width="23" style="200" customWidth="1"/>
    <col min="9221" max="9221" width="17.5703125" style="200" customWidth="1"/>
    <col min="9222" max="9222" width="16" style="200" customWidth="1"/>
    <col min="9223" max="9473" width="9.140625" style="200"/>
    <col min="9474" max="9474" width="44.140625" style="200" customWidth="1"/>
    <col min="9475" max="9475" width="22.28515625" style="200" customWidth="1"/>
    <col min="9476" max="9476" width="23" style="200" customWidth="1"/>
    <col min="9477" max="9477" width="17.5703125" style="200" customWidth="1"/>
    <col min="9478" max="9478" width="16" style="200" customWidth="1"/>
    <col min="9479" max="9729" width="9.140625" style="200"/>
    <col min="9730" max="9730" width="44.140625" style="200" customWidth="1"/>
    <col min="9731" max="9731" width="22.28515625" style="200" customWidth="1"/>
    <col min="9732" max="9732" width="23" style="200" customWidth="1"/>
    <col min="9733" max="9733" width="17.5703125" style="200" customWidth="1"/>
    <col min="9734" max="9734" width="16" style="200" customWidth="1"/>
    <col min="9735" max="9985" width="9.140625" style="200"/>
    <col min="9986" max="9986" width="44.140625" style="200" customWidth="1"/>
    <col min="9987" max="9987" width="22.28515625" style="200" customWidth="1"/>
    <col min="9988" max="9988" width="23" style="200" customWidth="1"/>
    <col min="9989" max="9989" width="17.5703125" style="200" customWidth="1"/>
    <col min="9990" max="9990" width="16" style="200" customWidth="1"/>
    <col min="9991" max="10241" width="9.140625" style="200"/>
    <col min="10242" max="10242" width="44.140625" style="200" customWidth="1"/>
    <col min="10243" max="10243" width="22.28515625" style="200" customWidth="1"/>
    <col min="10244" max="10244" width="23" style="200" customWidth="1"/>
    <col min="10245" max="10245" width="17.5703125" style="200" customWidth="1"/>
    <col min="10246" max="10246" width="16" style="200" customWidth="1"/>
    <col min="10247" max="10497" width="9.140625" style="200"/>
    <col min="10498" max="10498" width="44.140625" style="200" customWidth="1"/>
    <col min="10499" max="10499" width="22.28515625" style="200" customWidth="1"/>
    <col min="10500" max="10500" width="23" style="200" customWidth="1"/>
    <col min="10501" max="10501" width="17.5703125" style="200" customWidth="1"/>
    <col min="10502" max="10502" width="16" style="200" customWidth="1"/>
    <col min="10503" max="10753" width="9.140625" style="200"/>
    <col min="10754" max="10754" width="44.140625" style="200" customWidth="1"/>
    <col min="10755" max="10755" width="22.28515625" style="200" customWidth="1"/>
    <col min="10756" max="10756" width="23" style="200" customWidth="1"/>
    <col min="10757" max="10757" width="17.5703125" style="200" customWidth="1"/>
    <col min="10758" max="10758" width="16" style="200" customWidth="1"/>
    <col min="10759" max="11009" width="9.140625" style="200"/>
    <col min="11010" max="11010" width="44.140625" style="200" customWidth="1"/>
    <col min="11011" max="11011" width="22.28515625" style="200" customWidth="1"/>
    <col min="11012" max="11012" width="23" style="200" customWidth="1"/>
    <col min="11013" max="11013" width="17.5703125" style="200" customWidth="1"/>
    <col min="11014" max="11014" width="16" style="200" customWidth="1"/>
    <col min="11015" max="11265" width="9.140625" style="200"/>
    <col min="11266" max="11266" width="44.140625" style="200" customWidth="1"/>
    <col min="11267" max="11267" width="22.28515625" style="200" customWidth="1"/>
    <col min="11268" max="11268" width="23" style="200" customWidth="1"/>
    <col min="11269" max="11269" width="17.5703125" style="200" customWidth="1"/>
    <col min="11270" max="11270" width="16" style="200" customWidth="1"/>
    <col min="11271" max="11521" width="9.140625" style="200"/>
    <col min="11522" max="11522" width="44.140625" style="200" customWidth="1"/>
    <col min="11523" max="11523" width="22.28515625" style="200" customWidth="1"/>
    <col min="11524" max="11524" width="23" style="200" customWidth="1"/>
    <col min="11525" max="11525" width="17.5703125" style="200" customWidth="1"/>
    <col min="11526" max="11526" width="16" style="200" customWidth="1"/>
    <col min="11527" max="11777" width="9.140625" style="200"/>
    <col min="11778" max="11778" width="44.140625" style="200" customWidth="1"/>
    <col min="11779" max="11779" width="22.28515625" style="200" customWidth="1"/>
    <col min="11780" max="11780" width="23" style="200" customWidth="1"/>
    <col min="11781" max="11781" width="17.5703125" style="200" customWidth="1"/>
    <col min="11782" max="11782" width="16" style="200" customWidth="1"/>
    <col min="11783" max="12033" width="9.140625" style="200"/>
    <col min="12034" max="12034" width="44.140625" style="200" customWidth="1"/>
    <col min="12035" max="12035" width="22.28515625" style="200" customWidth="1"/>
    <col min="12036" max="12036" width="23" style="200" customWidth="1"/>
    <col min="12037" max="12037" width="17.5703125" style="200" customWidth="1"/>
    <col min="12038" max="12038" width="16" style="200" customWidth="1"/>
    <col min="12039" max="12289" width="9.140625" style="200"/>
    <col min="12290" max="12290" width="44.140625" style="200" customWidth="1"/>
    <col min="12291" max="12291" width="22.28515625" style="200" customWidth="1"/>
    <col min="12292" max="12292" width="23" style="200" customWidth="1"/>
    <col min="12293" max="12293" width="17.5703125" style="200" customWidth="1"/>
    <col min="12294" max="12294" width="16" style="200" customWidth="1"/>
    <col min="12295" max="12545" width="9.140625" style="200"/>
    <col min="12546" max="12546" width="44.140625" style="200" customWidth="1"/>
    <col min="12547" max="12547" width="22.28515625" style="200" customWidth="1"/>
    <col min="12548" max="12548" width="23" style="200" customWidth="1"/>
    <col min="12549" max="12549" width="17.5703125" style="200" customWidth="1"/>
    <col min="12550" max="12550" width="16" style="200" customWidth="1"/>
    <col min="12551" max="12801" width="9.140625" style="200"/>
    <col min="12802" max="12802" width="44.140625" style="200" customWidth="1"/>
    <col min="12803" max="12803" width="22.28515625" style="200" customWidth="1"/>
    <col min="12804" max="12804" width="23" style="200" customWidth="1"/>
    <col min="12805" max="12805" width="17.5703125" style="200" customWidth="1"/>
    <col min="12806" max="12806" width="16" style="200" customWidth="1"/>
    <col min="12807" max="13057" width="9.140625" style="200"/>
    <col min="13058" max="13058" width="44.140625" style="200" customWidth="1"/>
    <col min="13059" max="13059" width="22.28515625" style="200" customWidth="1"/>
    <col min="13060" max="13060" width="23" style="200" customWidth="1"/>
    <col min="13061" max="13061" width="17.5703125" style="200" customWidth="1"/>
    <col min="13062" max="13062" width="16" style="200" customWidth="1"/>
    <col min="13063" max="13313" width="9.140625" style="200"/>
    <col min="13314" max="13314" width="44.140625" style="200" customWidth="1"/>
    <col min="13315" max="13315" width="22.28515625" style="200" customWidth="1"/>
    <col min="13316" max="13316" width="23" style="200" customWidth="1"/>
    <col min="13317" max="13317" width="17.5703125" style="200" customWidth="1"/>
    <col min="13318" max="13318" width="16" style="200" customWidth="1"/>
    <col min="13319" max="13569" width="9.140625" style="200"/>
    <col min="13570" max="13570" width="44.140625" style="200" customWidth="1"/>
    <col min="13571" max="13571" width="22.28515625" style="200" customWidth="1"/>
    <col min="13572" max="13572" width="23" style="200" customWidth="1"/>
    <col min="13573" max="13573" width="17.5703125" style="200" customWidth="1"/>
    <col min="13574" max="13574" width="16" style="200" customWidth="1"/>
    <col min="13575" max="13825" width="9.140625" style="200"/>
    <col min="13826" max="13826" width="44.140625" style="200" customWidth="1"/>
    <col min="13827" max="13827" width="22.28515625" style="200" customWidth="1"/>
    <col min="13828" max="13828" width="23" style="200" customWidth="1"/>
    <col min="13829" max="13829" width="17.5703125" style="200" customWidth="1"/>
    <col min="13830" max="13830" width="16" style="200" customWidth="1"/>
    <col min="13831" max="14081" width="9.140625" style="200"/>
    <col min="14082" max="14082" width="44.140625" style="200" customWidth="1"/>
    <col min="14083" max="14083" width="22.28515625" style="200" customWidth="1"/>
    <col min="14084" max="14084" width="23" style="200" customWidth="1"/>
    <col min="14085" max="14085" width="17.5703125" style="200" customWidth="1"/>
    <col min="14086" max="14086" width="16" style="200" customWidth="1"/>
    <col min="14087" max="14337" width="9.140625" style="200"/>
    <col min="14338" max="14338" width="44.140625" style="200" customWidth="1"/>
    <col min="14339" max="14339" width="22.28515625" style="200" customWidth="1"/>
    <col min="14340" max="14340" width="23" style="200" customWidth="1"/>
    <col min="14341" max="14341" width="17.5703125" style="200" customWidth="1"/>
    <col min="14342" max="14342" width="16" style="200" customWidth="1"/>
    <col min="14343" max="14593" width="9.140625" style="200"/>
    <col min="14594" max="14594" width="44.140625" style="200" customWidth="1"/>
    <col min="14595" max="14595" width="22.28515625" style="200" customWidth="1"/>
    <col min="14596" max="14596" width="23" style="200" customWidth="1"/>
    <col min="14597" max="14597" width="17.5703125" style="200" customWidth="1"/>
    <col min="14598" max="14598" width="16" style="200" customWidth="1"/>
    <col min="14599" max="14849" width="9.140625" style="200"/>
    <col min="14850" max="14850" width="44.140625" style="200" customWidth="1"/>
    <col min="14851" max="14851" width="22.28515625" style="200" customWidth="1"/>
    <col min="14852" max="14852" width="23" style="200" customWidth="1"/>
    <col min="14853" max="14853" width="17.5703125" style="200" customWidth="1"/>
    <col min="14854" max="14854" width="16" style="200" customWidth="1"/>
    <col min="14855" max="15105" width="9.140625" style="200"/>
    <col min="15106" max="15106" width="44.140625" style="200" customWidth="1"/>
    <col min="15107" max="15107" width="22.28515625" style="200" customWidth="1"/>
    <col min="15108" max="15108" width="23" style="200" customWidth="1"/>
    <col min="15109" max="15109" width="17.5703125" style="200" customWidth="1"/>
    <col min="15110" max="15110" width="16" style="200" customWidth="1"/>
    <col min="15111" max="15361" width="9.140625" style="200"/>
    <col min="15362" max="15362" width="44.140625" style="200" customWidth="1"/>
    <col min="15363" max="15363" width="22.28515625" style="200" customWidth="1"/>
    <col min="15364" max="15364" width="23" style="200" customWidth="1"/>
    <col min="15365" max="15365" width="17.5703125" style="200" customWidth="1"/>
    <col min="15366" max="15366" width="16" style="200" customWidth="1"/>
    <col min="15367" max="15617" width="9.140625" style="200"/>
    <col min="15618" max="15618" width="44.140625" style="200" customWidth="1"/>
    <col min="15619" max="15619" width="22.28515625" style="200" customWidth="1"/>
    <col min="15620" max="15620" width="23" style="200" customWidth="1"/>
    <col min="15621" max="15621" width="17.5703125" style="200" customWidth="1"/>
    <col min="15622" max="15622" width="16" style="200" customWidth="1"/>
    <col min="15623" max="15873" width="9.140625" style="200"/>
    <col min="15874" max="15874" width="44.140625" style="200" customWidth="1"/>
    <col min="15875" max="15875" width="22.28515625" style="200" customWidth="1"/>
    <col min="15876" max="15876" width="23" style="200" customWidth="1"/>
    <col min="15877" max="15877" width="17.5703125" style="200" customWidth="1"/>
    <col min="15878" max="15878" width="16" style="200" customWidth="1"/>
    <col min="15879" max="16129" width="9.140625" style="200"/>
    <col min="16130" max="16130" width="44.140625" style="200" customWidth="1"/>
    <col min="16131" max="16131" width="22.28515625" style="200" customWidth="1"/>
    <col min="16132" max="16132" width="23" style="200" customWidth="1"/>
    <col min="16133" max="16133" width="17.5703125" style="200" customWidth="1"/>
    <col min="16134" max="16134" width="16" style="200" customWidth="1"/>
    <col min="16135" max="16384" width="9.140625" style="200"/>
  </cols>
  <sheetData>
    <row r="1" spans="1:255" s="228" customFormat="1" x14ac:dyDescent="0.2">
      <c r="A1" s="165" t="s">
        <v>1010</v>
      </c>
      <c r="B1" s="776" t="s">
        <v>1011</v>
      </c>
      <c r="C1" s="776" t="s">
        <v>1012</v>
      </c>
      <c r="D1" s="776" t="s">
        <v>1013</v>
      </c>
      <c r="E1" s="165" t="s">
        <v>1014</v>
      </c>
      <c r="F1" s="165" t="s">
        <v>1015</v>
      </c>
    </row>
    <row r="2" spans="1:255" s="228" customFormat="1" x14ac:dyDescent="0.2">
      <c r="A2" s="165" t="s">
        <v>1016</v>
      </c>
      <c r="B2" s="165" t="s">
        <v>1017</v>
      </c>
      <c r="C2" s="777"/>
      <c r="D2" s="776"/>
      <c r="E2" s="778"/>
      <c r="F2" s="778"/>
    </row>
    <row r="3" spans="1:255" ht="38.25" x14ac:dyDescent="0.2">
      <c r="A3" s="779" t="s">
        <v>1018</v>
      </c>
      <c r="B3" s="780" t="s">
        <v>1019</v>
      </c>
      <c r="C3" s="297">
        <v>157480</v>
      </c>
      <c r="D3" s="781">
        <v>11602</v>
      </c>
      <c r="E3" s="195" t="s">
        <v>1020</v>
      </c>
      <c r="F3" s="782" t="s">
        <v>1021</v>
      </c>
    </row>
    <row r="4" spans="1:255" x14ac:dyDescent="0.2">
      <c r="A4" s="779"/>
      <c r="B4" s="258"/>
      <c r="C4" s="232"/>
      <c r="D4" s="783"/>
      <c r="E4" s="258"/>
      <c r="F4" s="258"/>
    </row>
    <row r="5" spans="1:255" s="96" customFormat="1" ht="25.5" customHeight="1" x14ac:dyDescent="0.2">
      <c r="A5" s="165"/>
      <c r="B5" s="778" t="s">
        <v>1022</v>
      </c>
      <c r="C5" s="233">
        <f>SUM(C3:C4)</f>
        <v>157480</v>
      </c>
      <c r="D5" s="165"/>
      <c r="E5" s="778"/>
      <c r="F5" s="77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row>
    <row r="6" spans="1:255" s="228" customFormat="1" ht="21" customHeight="1" x14ac:dyDescent="0.2">
      <c r="A6" s="336"/>
      <c r="B6" s="784"/>
      <c r="C6" s="785"/>
      <c r="D6" s="335"/>
      <c r="E6" s="274"/>
      <c r="F6" s="274"/>
    </row>
    <row r="8" spans="1:255" x14ac:dyDescent="0.2">
      <c r="B8" s="787"/>
      <c r="C8" s="392"/>
      <c r="D8" s="427"/>
    </row>
    <row r="9" spans="1:255" x14ac:dyDescent="0.2">
      <c r="B9" s="787"/>
      <c r="C9" s="392"/>
      <c r="D9" s="427"/>
    </row>
    <row r="10" spans="1:255" x14ac:dyDescent="0.2">
      <c r="B10" s="787"/>
      <c r="C10" s="392"/>
      <c r="D10" s="427"/>
    </row>
    <row r="11" spans="1:255" x14ac:dyDescent="0.2">
      <c r="B11" s="787"/>
      <c r="C11" s="392"/>
      <c r="D11" s="427"/>
    </row>
    <row r="12" spans="1:255" x14ac:dyDescent="0.2">
      <c r="B12" s="787"/>
      <c r="C12" s="392"/>
      <c r="D12" s="427"/>
    </row>
    <row r="13" spans="1:255" x14ac:dyDescent="0.2">
      <c r="B13" s="788"/>
      <c r="C13" s="268"/>
      <c r="D13" s="273"/>
    </row>
  </sheetData>
  <pageMargins left="0.55118110236220474" right="0.19685039370078741" top="1.1811023622047245" bottom="0.31496062992125984" header="0.15748031496062992" footer="0.15748031496062992"/>
  <pageSetup paperSize="9" scale="98" orientation="landscape" r:id="rId1"/>
  <headerFooter alignWithMargins="0">
    <oddHeader>&amp;L
&amp;C
&amp;"Times New Roman,Félkövér"2020. évi költségvetés
zárolt kiadási előirányzatok&amp;R
&amp;"Times New Roman,Félkövér"&amp;11 16. melléklet a /2020. () 
önkormányzati rendelethez
ezer forintban</oddHeader>
    <oddFooter xml:space="preserve">&amp;C
&amp;"Times New Roman,Normál"&amp;8&amp;P&amp;R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V2404"/>
  <sheetViews>
    <sheetView zoomScaleNormal="100" workbookViewId="0">
      <selection activeCell="E13" sqref="E13"/>
    </sheetView>
  </sheetViews>
  <sheetFormatPr defaultRowHeight="12.75" x14ac:dyDescent="0.2"/>
  <cols>
    <col min="1" max="1" width="55.28515625" customWidth="1"/>
    <col min="2" max="2" width="12.7109375" style="86" hidden="1" customWidth="1"/>
    <col min="3" max="3" width="15.7109375" style="86" customWidth="1"/>
    <col min="4" max="4" width="9.7109375" style="86" hidden="1" customWidth="1"/>
    <col min="5" max="17" width="12.7109375" customWidth="1"/>
    <col min="18" max="18" width="10.5703125" bestFit="1" customWidth="1"/>
    <col min="20" max="20" width="9.42578125" bestFit="1" customWidth="1"/>
  </cols>
  <sheetData>
    <row r="1" spans="1:22" s="794" customFormat="1" ht="70.150000000000006" customHeight="1" thickBot="1" x14ac:dyDescent="0.25">
      <c r="A1" s="790" t="s">
        <v>1023</v>
      </c>
      <c r="B1" s="1032" t="s">
        <v>1024</v>
      </c>
      <c r="C1" s="1033"/>
      <c r="D1" s="1038"/>
      <c r="E1" s="791" t="s">
        <v>1025</v>
      </c>
      <c r="F1" s="792" t="s">
        <v>1026</v>
      </c>
      <c r="G1" s="792" t="s">
        <v>1027</v>
      </c>
      <c r="H1" s="792" t="s">
        <v>1028</v>
      </c>
      <c r="I1" s="792" t="s">
        <v>1029</v>
      </c>
      <c r="J1" s="792" t="s">
        <v>1030</v>
      </c>
      <c r="K1" s="792" t="s">
        <v>1031</v>
      </c>
      <c r="L1" s="792" t="s">
        <v>1032</v>
      </c>
      <c r="M1" s="792" t="s">
        <v>1033</v>
      </c>
      <c r="N1" s="792" t="s">
        <v>1034</v>
      </c>
      <c r="O1" s="792" t="s">
        <v>1035</v>
      </c>
      <c r="P1" s="792" t="s">
        <v>1036</v>
      </c>
      <c r="Q1" s="793" t="s">
        <v>1037</v>
      </c>
      <c r="S1" s="464"/>
    </row>
    <row r="2" spans="1:22" ht="15" customHeight="1" thickBot="1" x14ac:dyDescent="0.25">
      <c r="A2" s="74" t="s">
        <v>1038</v>
      </c>
      <c r="B2" s="75">
        <v>23918894</v>
      </c>
      <c r="C2" s="795">
        <f>C22</f>
        <v>23963529.600000001</v>
      </c>
      <c r="D2" s="796">
        <f t="shared" ref="D2:P2" si="0">D22</f>
        <v>2086.8080595334145</v>
      </c>
      <c r="E2" s="75">
        <f t="shared" si="0"/>
        <v>1857530.416666667</v>
      </c>
      <c r="F2" s="75">
        <f t="shared" si="0"/>
        <v>1857530.416666667</v>
      </c>
      <c r="G2" s="75">
        <f t="shared" si="0"/>
        <v>1857530.416666667</v>
      </c>
      <c r="H2" s="75">
        <f t="shared" si="0"/>
        <v>1857530.416666667</v>
      </c>
      <c r="I2" s="75">
        <f t="shared" si="0"/>
        <v>1930535.416666667</v>
      </c>
      <c r="J2" s="75">
        <f t="shared" si="0"/>
        <v>2097530.416666667</v>
      </c>
      <c r="K2" s="75">
        <f t="shared" si="0"/>
        <v>2037530.416666667</v>
      </c>
      <c r="L2" s="75">
        <f t="shared" si="0"/>
        <v>2197530.416666667</v>
      </c>
      <c r="M2" s="75">
        <f t="shared" si="0"/>
        <v>1877530.416666667</v>
      </c>
      <c r="N2" s="75">
        <f t="shared" si="0"/>
        <v>1877530.416666667</v>
      </c>
      <c r="O2" s="75">
        <f t="shared" si="0"/>
        <v>1906819.416666667</v>
      </c>
      <c r="P2" s="75">
        <f t="shared" si="0"/>
        <v>2608401.416666667</v>
      </c>
      <c r="Q2" s="795">
        <f>SUM(E2:P2)</f>
        <v>23963530.000000011</v>
      </c>
      <c r="R2" s="797">
        <f>SUM(C2-Q2)</f>
        <v>-0.40000000968575478</v>
      </c>
      <c r="T2" s="797"/>
    </row>
    <row r="3" spans="1:22" ht="15" customHeight="1" x14ac:dyDescent="0.2">
      <c r="A3" s="79" t="s">
        <v>414</v>
      </c>
      <c r="B3" s="82">
        <v>15609953</v>
      </c>
      <c r="C3" s="82">
        <f t="shared" ref="C3:P3" si="1">SUM(C4:C8)</f>
        <v>17644725.600000001</v>
      </c>
      <c r="D3" s="798">
        <f t="shared" si="1"/>
        <v>940.85787348109136</v>
      </c>
      <c r="E3" s="799">
        <f t="shared" si="1"/>
        <v>1463970.916666667</v>
      </c>
      <c r="F3" s="82">
        <f t="shared" si="1"/>
        <v>1463970.916666667</v>
      </c>
      <c r="G3" s="82">
        <f t="shared" si="1"/>
        <v>1463970.916666667</v>
      </c>
      <c r="H3" s="82">
        <f t="shared" si="1"/>
        <v>1463970.916666667</v>
      </c>
      <c r="I3" s="82">
        <f t="shared" si="1"/>
        <v>1463970.916666667</v>
      </c>
      <c r="J3" s="82">
        <f t="shared" si="1"/>
        <v>1463970.916666667</v>
      </c>
      <c r="K3" s="82">
        <f t="shared" si="1"/>
        <v>1463970.916666667</v>
      </c>
      <c r="L3" s="82">
        <f t="shared" si="1"/>
        <v>1463970.916666667</v>
      </c>
      <c r="M3" s="82">
        <f t="shared" si="1"/>
        <v>1463970.916666667</v>
      </c>
      <c r="N3" s="82">
        <f t="shared" si="1"/>
        <v>1463970.916666667</v>
      </c>
      <c r="O3" s="82">
        <f t="shared" si="1"/>
        <v>1463970.916666667</v>
      </c>
      <c r="P3" s="82">
        <f t="shared" si="1"/>
        <v>1541045.916666667</v>
      </c>
      <c r="Q3" s="798">
        <f>SUM(E3:P3)</f>
        <v>17644726.000000007</v>
      </c>
      <c r="R3" s="797">
        <f t="shared" ref="R3:R56" si="2">SUM(C3-Q3)</f>
        <v>-0.40000000596046448</v>
      </c>
      <c r="S3" s="464"/>
      <c r="T3" s="797"/>
    </row>
    <row r="4" spans="1:22" s="464" customFormat="1" ht="15" customHeight="1" x14ac:dyDescent="0.2">
      <c r="A4" s="87" t="s">
        <v>415</v>
      </c>
      <c r="B4" s="90">
        <v>4633350</v>
      </c>
      <c r="C4" s="90">
        <f>SUM([1]mérleg!N5)</f>
        <v>5824366</v>
      </c>
      <c r="D4" s="800">
        <v>104.30904205380556</v>
      </c>
      <c r="E4" s="801">
        <v>480000</v>
      </c>
      <c r="F4" s="90">
        <v>480000</v>
      </c>
      <c r="G4" s="90">
        <v>480000</v>
      </c>
      <c r="H4" s="90">
        <v>480000</v>
      </c>
      <c r="I4" s="90">
        <v>480000</v>
      </c>
      <c r="J4" s="90">
        <v>480000</v>
      </c>
      <c r="K4" s="90">
        <v>480000</v>
      </c>
      <c r="L4" s="90">
        <v>480000</v>
      </c>
      <c r="M4" s="90">
        <v>480000</v>
      </c>
      <c r="N4" s="90">
        <v>480000</v>
      </c>
      <c r="O4" s="90">
        <v>480000</v>
      </c>
      <c r="P4" s="90">
        <v>544366</v>
      </c>
      <c r="Q4" s="802">
        <f t="shared" ref="Q4:Q55" si="3">SUM(E4:P4)</f>
        <v>5824366</v>
      </c>
      <c r="R4" s="797">
        <f t="shared" si="2"/>
        <v>0</v>
      </c>
      <c r="T4" s="797"/>
      <c r="V4" s="464">
        <f>38009/12</f>
        <v>3167.4166666666665</v>
      </c>
    </row>
    <row r="5" spans="1:22" s="464" customFormat="1" ht="15" customHeight="1" x14ac:dyDescent="0.2">
      <c r="A5" s="87" t="s">
        <v>416</v>
      </c>
      <c r="B5" s="90">
        <v>1121063</v>
      </c>
      <c r="C5" s="90">
        <f>SUM([1]mérleg!N6)</f>
        <v>1144427.6000000001</v>
      </c>
      <c r="D5" s="800">
        <v>93.143828669753617</v>
      </c>
      <c r="E5" s="803">
        <v>94310</v>
      </c>
      <c r="F5" s="804">
        <v>94310</v>
      </c>
      <c r="G5" s="804">
        <v>94310</v>
      </c>
      <c r="H5" s="804">
        <v>94310</v>
      </c>
      <c r="I5" s="804">
        <v>94310</v>
      </c>
      <c r="J5" s="804">
        <v>94310</v>
      </c>
      <c r="K5" s="804">
        <v>94310</v>
      </c>
      <c r="L5" s="804">
        <v>94310</v>
      </c>
      <c r="M5" s="804">
        <v>94310</v>
      </c>
      <c r="N5" s="804">
        <v>94310</v>
      </c>
      <c r="O5" s="804">
        <v>94310</v>
      </c>
      <c r="P5" s="804">
        <f>107013+5</f>
        <v>107018</v>
      </c>
      <c r="Q5" s="802">
        <f t="shared" si="3"/>
        <v>1144428</v>
      </c>
      <c r="R5" s="797">
        <f t="shared" si="2"/>
        <v>-0.39999999990686774</v>
      </c>
      <c r="S5"/>
      <c r="T5" s="797"/>
    </row>
    <row r="6" spans="1:22" s="464" customFormat="1" ht="15" customHeight="1" x14ac:dyDescent="0.2">
      <c r="A6" s="87" t="s">
        <v>417</v>
      </c>
      <c r="B6" s="90">
        <v>6860549</v>
      </c>
      <c r="C6" s="90">
        <f>SUM([1]mérleg!N7)</f>
        <v>7956784</v>
      </c>
      <c r="D6" s="800">
        <v>107.80250968253415</v>
      </c>
      <c r="E6" s="803">
        <f>SUM($C$6/12)</f>
        <v>663065.33333333337</v>
      </c>
      <c r="F6" s="804">
        <f t="shared" ref="F6:P6" si="4">SUM($C$6/12)</f>
        <v>663065.33333333337</v>
      </c>
      <c r="G6" s="804">
        <f t="shared" si="4"/>
        <v>663065.33333333337</v>
      </c>
      <c r="H6" s="804">
        <f t="shared" si="4"/>
        <v>663065.33333333337</v>
      </c>
      <c r="I6" s="804">
        <f t="shared" si="4"/>
        <v>663065.33333333337</v>
      </c>
      <c r="J6" s="804">
        <f t="shared" si="4"/>
        <v>663065.33333333337</v>
      </c>
      <c r="K6" s="804">
        <f t="shared" si="4"/>
        <v>663065.33333333337</v>
      </c>
      <c r="L6" s="804">
        <f t="shared" si="4"/>
        <v>663065.33333333337</v>
      </c>
      <c r="M6" s="804">
        <f t="shared" si="4"/>
        <v>663065.33333333337</v>
      </c>
      <c r="N6" s="804">
        <f t="shared" si="4"/>
        <v>663065.33333333337</v>
      </c>
      <c r="O6" s="804">
        <f t="shared" si="4"/>
        <v>663065.33333333337</v>
      </c>
      <c r="P6" s="804">
        <f t="shared" si="4"/>
        <v>663065.33333333337</v>
      </c>
      <c r="Q6" s="802">
        <f t="shared" si="3"/>
        <v>7956783.9999999991</v>
      </c>
      <c r="R6" s="797">
        <f t="shared" si="2"/>
        <v>9.3132257461547852E-10</v>
      </c>
      <c r="T6" s="797"/>
    </row>
    <row r="7" spans="1:22" s="464" customFormat="1" ht="15" customHeight="1" x14ac:dyDescent="0.2">
      <c r="A7" s="87" t="s">
        <v>418</v>
      </c>
      <c r="B7" s="90">
        <v>155730</v>
      </c>
      <c r="C7" s="90">
        <f>SUM([1]mérleg!N8)</f>
        <v>119429</v>
      </c>
      <c r="D7" s="800">
        <v>87.2908238618121</v>
      </c>
      <c r="E7" s="803">
        <f>SUM($C$7/12)</f>
        <v>9952.4166666666661</v>
      </c>
      <c r="F7" s="804">
        <f t="shared" ref="F7:P7" si="5">SUM($C$7/12)</f>
        <v>9952.4166666666661</v>
      </c>
      <c r="G7" s="804">
        <f t="shared" si="5"/>
        <v>9952.4166666666661</v>
      </c>
      <c r="H7" s="804">
        <f t="shared" si="5"/>
        <v>9952.4166666666661</v>
      </c>
      <c r="I7" s="804">
        <f t="shared" si="5"/>
        <v>9952.4166666666661</v>
      </c>
      <c r="J7" s="804">
        <f t="shared" si="5"/>
        <v>9952.4166666666661</v>
      </c>
      <c r="K7" s="804">
        <f t="shared" si="5"/>
        <v>9952.4166666666661</v>
      </c>
      <c r="L7" s="804">
        <f t="shared" si="5"/>
        <v>9952.4166666666661</v>
      </c>
      <c r="M7" s="804">
        <f t="shared" si="5"/>
        <v>9952.4166666666661</v>
      </c>
      <c r="N7" s="804">
        <f t="shared" si="5"/>
        <v>9952.4166666666661</v>
      </c>
      <c r="O7" s="804">
        <f t="shared" si="5"/>
        <v>9952.4166666666661</v>
      </c>
      <c r="P7" s="804">
        <f t="shared" si="5"/>
        <v>9952.4166666666661</v>
      </c>
      <c r="Q7" s="802">
        <f t="shared" si="3"/>
        <v>119429.00000000001</v>
      </c>
      <c r="R7" s="797">
        <f t="shared" si="2"/>
        <v>-1.4551915228366852E-11</v>
      </c>
      <c r="T7" s="797"/>
    </row>
    <row r="8" spans="1:22" ht="15" customHeight="1" x14ac:dyDescent="0.2">
      <c r="A8" s="94" t="s">
        <v>419</v>
      </c>
      <c r="B8" s="91">
        <v>2839261</v>
      </c>
      <c r="C8" s="91">
        <f t="shared" ref="C8:O8" si="6">SUM(C9:C13)</f>
        <v>2599719</v>
      </c>
      <c r="D8" s="805">
        <f t="shared" si="6"/>
        <v>548.31166921318595</v>
      </c>
      <c r="E8" s="806">
        <f t="shared" si="6"/>
        <v>216643.16666666666</v>
      </c>
      <c r="F8" s="91">
        <f t="shared" si="6"/>
        <v>216643.16666666666</v>
      </c>
      <c r="G8" s="91">
        <f t="shared" si="6"/>
        <v>216643.16666666666</v>
      </c>
      <c r="H8" s="91">
        <f t="shared" si="6"/>
        <v>216643.16666666666</v>
      </c>
      <c r="I8" s="91">
        <f t="shared" si="6"/>
        <v>216643.16666666666</v>
      </c>
      <c r="J8" s="91">
        <f t="shared" si="6"/>
        <v>216643.16666666666</v>
      </c>
      <c r="K8" s="91">
        <f t="shared" si="6"/>
        <v>216643.16666666666</v>
      </c>
      <c r="L8" s="91">
        <f t="shared" si="6"/>
        <v>216643.16666666666</v>
      </c>
      <c r="M8" s="91">
        <f t="shared" si="6"/>
        <v>216643.16666666666</v>
      </c>
      <c r="N8" s="91">
        <f t="shared" si="6"/>
        <v>216643.16666666666</v>
      </c>
      <c r="O8" s="91">
        <f t="shared" si="6"/>
        <v>216643.16666666666</v>
      </c>
      <c r="P8" s="91">
        <f>SUM(P9:P13)</f>
        <v>216644.16666666666</v>
      </c>
      <c r="Q8" s="807">
        <f t="shared" si="3"/>
        <v>2599719</v>
      </c>
      <c r="R8" s="797">
        <f t="shared" si="2"/>
        <v>0</v>
      </c>
      <c r="S8" s="464"/>
      <c r="T8" s="797"/>
    </row>
    <row r="9" spans="1:22" s="464" customFormat="1" ht="15" customHeight="1" x14ac:dyDescent="0.2">
      <c r="A9" s="87" t="s">
        <v>420</v>
      </c>
      <c r="B9" s="90">
        <v>15758</v>
      </c>
      <c r="C9" s="90">
        <f>SUM([1]mérleg!N10)</f>
        <v>28717</v>
      </c>
      <c r="D9" s="800">
        <v>321.90633329102678</v>
      </c>
      <c r="E9" s="803">
        <v>2393</v>
      </c>
      <c r="F9" s="804">
        <v>2393</v>
      </c>
      <c r="G9" s="804">
        <v>2393</v>
      </c>
      <c r="H9" s="804">
        <v>2393</v>
      </c>
      <c r="I9" s="804">
        <v>2393</v>
      </c>
      <c r="J9" s="804">
        <v>2393</v>
      </c>
      <c r="K9" s="804">
        <v>2393</v>
      </c>
      <c r="L9" s="804">
        <v>2393</v>
      </c>
      <c r="M9" s="804">
        <v>2393</v>
      </c>
      <c r="N9" s="804">
        <v>2393</v>
      </c>
      <c r="O9" s="804">
        <v>2393</v>
      </c>
      <c r="P9" s="804">
        <f>2399-5</f>
        <v>2394</v>
      </c>
      <c r="Q9" s="802">
        <f t="shared" si="3"/>
        <v>28717</v>
      </c>
      <c r="R9" s="797">
        <f t="shared" si="2"/>
        <v>0</v>
      </c>
      <c r="T9" s="797"/>
    </row>
    <row r="10" spans="1:22" s="464" customFormat="1" ht="15" customHeight="1" x14ac:dyDescent="0.2">
      <c r="A10" s="87" t="s">
        <v>421</v>
      </c>
      <c r="B10" s="90">
        <v>0</v>
      </c>
      <c r="C10" s="90">
        <f>SUM([1]mérleg!N11)</f>
        <v>0</v>
      </c>
      <c r="D10" s="800"/>
      <c r="E10" s="803"/>
      <c r="F10" s="804"/>
      <c r="G10" s="804"/>
      <c r="H10" s="804"/>
      <c r="I10" s="804"/>
      <c r="J10" s="804"/>
      <c r="K10" s="804"/>
      <c r="L10" s="804"/>
      <c r="M10" s="804"/>
      <c r="N10" s="804"/>
      <c r="O10" s="804"/>
      <c r="P10" s="804"/>
      <c r="Q10" s="802">
        <f t="shared" si="3"/>
        <v>0</v>
      </c>
      <c r="R10" s="797">
        <f t="shared" si="2"/>
        <v>0</v>
      </c>
      <c r="S10"/>
      <c r="T10" s="797"/>
    </row>
    <row r="11" spans="1:22" s="464" customFormat="1" ht="15" customHeight="1" x14ac:dyDescent="0.2">
      <c r="A11" s="87" t="s">
        <v>422</v>
      </c>
      <c r="B11" s="90">
        <v>153839</v>
      </c>
      <c r="C11" s="90">
        <f>SUM([1]mérleg!N12)</f>
        <v>158024</v>
      </c>
      <c r="D11" s="800">
        <v>78.47619914326016</v>
      </c>
      <c r="E11" s="801">
        <f>SUM($C$11/12)</f>
        <v>13168.666666666666</v>
      </c>
      <c r="F11" s="90">
        <f t="shared" ref="F11:P11" si="7">SUM($C$11/12)</f>
        <v>13168.666666666666</v>
      </c>
      <c r="G11" s="90">
        <f t="shared" si="7"/>
        <v>13168.666666666666</v>
      </c>
      <c r="H11" s="90">
        <f t="shared" si="7"/>
        <v>13168.666666666666</v>
      </c>
      <c r="I11" s="90">
        <f t="shared" si="7"/>
        <v>13168.666666666666</v>
      </c>
      <c r="J11" s="90">
        <f t="shared" si="7"/>
        <v>13168.666666666666</v>
      </c>
      <c r="K11" s="90">
        <f t="shared" si="7"/>
        <v>13168.666666666666</v>
      </c>
      <c r="L11" s="90">
        <f t="shared" si="7"/>
        <v>13168.666666666666</v>
      </c>
      <c r="M11" s="90">
        <f t="shared" si="7"/>
        <v>13168.666666666666</v>
      </c>
      <c r="N11" s="90">
        <f t="shared" si="7"/>
        <v>13168.666666666666</v>
      </c>
      <c r="O11" s="90">
        <f t="shared" si="7"/>
        <v>13168.666666666666</v>
      </c>
      <c r="P11" s="90">
        <f t="shared" si="7"/>
        <v>13168.666666666666</v>
      </c>
      <c r="Q11" s="802">
        <f t="shared" si="3"/>
        <v>158024</v>
      </c>
      <c r="R11" s="797">
        <f t="shared" si="2"/>
        <v>0</v>
      </c>
      <c r="S11"/>
      <c r="T11" s="797"/>
    </row>
    <row r="12" spans="1:22" s="464" customFormat="1" ht="15" customHeight="1" x14ac:dyDescent="0.2">
      <c r="A12" s="87" t="s">
        <v>423</v>
      </c>
      <c r="B12" s="90">
        <v>1976347</v>
      </c>
      <c r="C12" s="90">
        <f>SUM([1]mérleg!N13)</f>
        <v>2126512</v>
      </c>
      <c r="D12" s="800">
        <v>97.565306092502993</v>
      </c>
      <c r="E12" s="803">
        <f>SUM($C$12/12)</f>
        <v>177209.33333333334</v>
      </c>
      <c r="F12" s="804">
        <f t="shared" ref="F12:P12" si="8">SUM($C$12/12)</f>
        <v>177209.33333333334</v>
      </c>
      <c r="G12" s="804">
        <f t="shared" si="8"/>
        <v>177209.33333333334</v>
      </c>
      <c r="H12" s="804">
        <f t="shared" si="8"/>
        <v>177209.33333333334</v>
      </c>
      <c r="I12" s="804">
        <f t="shared" si="8"/>
        <v>177209.33333333334</v>
      </c>
      <c r="J12" s="804">
        <f t="shared" si="8"/>
        <v>177209.33333333334</v>
      </c>
      <c r="K12" s="804">
        <f t="shared" si="8"/>
        <v>177209.33333333334</v>
      </c>
      <c r="L12" s="804">
        <f t="shared" si="8"/>
        <v>177209.33333333334</v>
      </c>
      <c r="M12" s="804">
        <f t="shared" si="8"/>
        <v>177209.33333333334</v>
      </c>
      <c r="N12" s="804">
        <f t="shared" si="8"/>
        <v>177209.33333333334</v>
      </c>
      <c r="O12" s="804">
        <f t="shared" si="8"/>
        <v>177209.33333333334</v>
      </c>
      <c r="P12" s="804">
        <f t="shared" si="8"/>
        <v>177209.33333333334</v>
      </c>
      <c r="Q12" s="802">
        <f t="shared" si="3"/>
        <v>2126511.9999999995</v>
      </c>
      <c r="R12" s="797">
        <f t="shared" si="2"/>
        <v>4.6566128730773926E-10</v>
      </c>
      <c r="S12"/>
      <c r="T12" s="797"/>
      <c r="V12" s="464">
        <f>20562/12</f>
        <v>1713.5</v>
      </c>
    </row>
    <row r="13" spans="1:22" s="464" customFormat="1" ht="15" customHeight="1" x14ac:dyDescent="0.2">
      <c r="A13" s="87" t="s">
        <v>424</v>
      </c>
      <c r="B13" s="90">
        <v>693317</v>
      </c>
      <c r="C13" s="90">
        <f>SUM([1]mérleg!N14)</f>
        <v>286466</v>
      </c>
      <c r="D13" s="800">
        <v>50.363830686395985</v>
      </c>
      <c r="E13" s="803">
        <f>SUM($C$13/12)</f>
        <v>23872.166666666668</v>
      </c>
      <c r="F13" s="804">
        <f t="shared" ref="F13:P13" si="9">SUM($C$13/12)</f>
        <v>23872.166666666668</v>
      </c>
      <c r="G13" s="804">
        <f t="shared" si="9"/>
        <v>23872.166666666668</v>
      </c>
      <c r="H13" s="804">
        <f t="shared" si="9"/>
        <v>23872.166666666668</v>
      </c>
      <c r="I13" s="804">
        <f t="shared" si="9"/>
        <v>23872.166666666668</v>
      </c>
      <c r="J13" s="804">
        <f t="shared" si="9"/>
        <v>23872.166666666668</v>
      </c>
      <c r="K13" s="804">
        <f t="shared" si="9"/>
        <v>23872.166666666668</v>
      </c>
      <c r="L13" s="804">
        <f t="shared" si="9"/>
        <v>23872.166666666668</v>
      </c>
      <c r="M13" s="804">
        <f t="shared" si="9"/>
        <v>23872.166666666668</v>
      </c>
      <c r="N13" s="804">
        <f t="shared" si="9"/>
        <v>23872.166666666668</v>
      </c>
      <c r="O13" s="804">
        <f t="shared" si="9"/>
        <v>23872.166666666668</v>
      </c>
      <c r="P13" s="804">
        <f t="shared" si="9"/>
        <v>23872.166666666668</v>
      </c>
      <c r="Q13" s="802">
        <f t="shared" si="3"/>
        <v>286466</v>
      </c>
      <c r="R13" s="797">
        <f t="shared" si="2"/>
        <v>0</v>
      </c>
      <c r="S13"/>
      <c r="T13" s="797"/>
    </row>
    <row r="14" spans="1:22" ht="15" customHeight="1" x14ac:dyDescent="0.2">
      <c r="A14" s="94" t="s">
        <v>425</v>
      </c>
      <c r="B14" s="91">
        <v>2614822</v>
      </c>
      <c r="C14" s="91">
        <f>SUM(C15:C17)</f>
        <v>6318804</v>
      </c>
      <c r="D14" s="807">
        <f t="shared" ref="D14:P14" si="10">SUM(D15:D17)</f>
        <v>1145.950186052323</v>
      </c>
      <c r="E14" s="806">
        <f t="shared" si="10"/>
        <v>393559.5</v>
      </c>
      <c r="F14" s="91">
        <f t="shared" si="10"/>
        <v>393559.5</v>
      </c>
      <c r="G14" s="91">
        <f t="shared" si="10"/>
        <v>393559.5</v>
      </c>
      <c r="H14" s="91">
        <f t="shared" si="10"/>
        <v>393559.5</v>
      </c>
      <c r="I14" s="91">
        <f t="shared" si="10"/>
        <v>466564.5</v>
      </c>
      <c r="J14" s="91">
        <f t="shared" si="10"/>
        <v>633559.5</v>
      </c>
      <c r="K14" s="91">
        <f t="shared" si="10"/>
        <v>573559.5</v>
      </c>
      <c r="L14" s="91">
        <f t="shared" si="10"/>
        <v>733559.5</v>
      </c>
      <c r="M14" s="91">
        <f t="shared" si="10"/>
        <v>413559.5</v>
      </c>
      <c r="N14" s="91">
        <f t="shared" si="10"/>
        <v>413559.5</v>
      </c>
      <c r="O14" s="91">
        <f t="shared" si="10"/>
        <v>442848.5</v>
      </c>
      <c r="P14" s="91">
        <f t="shared" si="10"/>
        <v>1067355.5</v>
      </c>
      <c r="Q14" s="807">
        <f t="shared" si="3"/>
        <v>6318804</v>
      </c>
      <c r="R14" s="797">
        <f t="shared" si="2"/>
        <v>0</v>
      </c>
      <c r="S14" s="464"/>
      <c r="T14" s="797"/>
    </row>
    <row r="15" spans="1:22" s="464" customFormat="1" ht="15" customHeight="1" x14ac:dyDescent="0.2">
      <c r="A15" s="87" t="s">
        <v>426</v>
      </c>
      <c r="B15" s="90">
        <v>474804</v>
      </c>
      <c r="C15" s="90">
        <f>SUM([1]mérleg!N16)</f>
        <v>2541515</v>
      </c>
      <c r="D15" s="113">
        <v>100.51368564713019</v>
      </c>
      <c r="E15" s="801">
        <f>SUM($C$15/12)</f>
        <v>211792.91666666666</v>
      </c>
      <c r="F15" s="90">
        <f t="shared" ref="F15:P15" si="11">SUM($C$15/12)</f>
        <v>211792.91666666666</v>
      </c>
      <c r="G15" s="90">
        <f t="shared" si="11"/>
        <v>211792.91666666666</v>
      </c>
      <c r="H15" s="90">
        <f t="shared" si="11"/>
        <v>211792.91666666666</v>
      </c>
      <c r="I15" s="90">
        <f t="shared" si="11"/>
        <v>211792.91666666666</v>
      </c>
      <c r="J15" s="90">
        <f t="shared" si="11"/>
        <v>211792.91666666666</v>
      </c>
      <c r="K15" s="90">
        <f t="shared" si="11"/>
        <v>211792.91666666666</v>
      </c>
      <c r="L15" s="90">
        <f t="shared" si="11"/>
        <v>211792.91666666666</v>
      </c>
      <c r="M15" s="90">
        <f t="shared" si="11"/>
        <v>211792.91666666666</v>
      </c>
      <c r="N15" s="90">
        <f t="shared" si="11"/>
        <v>211792.91666666666</v>
      </c>
      <c r="O15" s="90">
        <f t="shared" si="11"/>
        <v>211792.91666666666</v>
      </c>
      <c r="P15" s="90">
        <f t="shared" si="11"/>
        <v>211792.91666666666</v>
      </c>
      <c r="Q15" s="802">
        <f t="shared" si="3"/>
        <v>2541515</v>
      </c>
      <c r="R15" s="797">
        <f t="shared" si="2"/>
        <v>0</v>
      </c>
      <c r="T15" s="797"/>
    </row>
    <row r="16" spans="1:22" s="464" customFormat="1" ht="15" customHeight="1" x14ac:dyDescent="0.2">
      <c r="A16" s="87" t="s">
        <v>427</v>
      </c>
      <c r="B16" s="90">
        <v>359531</v>
      </c>
      <c r="C16" s="90">
        <f>SUM([1]mérleg!N17)</f>
        <v>1971199</v>
      </c>
      <c r="D16" s="113">
        <v>640.6257040422106</v>
      </c>
      <c r="E16" s="803">
        <f>SUM($C$16/12)</f>
        <v>164266.58333333334</v>
      </c>
      <c r="F16" s="804">
        <f t="shared" ref="F16:P16" si="12">SUM($C$16/12)</f>
        <v>164266.58333333334</v>
      </c>
      <c r="G16" s="804">
        <f t="shared" si="12"/>
        <v>164266.58333333334</v>
      </c>
      <c r="H16" s="804">
        <f t="shared" si="12"/>
        <v>164266.58333333334</v>
      </c>
      <c r="I16" s="804">
        <f t="shared" si="12"/>
        <v>164266.58333333334</v>
      </c>
      <c r="J16" s="804">
        <f t="shared" si="12"/>
        <v>164266.58333333334</v>
      </c>
      <c r="K16" s="804">
        <f t="shared" si="12"/>
        <v>164266.58333333334</v>
      </c>
      <c r="L16" s="804">
        <f t="shared" si="12"/>
        <v>164266.58333333334</v>
      </c>
      <c r="M16" s="804">
        <f t="shared" si="12"/>
        <v>164266.58333333334</v>
      </c>
      <c r="N16" s="804">
        <f t="shared" si="12"/>
        <v>164266.58333333334</v>
      </c>
      <c r="O16" s="804">
        <f t="shared" si="12"/>
        <v>164266.58333333334</v>
      </c>
      <c r="P16" s="804">
        <f t="shared" si="12"/>
        <v>164266.58333333334</v>
      </c>
      <c r="Q16" s="802">
        <f>SUM(E16:P16)</f>
        <v>1971198.9999999998</v>
      </c>
      <c r="R16" s="797">
        <f>SUM(C16-Q16)</f>
        <v>2.3283064365386963E-10</v>
      </c>
      <c r="T16" s="797"/>
    </row>
    <row r="17" spans="1:22" ht="15" customHeight="1" x14ac:dyDescent="0.2">
      <c r="A17" s="94" t="s">
        <v>428</v>
      </c>
      <c r="B17" s="91">
        <v>1780487</v>
      </c>
      <c r="C17" s="91">
        <f>SUM(C18:C21)</f>
        <v>1806090</v>
      </c>
      <c r="D17" s="807">
        <f t="shared" ref="D17:P17" si="13">SUM(D18:D21)</f>
        <v>404.81079636298233</v>
      </c>
      <c r="E17" s="806">
        <f t="shared" si="13"/>
        <v>17500</v>
      </c>
      <c r="F17" s="91">
        <f t="shared" si="13"/>
        <v>17500</v>
      </c>
      <c r="G17" s="91">
        <f t="shared" si="13"/>
        <v>17500</v>
      </c>
      <c r="H17" s="91">
        <f t="shared" si="13"/>
        <v>17500</v>
      </c>
      <c r="I17" s="91">
        <f t="shared" si="13"/>
        <v>90505</v>
      </c>
      <c r="J17" s="91">
        <f t="shared" si="13"/>
        <v>257500</v>
      </c>
      <c r="K17" s="91">
        <f t="shared" si="13"/>
        <v>197500</v>
      </c>
      <c r="L17" s="91">
        <f t="shared" si="13"/>
        <v>357500</v>
      </c>
      <c r="M17" s="91">
        <f t="shared" si="13"/>
        <v>37500</v>
      </c>
      <c r="N17" s="91">
        <f t="shared" si="13"/>
        <v>37500</v>
      </c>
      <c r="O17" s="91">
        <f t="shared" si="13"/>
        <v>66789</v>
      </c>
      <c r="P17" s="91">
        <f t="shared" si="13"/>
        <v>691296</v>
      </c>
      <c r="Q17" s="807">
        <f t="shared" si="3"/>
        <v>1806090</v>
      </c>
      <c r="R17" s="797">
        <f t="shared" si="2"/>
        <v>0</v>
      </c>
      <c r="S17" s="464"/>
      <c r="T17" s="797"/>
    </row>
    <row r="18" spans="1:22" s="464" customFormat="1" ht="15" customHeight="1" x14ac:dyDescent="0.2">
      <c r="A18" s="87" t="s">
        <v>429</v>
      </c>
      <c r="B18" s="90">
        <v>400000</v>
      </c>
      <c r="C18" s="90">
        <f>SUM([1]mérleg!N19)</f>
        <v>150000</v>
      </c>
      <c r="D18" s="113">
        <v>125</v>
      </c>
      <c r="E18" s="801"/>
      <c r="F18" s="90"/>
      <c r="G18" s="90"/>
      <c r="H18" s="90"/>
      <c r="I18" s="90">
        <v>10000</v>
      </c>
      <c r="J18" s="90">
        <v>70000</v>
      </c>
      <c r="K18" s="90">
        <v>70000</v>
      </c>
      <c r="L18" s="90"/>
      <c r="M18" s="90"/>
      <c r="N18" s="90"/>
      <c r="O18" s="90"/>
      <c r="P18" s="90"/>
      <c r="Q18" s="802">
        <f t="shared" si="3"/>
        <v>150000</v>
      </c>
      <c r="R18" s="797">
        <f t="shared" si="2"/>
        <v>0</v>
      </c>
      <c r="T18" s="797"/>
    </row>
    <row r="19" spans="1:22" s="464" customFormat="1" ht="15" customHeight="1" x14ac:dyDescent="0.2">
      <c r="A19" s="87" t="s">
        <v>430</v>
      </c>
      <c r="B19" s="90">
        <v>15300</v>
      </c>
      <c r="C19" s="90">
        <f>SUM([1]mérleg!N20)</f>
        <v>15300</v>
      </c>
      <c r="D19" s="113">
        <v>100</v>
      </c>
      <c r="E19" s="803"/>
      <c r="F19" s="804"/>
      <c r="G19" s="804"/>
      <c r="H19" s="804"/>
      <c r="I19" s="804"/>
      <c r="J19" s="804"/>
      <c r="K19" s="804"/>
      <c r="L19" s="804"/>
      <c r="M19" s="804"/>
      <c r="N19" s="804"/>
      <c r="O19" s="804"/>
      <c r="P19" s="804">
        <v>15300</v>
      </c>
      <c r="Q19" s="802">
        <f t="shared" si="3"/>
        <v>15300</v>
      </c>
      <c r="R19" s="797">
        <f t="shared" si="2"/>
        <v>0</v>
      </c>
      <c r="T19" s="797"/>
    </row>
    <row r="20" spans="1:22" s="464" customFormat="1" ht="15" customHeight="1" x14ac:dyDescent="0.2">
      <c r="A20" s="87" t="s">
        <v>431</v>
      </c>
      <c r="B20" s="90">
        <v>691565</v>
      </c>
      <c r="C20" s="90">
        <f>SUM([1]mérleg!N21)</f>
        <v>879754</v>
      </c>
      <c r="D20" s="113">
        <v>117.00895794321575</v>
      </c>
      <c r="E20" s="803">
        <f>7500+10000</f>
        <v>17500</v>
      </c>
      <c r="F20" s="804">
        <f t="shared" ref="F20:H20" si="14">7500+10000</f>
        <v>17500</v>
      </c>
      <c r="G20" s="804">
        <f t="shared" si="14"/>
        <v>17500</v>
      </c>
      <c r="H20" s="804">
        <f t="shared" si="14"/>
        <v>17500</v>
      </c>
      <c r="I20" s="804">
        <f>10000+40005+7500+10000</f>
        <v>67505</v>
      </c>
      <c r="J20" s="804">
        <f>70000+7500+50000</f>
        <v>127500</v>
      </c>
      <c r="K20" s="804">
        <f>70000+7500+50000</f>
        <v>127500</v>
      </c>
      <c r="L20" s="804">
        <f>300000+7500+50000</f>
        <v>357500</v>
      </c>
      <c r="M20" s="804">
        <f>7500+30000</f>
        <v>37500</v>
      </c>
      <c r="N20" s="804">
        <f>7500+30000</f>
        <v>37500</v>
      </c>
      <c r="O20" s="804">
        <f>7500+20000</f>
        <v>27500</v>
      </c>
      <c r="P20" s="804">
        <f>7500+19749</f>
        <v>27249</v>
      </c>
      <c r="Q20" s="802">
        <f t="shared" si="3"/>
        <v>879754</v>
      </c>
      <c r="R20" s="797">
        <f t="shared" si="2"/>
        <v>0</v>
      </c>
      <c r="T20" s="797"/>
    </row>
    <row r="21" spans="1:22" s="464" customFormat="1" ht="15" customHeight="1" x14ac:dyDescent="0.2">
      <c r="A21" s="87" t="s">
        <v>432</v>
      </c>
      <c r="B21" s="90">
        <v>673622</v>
      </c>
      <c r="C21" s="90">
        <f>SUM([1]mérleg!N22)</f>
        <v>761036</v>
      </c>
      <c r="D21" s="113">
        <v>62.801838419766575</v>
      </c>
      <c r="E21" s="803"/>
      <c r="F21" s="804"/>
      <c r="G21" s="804"/>
      <c r="H21" s="804"/>
      <c r="I21" s="804">
        <v>13000</v>
      </c>
      <c r="J21" s="804">
        <v>60000</v>
      </c>
      <c r="K21" s="804"/>
      <c r="L21" s="804"/>
      <c r="M21" s="804"/>
      <c r="N21" s="804"/>
      <c r="O21" s="804">
        <v>39289</v>
      </c>
      <c r="P21" s="804">
        <v>648747</v>
      </c>
      <c r="Q21" s="802">
        <f t="shared" si="3"/>
        <v>761036</v>
      </c>
      <c r="R21" s="797">
        <f t="shared" si="2"/>
        <v>0</v>
      </c>
      <c r="S21"/>
      <c r="T21" s="797"/>
    </row>
    <row r="22" spans="1:22" ht="15" customHeight="1" thickBot="1" x14ac:dyDescent="0.25">
      <c r="A22" s="97" t="s">
        <v>433</v>
      </c>
      <c r="B22" s="100">
        <v>18224775</v>
      </c>
      <c r="C22" s="100">
        <f t="shared" ref="C22:P22" si="15">SUM(C3+C14)</f>
        <v>23963529.600000001</v>
      </c>
      <c r="D22" s="808">
        <f t="shared" si="15"/>
        <v>2086.8080595334145</v>
      </c>
      <c r="E22" s="809">
        <f t="shared" si="15"/>
        <v>1857530.416666667</v>
      </c>
      <c r="F22" s="100">
        <f t="shared" si="15"/>
        <v>1857530.416666667</v>
      </c>
      <c r="G22" s="100">
        <f t="shared" si="15"/>
        <v>1857530.416666667</v>
      </c>
      <c r="H22" s="100">
        <f t="shared" si="15"/>
        <v>1857530.416666667</v>
      </c>
      <c r="I22" s="100">
        <f t="shared" si="15"/>
        <v>1930535.416666667</v>
      </c>
      <c r="J22" s="100">
        <f t="shared" si="15"/>
        <v>2097530.416666667</v>
      </c>
      <c r="K22" s="100">
        <f t="shared" si="15"/>
        <v>2037530.416666667</v>
      </c>
      <c r="L22" s="100">
        <f t="shared" si="15"/>
        <v>2197530.416666667</v>
      </c>
      <c r="M22" s="100">
        <f t="shared" si="15"/>
        <v>1877530.416666667</v>
      </c>
      <c r="N22" s="100">
        <f t="shared" si="15"/>
        <v>1877530.416666667</v>
      </c>
      <c r="O22" s="100">
        <f t="shared" si="15"/>
        <v>1906819.416666667</v>
      </c>
      <c r="P22" s="100">
        <f t="shared" si="15"/>
        <v>2608401.416666667</v>
      </c>
      <c r="Q22" s="808">
        <f t="shared" si="3"/>
        <v>23963530.000000011</v>
      </c>
      <c r="R22" s="797">
        <f t="shared" si="2"/>
        <v>-0.40000000968575478</v>
      </c>
      <c r="S22" s="464"/>
      <c r="T22" s="797"/>
    </row>
    <row r="23" spans="1:22" ht="15" customHeight="1" thickBot="1" x14ac:dyDescent="0.25">
      <c r="A23" s="74" t="s">
        <v>434</v>
      </c>
      <c r="B23" s="75">
        <v>23918894</v>
      </c>
      <c r="C23" s="75">
        <f>SUM(C48+C49)</f>
        <v>23963529.763999999</v>
      </c>
      <c r="D23" s="795">
        <f t="shared" ref="D23:P23" si="16">SUM(D48+D49)</f>
        <v>821.70290321996572</v>
      </c>
      <c r="E23" s="810">
        <f t="shared" si="16"/>
        <v>6481147.5636666669</v>
      </c>
      <c r="F23" s="75">
        <f t="shared" si="16"/>
        <v>932522.56366666663</v>
      </c>
      <c r="G23" s="75">
        <f t="shared" si="16"/>
        <v>1769151.5636666669</v>
      </c>
      <c r="H23" s="75">
        <f t="shared" si="16"/>
        <v>3319151.5636666664</v>
      </c>
      <c r="I23" s="75">
        <f t="shared" si="16"/>
        <v>932522.56366666663</v>
      </c>
      <c r="J23" s="75">
        <f t="shared" si="16"/>
        <v>992522.56366666663</v>
      </c>
      <c r="K23" s="75">
        <f t="shared" si="16"/>
        <v>1034372.5636666666</v>
      </c>
      <c r="L23" s="75">
        <f t="shared" si="16"/>
        <v>982522.56366666663</v>
      </c>
      <c r="M23" s="75">
        <f t="shared" si="16"/>
        <v>1819151.5636666669</v>
      </c>
      <c r="N23" s="75">
        <f t="shared" si="16"/>
        <v>3298787.5636666664</v>
      </c>
      <c r="O23" s="75">
        <f t="shared" si="16"/>
        <v>932525.56366666663</v>
      </c>
      <c r="P23" s="75">
        <f t="shared" si="16"/>
        <v>1469151.5636666669</v>
      </c>
      <c r="Q23" s="795">
        <f t="shared" si="3"/>
        <v>23963529.763999999</v>
      </c>
      <c r="R23" s="797">
        <f t="shared" si="2"/>
        <v>0</v>
      </c>
      <c r="S23" s="464"/>
      <c r="T23" s="797"/>
    </row>
    <row r="24" spans="1:22" ht="15" customHeight="1" x14ac:dyDescent="0.2">
      <c r="A24" s="811" t="s">
        <v>435</v>
      </c>
      <c r="B24" s="106">
        <v>14896319</v>
      </c>
      <c r="C24" s="812">
        <f t="shared" ref="C24:P24" si="17">SUM(C25+C31+C32+C33)</f>
        <v>17272754.763999999</v>
      </c>
      <c r="D24" s="813">
        <f t="shared" si="17"/>
        <v>465.31593082368983</v>
      </c>
      <c r="E24" s="799">
        <f t="shared" si="17"/>
        <v>863330.897</v>
      </c>
      <c r="F24" s="82">
        <f t="shared" si="17"/>
        <v>863330.897</v>
      </c>
      <c r="G24" s="82">
        <f t="shared" si="17"/>
        <v>1699959.8970000001</v>
      </c>
      <c r="H24" s="82">
        <f t="shared" si="17"/>
        <v>3199959.8969999999</v>
      </c>
      <c r="I24" s="82">
        <f t="shared" si="17"/>
        <v>863330.897</v>
      </c>
      <c r="J24" s="82">
        <f t="shared" si="17"/>
        <v>863330.897</v>
      </c>
      <c r="K24" s="82">
        <f t="shared" si="17"/>
        <v>863330.897</v>
      </c>
      <c r="L24" s="82">
        <f t="shared" si="17"/>
        <v>863330.897</v>
      </c>
      <c r="M24" s="82">
        <f t="shared" si="17"/>
        <v>1699959.8970000001</v>
      </c>
      <c r="N24" s="82">
        <f t="shared" si="17"/>
        <v>3229595.8969999999</v>
      </c>
      <c r="O24" s="82">
        <f t="shared" si="17"/>
        <v>863333.897</v>
      </c>
      <c r="P24" s="82">
        <f t="shared" si="17"/>
        <v>1399959.8970000001</v>
      </c>
      <c r="Q24" s="798">
        <f t="shared" si="3"/>
        <v>17272754.763999999</v>
      </c>
      <c r="R24" s="797">
        <f t="shared" si="2"/>
        <v>0</v>
      </c>
      <c r="T24" s="797"/>
    </row>
    <row r="25" spans="1:22" ht="30" customHeight="1" x14ac:dyDescent="0.2">
      <c r="A25" s="108" t="s">
        <v>436</v>
      </c>
      <c r="B25" s="91">
        <v>3048920</v>
      </c>
      <c r="C25" s="807">
        <f t="shared" ref="C25:P25" si="18">SUM(C26:C30)</f>
        <v>3631058.764</v>
      </c>
      <c r="D25" s="814">
        <f t="shared" si="18"/>
        <v>223.41596561822681</v>
      </c>
      <c r="E25" s="806">
        <f t="shared" si="18"/>
        <v>302588.23033333337</v>
      </c>
      <c r="F25" s="91">
        <f t="shared" si="18"/>
        <v>302588.23033333337</v>
      </c>
      <c r="G25" s="91">
        <f t="shared" si="18"/>
        <v>302588.23033333337</v>
      </c>
      <c r="H25" s="91">
        <f t="shared" si="18"/>
        <v>302588.23033333337</v>
      </c>
      <c r="I25" s="91">
        <f t="shared" si="18"/>
        <v>302588.23033333337</v>
      </c>
      <c r="J25" s="91">
        <f t="shared" si="18"/>
        <v>302588.23033333337</v>
      </c>
      <c r="K25" s="91">
        <f t="shared" si="18"/>
        <v>302588.23033333337</v>
      </c>
      <c r="L25" s="91">
        <f t="shared" si="18"/>
        <v>302588.23033333337</v>
      </c>
      <c r="M25" s="91">
        <f t="shared" si="18"/>
        <v>302588.23033333337</v>
      </c>
      <c r="N25" s="91">
        <f t="shared" si="18"/>
        <v>302588.23033333337</v>
      </c>
      <c r="O25" s="91">
        <f t="shared" si="18"/>
        <v>302588.23033333337</v>
      </c>
      <c r="P25" s="91">
        <f t="shared" si="18"/>
        <v>302588.23033333337</v>
      </c>
      <c r="Q25" s="807">
        <f>SUM(E25:P25)</f>
        <v>3631058.7640000004</v>
      </c>
      <c r="R25" s="797">
        <f t="shared" si="2"/>
        <v>-4.6566128730773926E-10</v>
      </c>
      <c r="T25" s="797"/>
    </row>
    <row r="26" spans="1:22" s="464" customFormat="1" ht="15" customHeight="1" x14ac:dyDescent="0.2">
      <c r="A26" s="109" t="s">
        <v>437</v>
      </c>
      <c r="B26" s="90">
        <v>1666212</v>
      </c>
      <c r="C26" s="815">
        <f>SUM([1]mérleg!N27)</f>
        <v>2019674.764</v>
      </c>
      <c r="D26" s="816">
        <v>100.00408111332773</v>
      </c>
      <c r="E26" s="801">
        <f>SUM($C$26/12)</f>
        <v>168306.23033333334</v>
      </c>
      <c r="F26" s="90">
        <f t="shared" ref="F26:P26" si="19">SUM($C$26/12)</f>
        <v>168306.23033333334</v>
      </c>
      <c r="G26" s="90">
        <f t="shared" si="19"/>
        <v>168306.23033333334</v>
      </c>
      <c r="H26" s="90">
        <f t="shared" si="19"/>
        <v>168306.23033333334</v>
      </c>
      <c r="I26" s="90">
        <f t="shared" si="19"/>
        <v>168306.23033333334</v>
      </c>
      <c r="J26" s="90">
        <f t="shared" si="19"/>
        <v>168306.23033333334</v>
      </c>
      <c r="K26" s="90">
        <f t="shared" si="19"/>
        <v>168306.23033333334</v>
      </c>
      <c r="L26" s="90">
        <f t="shared" si="19"/>
        <v>168306.23033333334</v>
      </c>
      <c r="M26" s="90">
        <f t="shared" si="19"/>
        <v>168306.23033333334</v>
      </c>
      <c r="N26" s="90">
        <f t="shared" si="19"/>
        <v>168306.23033333334</v>
      </c>
      <c r="O26" s="90">
        <f t="shared" si="19"/>
        <v>168306.23033333334</v>
      </c>
      <c r="P26" s="90">
        <f t="shared" si="19"/>
        <v>168306.23033333334</v>
      </c>
      <c r="Q26" s="802">
        <f t="shared" si="3"/>
        <v>2019674.7640000002</v>
      </c>
      <c r="R26" s="797">
        <f t="shared" si="2"/>
        <v>-2.3283064365386963E-10</v>
      </c>
      <c r="T26" s="797"/>
    </row>
    <row r="27" spans="1:22" s="464" customFormat="1" ht="15" customHeight="1" x14ac:dyDescent="0.2">
      <c r="A27" s="109" t="s">
        <v>438</v>
      </c>
      <c r="B27" s="90">
        <v>0</v>
      </c>
      <c r="C27" s="815">
        <f>SUM([1]mérleg!N28)</f>
        <v>0</v>
      </c>
      <c r="D27" s="816"/>
      <c r="E27" s="803"/>
      <c r="F27" s="804"/>
      <c r="G27" s="804"/>
      <c r="H27" s="804"/>
      <c r="I27" s="804"/>
      <c r="J27" s="804"/>
      <c r="K27" s="804"/>
      <c r="L27" s="804"/>
      <c r="M27" s="804"/>
      <c r="N27" s="804"/>
      <c r="O27" s="804"/>
      <c r="P27" s="804"/>
      <c r="Q27" s="802">
        <f t="shared" si="3"/>
        <v>0</v>
      </c>
      <c r="R27" s="797">
        <f t="shared" si="2"/>
        <v>0</v>
      </c>
      <c r="T27" s="797"/>
    </row>
    <row r="28" spans="1:22" s="464" customFormat="1" ht="15" customHeight="1" x14ac:dyDescent="0.2">
      <c r="A28" s="109" t="s">
        <v>439</v>
      </c>
      <c r="B28" s="90">
        <v>0</v>
      </c>
      <c r="C28" s="815">
        <f>SUM([1]mérleg!N29)</f>
        <v>0</v>
      </c>
      <c r="D28" s="816"/>
      <c r="E28" s="803"/>
      <c r="F28" s="804"/>
      <c r="G28" s="804"/>
      <c r="H28" s="804"/>
      <c r="I28" s="804"/>
      <c r="J28" s="804"/>
      <c r="K28" s="804"/>
      <c r="L28" s="804"/>
      <c r="M28" s="804"/>
      <c r="N28" s="804"/>
      <c r="O28" s="804"/>
      <c r="P28" s="804"/>
      <c r="Q28" s="802">
        <f t="shared" si="3"/>
        <v>0</v>
      </c>
      <c r="R28" s="797">
        <f t="shared" si="2"/>
        <v>0</v>
      </c>
      <c r="T28" s="797"/>
    </row>
    <row r="29" spans="1:22" s="464" customFormat="1" ht="15" customHeight="1" x14ac:dyDescent="0.2">
      <c r="A29" s="109" t="s">
        <v>440</v>
      </c>
      <c r="B29" s="90">
        <v>0</v>
      </c>
      <c r="C29" s="815">
        <f>SUM([1]mérleg!N30)</f>
        <v>0</v>
      </c>
      <c r="D29" s="816"/>
      <c r="E29" s="803"/>
      <c r="F29" s="804"/>
      <c r="G29" s="804"/>
      <c r="H29" s="804"/>
      <c r="I29" s="804"/>
      <c r="J29" s="804"/>
      <c r="K29" s="804"/>
      <c r="L29" s="804"/>
      <c r="M29" s="804"/>
      <c r="N29" s="804"/>
      <c r="O29" s="804"/>
      <c r="P29" s="804"/>
      <c r="Q29" s="802">
        <f t="shared" si="3"/>
        <v>0</v>
      </c>
      <c r="R29" s="797">
        <f t="shared" si="2"/>
        <v>0</v>
      </c>
      <c r="T29" s="797"/>
    </row>
    <row r="30" spans="1:22" s="464" customFormat="1" ht="15" customHeight="1" x14ac:dyDescent="0.2">
      <c r="A30" s="109" t="s">
        <v>441</v>
      </c>
      <c r="B30" s="90">
        <v>1382708</v>
      </c>
      <c r="C30" s="815">
        <f>SUM([1]mérleg!N31)</f>
        <v>1611384</v>
      </c>
      <c r="D30" s="816">
        <v>123.41188450489908</v>
      </c>
      <c r="E30" s="801">
        <f>SUM($C$30/12)</f>
        <v>134282</v>
      </c>
      <c r="F30" s="90">
        <f t="shared" ref="F30:P30" si="20">SUM($C$30/12)</f>
        <v>134282</v>
      </c>
      <c r="G30" s="90">
        <f t="shared" si="20"/>
        <v>134282</v>
      </c>
      <c r="H30" s="90">
        <f t="shared" si="20"/>
        <v>134282</v>
      </c>
      <c r="I30" s="90">
        <f t="shared" si="20"/>
        <v>134282</v>
      </c>
      <c r="J30" s="90">
        <f t="shared" si="20"/>
        <v>134282</v>
      </c>
      <c r="K30" s="90">
        <f t="shared" si="20"/>
        <v>134282</v>
      </c>
      <c r="L30" s="90">
        <f t="shared" si="20"/>
        <v>134282</v>
      </c>
      <c r="M30" s="90">
        <f t="shared" si="20"/>
        <v>134282</v>
      </c>
      <c r="N30" s="90">
        <f t="shared" si="20"/>
        <v>134282</v>
      </c>
      <c r="O30" s="90">
        <f t="shared" si="20"/>
        <v>134282</v>
      </c>
      <c r="P30" s="90">
        <f t="shared" si="20"/>
        <v>134282</v>
      </c>
      <c r="Q30" s="802">
        <f t="shared" si="3"/>
        <v>1611384</v>
      </c>
      <c r="R30" s="797">
        <f t="shared" si="2"/>
        <v>0</v>
      </c>
      <c r="T30" s="797"/>
      <c r="V30" s="464">
        <f>38009/12</f>
        <v>3167.4166666666665</v>
      </c>
    </row>
    <row r="31" spans="1:22" s="464" customFormat="1" ht="15" customHeight="1" x14ac:dyDescent="0.2">
      <c r="A31" s="109" t="s">
        <v>442</v>
      </c>
      <c r="B31" s="90">
        <v>7591496</v>
      </c>
      <c r="C31" s="815">
        <f>SUM([1]mérleg!N32)</f>
        <v>8873236</v>
      </c>
      <c r="D31" s="816">
        <v>95.355711179983487</v>
      </c>
      <c r="E31" s="803">
        <v>163371</v>
      </c>
      <c r="F31" s="804">
        <v>163371</v>
      </c>
      <c r="G31" s="804">
        <v>1000000</v>
      </c>
      <c r="H31" s="804">
        <v>2500000</v>
      </c>
      <c r="I31" s="804">
        <v>163371</v>
      </c>
      <c r="J31" s="804">
        <v>163371</v>
      </c>
      <c r="K31" s="804">
        <v>163371</v>
      </c>
      <c r="L31" s="804">
        <v>163371</v>
      </c>
      <c r="M31" s="804">
        <v>1000000</v>
      </c>
      <c r="N31" s="804">
        <v>2529636</v>
      </c>
      <c r="O31" s="804">
        <v>163374</v>
      </c>
      <c r="P31" s="804">
        <v>700000</v>
      </c>
      <c r="Q31" s="802">
        <f>SUM(E31:P31)</f>
        <v>8873236</v>
      </c>
      <c r="R31" s="797">
        <f t="shared" si="2"/>
        <v>0</v>
      </c>
      <c r="T31" s="797"/>
    </row>
    <row r="32" spans="1:22" s="464" customFormat="1" ht="15" customHeight="1" x14ac:dyDescent="0.2">
      <c r="A32" s="109" t="s">
        <v>443</v>
      </c>
      <c r="B32" s="90">
        <v>4050523</v>
      </c>
      <c r="C32" s="815">
        <f>SUM([1]mérleg!N33)</f>
        <v>4522596</v>
      </c>
      <c r="D32" s="816">
        <v>105.15755619706393</v>
      </c>
      <c r="E32" s="803">
        <f>SUM($C$32/12)</f>
        <v>376883</v>
      </c>
      <c r="F32" s="804">
        <f t="shared" ref="F32:P32" si="21">SUM($C$32/12)</f>
        <v>376883</v>
      </c>
      <c r="G32" s="804">
        <f t="shared" si="21"/>
        <v>376883</v>
      </c>
      <c r="H32" s="804">
        <f t="shared" si="21"/>
        <v>376883</v>
      </c>
      <c r="I32" s="804">
        <f t="shared" si="21"/>
        <v>376883</v>
      </c>
      <c r="J32" s="804">
        <f t="shared" si="21"/>
        <v>376883</v>
      </c>
      <c r="K32" s="804">
        <f t="shared" si="21"/>
        <v>376883</v>
      </c>
      <c r="L32" s="804">
        <f t="shared" si="21"/>
        <v>376883</v>
      </c>
      <c r="M32" s="804">
        <f t="shared" si="21"/>
        <v>376883</v>
      </c>
      <c r="N32" s="804">
        <f t="shared" si="21"/>
        <v>376883</v>
      </c>
      <c r="O32" s="804">
        <f t="shared" si="21"/>
        <v>376883</v>
      </c>
      <c r="P32" s="804">
        <f t="shared" si="21"/>
        <v>376883</v>
      </c>
      <c r="Q32" s="802">
        <f t="shared" si="3"/>
        <v>4522596</v>
      </c>
      <c r="R32" s="797">
        <f t="shared" si="2"/>
        <v>0</v>
      </c>
      <c r="T32" s="797"/>
    </row>
    <row r="33" spans="1:20" ht="15" customHeight="1" x14ac:dyDescent="0.2">
      <c r="A33" s="108" t="s">
        <v>444</v>
      </c>
      <c r="B33" s="805">
        <v>205380</v>
      </c>
      <c r="C33" s="807">
        <f t="shared" ref="C33:P33" si="22">SUM(C34:C35)</f>
        <v>245864</v>
      </c>
      <c r="D33" s="806">
        <f t="shared" si="22"/>
        <v>41.38669782841562</v>
      </c>
      <c r="E33" s="806">
        <f t="shared" si="22"/>
        <v>20488.666666666668</v>
      </c>
      <c r="F33" s="91">
        <f t="shared" si="22"/>
        <v>20488.666666666668</v>
      </c>
      <c r="G33" s="91">
        <f t="shared" si="22"/>
        <v>20488.666666666668</v>
      </c>
      <c r="H33" s="91">
        <f t="shared" si="22"/>
        <v>20488.666666666668</v>
      </c>
      <c r="I33" s="91">
        <f t="shared" si="22"/>
        <v>20488.666666666668</v>
      </c>
      <c r="J33" s="91">
        <f t="shared" si="22"/>
        <v>20488.666666666668</v>
      </c>
      <c r="K33" s="91">
        <f t="shared" si="22"/>
        <v>20488.666666666668</v>
      </c>
      <c r="L33" s="91">
        <f t="shared" si="22"/>
        <v>20488.666666666668</v>
      </c>
      <c r="M33" s="91">
        <f t="shared" si="22"/>
        <v>20488.666666666668</v>
      </c>
      <c r="N33" s="91">
        <f t="shared" si="22"/>
        <v>20488.666666666668</v>
      </c>
      <c r="O33" s="91">
        <f t="shared" si="22"/>
        <v>20488.666666666668</v>
      </c>
      <c r="P33" s="91">
        <f t="shared" si="22"/>
        <v>20488.666666666668</v>
      </c>
      <c r="Q33" s="807">
        <f t="shared" si="3"/>
        <v>245863.99999999997</v>
      </c>
      <c r="R33" s="797">
        <f t="shared" si="2"/>
        <v>2.9103830456733704E-11</v>
      </c>
      <c r="T33" s="797"/>
    </row>
    <row r="34" spans="1:20" s="464" customFormat="1" ht="15" customHeight="1" x14ac:dyDescent="0.2">
      <c r="A34" s="109" t="s">
        <v>445</v>
      </c>
      <c r="B34" s="90">
        <v>0</v>
      </c>
      <c r="C34" s="815">
        <f>SUM([1]mérleg!N35)</f>
        <v>0</v>
      </c>
      <c r="D34" s="816"/>
      <c r="E34" s="803">
        <f t="shared" ref="E34:P34" si="23">SUM($C34/12)</f>
        <v>0</v>
      </c>
      <c r="F34" s="804">
        <f t="shared" si="23"/>
        <v>0</v>
      </c>
      <c r="G34" s="804">
        <f t="shared" si="23"/>
        <v>0</v>
      </c>
      <c r="H34" s="804">
        <f t="shared" si="23"/>
        <v>0</v>
      </c>
      <c r="I34" s="804">
        <f t="shared" si="23"/>
        <v>0</v>
      </c>
      <c r="J34" s="804">
        <f t="shared" si="23"/>
        <v>0</v>
      </c>
      <c r="K34" s="804">
        <f t="shared" si="23"/>
        <v>0</v>
      </c>
      <c r="L34" s="804">
        <f t="shared" si="23"/>
        <v>0</v>
      </c>
      <c r="M34" s="804">
        <f t="shared" si="23"/>
        <v>0</v>
      </c>
      <c r="N34" s="804">
        <f t="shared" si="23"/>
        <v>0</v>
      </c>
      <c r="O34" s="804">
        <f t="shared" si="23"/>
        <v>0</v>
      </c>
      <c r="P34" s="804">
        <f t="shared" si="23"/>
        <v>0</v>
      </c>
      <c r="Q34" s="802">
        <f t="shared" si="3"/>
        <v>0</v>
      </c>
      <c r="R34" s="797">
        <f t="shared" si="2"/>
        <v>0</v>
      </c>
      <c r="T34" s="797"/>
    </row>
    <row r="35" spans="1:20" s="464" customFormat="1" ht="15" customHeight="1" x14ac:dyDescent="0.2">
      <c r="A35" s="109" t="s">
        <v>446</v>
      </c>
      <c r="B35" s="90">
        <v>205380</v>
      </c>
      <c r="C35" s="815">
        <f>SUM([1]mérleg!N36)</f>
        <v>245864</v>
      </c>
      <c r="D35" s="816">
        <v>41.38669782841562</v>
      </c>
      <c r="E35" s="801">
        <f>SUM($C$35/12)</f>
        <v>20488.666666666668</v>
      </c>
      <c r="F35" s="90">
        <f t="shared" ref="F35:P35" si="24">SUM($C$35/12)</f>
        <v>20488.666666666668</v>
      </c>
      <c r="G35" s="90">
        <f t="shared" si="24"/>
        <v>20488.666666666668</v>
      </c>
      <c r="H35" s="90">
        <f t="shared" si="24"/>
        <v>20488.666666666668</v>
      </c>
      <c r="I35" s="90">
        <f t="shared" si="24"/>
        <v>20488.666666666668</v>
      </c>
      <c r="J35" s="90">
        <f t="shared" si="24"/>
        <v>20488.666666666668</v>
      </c>
      <c r="K35" s="90">
        <f t="shared" si="24"/>
        <v>20488.666666666668</v>
      </c>
      <c r="L35" s="90">
        <f t="shared" si="24"/>
        <v>20488.666666666668</v>
      </c>
      <c r="M35" s="90">
        <f t="shared" si="24"/>
        <v>20488.666666666668</v>
      </c>
      <c r="N35" s="90">
        <f t="shared" si="24"/>
        <v>20488.666666666668</v>
      </c>
      <c r="O35" s="90">
        <f t="shared" si="24"/>
        <v>20488.666666666668</v>
      </c>
      <c r="P35" s="90">
        <f t="shared" si="24"/>
        <v>20488.666666666668</v>
      </c>
      <c r="Q35" s="802">
        <f t="shared" si="3"/>
        <v>245863.99999999997</v>
      </c>
      <c r="R35" s="797">
        <f t="shared" si="2"/>
        <v>2.9103830456733704E-11</v>
      </c>
      <c r="T35" s="797"/>
    </row>
    <row r="36" spans="1:20" ht="15" customHeight="1" x14ac:dyDescent="0.2">
      <c r="A36" s="108" t="s">
        <v>447</v>
      </c>
      <c r="B36" s="91">
        <v>2148775</v>
      </c>
      <c r="C36" s="807">
        <f t="shared" ref="C36:P36" si="25">SUM(C37+C42+C43+C44+C45)</f>
        <v>1142150</v>
      </c>
      <c r="D36" s="814">
        <f t="shared" si="25"/>
        <v>277.05772999939052</v>
      </c>
      <c r="E36" s="806">
        <f>SUM(E37+E42+E43+E44+E45)</f>
        <v>69191.666666666672</v>
      </c>
      <c r="F36" s="91">
        <f t="shared" si="25"/>
        <v>69191.666666666672</v>
      </c>
      <c r="G36" s="91">
        <f t="shared" si="25"/>
        <v>69191.666666666672</v>
      </c>
      <c r="H36" s="91">
        <f t="shared" si="25"/>
        <v>119191.66666666667</v>
      </c>
      <c r="I36" s="91">
        <f t="shared" si="25"/>
        <v>69191.666666666672</v>
      </c>
      <c r="J36" s="91">
        <f t="shared" si="25"/>
        <v>129191.66666666667</v>
      </c>
      <c r="K36" s="91">
        <f t="shared" si="25"/>
        <v>171041.66666666666</v>
      </c>
      <c r="L36" s="91">
        <f t="shared" si="25"/>
        <v>119191.66666666667</v>
      </c>
      <c r="M36" s="91">
        <f t="shared" si="25"/>
        <v>119191.66666666667</v>
      </c>
      <c r="N36" s="91">
        <f t="shared" si="25"/>
        <v>69191.666666666672</v>
      </c>
      <c r="O36" s="91">
        <f t="shared" si="25"/>
        <v>69191.666666666672</v>
      </c>
      <c r="P36" s="91">
        <f t="shared" si="25"/>
        <v>69191.666666666672</v>
      </c>
      <c r="Q36" s="807">
        <f t="shared" si="3"/>
        <v>1142150</v>
      </c>
      <c r="R36" s="797">
        <f t="shared" si="2"/>
        <v>0</v>
      </c>
      <c r="T36" s="797"/>
    </row>
    <row r="37" spans="1:20" ht="15" customHeight="1" x14ac:dyDescent="0.2">
      <c r="A37" s="108" t="s">
        <v>448</v>
      </c>
      <c r="B37" s="91">
        <v>0</v>
      </c>
      <c r="C37" s="807">
        <f t="shared" ref="C37:P37" si="26">SUM(C38:C41)</f>
        <v>0</v>
      </c>
      <c r="D37" s="814">
        <f t="shared" si="26"/>
        <v>0</v>
      </c>
      <c r="E37" s="806">
        <f t="shared" si="26"/>
        <v>0</v>
      </c>
      <c r="F37" s="91">
        <f t="shared" si="26"/>
        <v>0</v>
      </c>
      <c r="G37" s="91">
        <f t="shared" si="26"/>
        <v>0</v>
      </c>
      <c r="H37" s="91">
        <f t="shared" si="26"/>
        <v>0</v>
      </c>
      <c r="I37" s="91">
        <f t="shared" si="26"/>
        <v>0</v>
      </c>
      <c r="J37" s="91">
        <f t="shared" si="26"/>
        <v>0</v>
      </c>
      <c r="K37" s="91">
        <f t="shared" si="26"/>
        <v>0</v>
      </c>
      <c r="L37" s="91">
        <f t="shared" si="26"/>
        <v>0</v>
      </c>
      <c r="M37" s="91">
        <f t="shared" si="26"/>
        <v>0</v>
      </c>
      <c r="N37" s="91">
        <f t="shared" si="26"/>
        <v>0</v>
      </c>
      <c r="O37" s="91">
        <f t="shared" si="26"/>
        <v>0</v>
      </c>
      <c r="P37" s="91">
        <f t="shared" si="26"/>
        <v>0</v>
      </c>
      <c r="Q37" s="807">
        <f t="shared" si="3"/>
        <v>0</v>
      </c>
      <c r="R37" s="797">
        <f t="shared" si="2"/>
        <v>0</v>
      </c>
      <c r="T37" s="797"/>
    </row>
    <row r="38" spans="1:20" s="464" customFormat="1" ht="15" customHeight="1" x14ac:dyDescent="0.2">
      <c r="A38" s="109" t="s">
        <v>449</v>
      </c>
      <c r="B38" s="90">
        <v>0</v>
      </c>
      <c r="C38" s="815">
        <f>SUM([1]mérleg!N39)</f>
        <v>0</v>
      </c>
      <c r="D38" s="816"/>
      <c r="E38" s="803"/>
      <c r="F38" s="804"/>
      <c r="G38" s="804"/>
      <c r="H38" s="804"/>
      <c r="I38" s="804"/>
      <c r="J38" s="804"/>
      <c r="K38" s="804"/>
      <c r="L38" s="804"/>
      <c r="M38" s="804"/>
      <c r="N38" s="804"/>
      <c r="O38" s="804"/>
      <c r="P38" s="804"/>
      <c r="Q38" s="802"/>
      <c r="R38" s="797">
        <f t="shared" si="2"/>
        <v>0</v>
      </c>
      <c r="S38"/>
      <c r="T38" s="797"/>
    </row>
    <row r="39" spans="1:20" s="464" customFormat="1" ht="15" customHeight="1" x14ac:dyDescent="0.2">
      <c r="A39" s="109" t="s">
        <v>450</v>
      </c>
      <c r="B39" s="90">
        <v>0</v>
      </c>
      <c r="C39" s="815">
        <f>SUM([1]mérleg!N40)</f>
        <v>0</v>
      </c>
      <c r="D39" s="816"/>
      <c r="E39" s="803"/>
      <c r="F39" s="804"/>
      <c r="G39" s="804"/>
      <c r="H39" s="804"/>
      <c r="I39" s="804"/>
      <c r="J39" s="804"/>
      <c r="K39" s="804"/>
      <c r="L39" s="804"/>
      <c r="M39" s="804"/>
      <c r="N39" s="804"/>
      <c r="O39" s="804"/>
      <c r="P39" s="804"/>
      <c r="Q39" s="802"/>
      <c r="R39" s="797">
        <f t="shared" si="2"/>
        <v>0</v>
      </c>
      <c r="T39" s="797"/>
    </row>
    <row r="40" spans="1:20" s="464" customFormat="1" ht="15" customHeight="1" x14ac:dyDescent="0.2">
      <c r="A40" s="109" t="s">
        <v>451</v>
      </c>
      <c r="B40" s="90">
        <v>0</v>
      </c>
      <c r="C40" s="815">
        <f>SUM([1]mérleg!N41)</f>
        <v>0</v>
      </c>
      <c r="D40" s="816"/>
      <c r="E40" s="803"/>
      <c r="F40" s="804"/>
      <c r="G40" s="804"/>
      <c r="H40" s="804"/>
      <c r="I40" s="804"/>
      <c r="J40" s="804"/>
      <c r="K40" s="804"/>
      <c r="L40" s="804"/>
      <c r="M40" s="804"/>
      <c r="N40" s="804"/>
      <c r="O40" s="804"/>
      <c r="P40" s="804"/>
      <c r="Q40" s="802"/>
      <c r="R40" s="797">
        <f t="shared" si="2"/>
        <v>0</v>
      </c>
      <c r="S40"/>
      <c r="T40" s="797"/>
    </row>
    <row r="41" spans="1:20" s="464" customFormat="1" ht="15" customHeight="1" x14ac:dyDescent="0.2">
      <c r="A41" s="109" t="s">
        <v>452</v>
      </c>
      <c r="B41" s="90">
        <v>0</v>
      </c>
      <c r="C41" s="815">
        <f>SUM([1]mérleg!N42)</f>
        <v>0</v>
      </c>
      <c r="D41" s="816"/>
      <c r="E41" s="801"/>
      <c r="F41" s="90"/>
      <c r="G41" s="90"/>
      <c r="H41" s="90"/>
      <c r="I41" s="90"/>
      <c r="J41" s="90"/>
      <c r="K41" s="90"/>
      <c r="L41" s="90"/>
      <c r="M41" s="90"/>
      <c r="N41" s="90"/>
      <c r="O41" s="90"/>
      <c r="P41" s="90"/>
      <c r="Q41" s="802">
        <f t="shared" si="3"/>
        <v>0</v>
      </c>
      <c r="R41" s="797">
        <f t="shared" si="2"/>
        <v>0</v>
      </c>
      <c r="S41"/>
      <c r="T41" s="797"/>
    </row>
    <row r="42" spans="1:20" s="464" customFormat="1" ht="15" customHeight="1" x14ac:dyDescent="0.2">
      <c r="A42" s="109" t="s">
        <v>453</v>
      </c>
      <c r="B42" s="90">
        <v>2058225</v>
      </c>
      <c r="C42" s="815">
        <f>SUM([1]mérleg!N43)</f>
        <v>791850</v>
      </c>
      <c r="D42" s="816">
        <v>121.89483657034582</v>
      </c>
      <c r="E42" s="803">
        <v>40000</v>
      </c>
      <c r="F42" s="804">
        <v>40000</v>
      </c>
      <c r="G42" s="804">
        <v>40000</v>
      </c>
      <c r="H42" s="804">
        <v>90000</v>
      </c>
      <c r="I42" s="804">
        <v>40000</v>
      </c>
      <c r="J42" s="804">
        <v>100000</v>
      </c>
      <c r="K42" s="804">
        <v>141850</v>
      </c>
      <c r="L42" s="804">
        <v>90000</v>
      </c>
      <c r="M42" s="804">
        <v>90000</v>
      </c>
      <c r="N42" s="804">
        <v>40000</v>
      </c>
      <c r="O42" s="804">
        <v>40000</v>
      </c>
      <c r="P42" s="804">
        <v>40000</v>
      </c>
      <c r="Q42" s="802">
        <f t="shared" si="3"/>
        <v>791850</v>
      </c>
      <c r="R42" s="797">
        <f t="shared" si="2"/>
        <v>0</v>
      </c>
      <c r="S42"/>
      <c r="T42" s="797"/>
    </row>
    <row r="43" spans="1:20" s="464" customFormat="1" ht="15" customHeight="1" x14ac:dyDescent="0.2">
      <c r="A43" s="109" t="s">
        <v>454</v>
      </c>
      <c r="B43" s="90">
        <v>0</v>
      </c>
      <c r="C43" s="815">
        <f>SUM([1]mérleg!N44)</f>
        <v>0</v>
      </c>
      <c r="D43" s="816"/>
      <c r="E43" s="803"/>
      <c r="F43" s="804"/>
      <c r="G43" s="804"/>
      <c r="H43" s="804"/>
      <c r="I43" s="804"/>
      <c r="J43" s="804"/>
      <c r="K43" s="804"/>
      <c r="L43" s="804"/>
      <c r="M43" s="804"/>
      <c r="N43" s="804"/>
      <c r="O43" s="804"/>
      <c r="P43" s="804"/>
      <c r="Q43" s="802">
        <f t="shared" si="3"/>
        <v>0</v>
      </c>
      <c r="R43" s="797">
        <f t="shared" si="2"/>
        <v>0</v>
      </c>
      <c r="S43"/>
      <c r="T43" s="797"/>
    </row>
    <row r="44" spans="1:20" s="464" customFormat="1" ht="15" customHeight="1" x14ac:dyDescent="0.2">
      <c r="A44" s="109" t="s">
        <v>455</v>
      </c>
      <c r="B44" s="90">
        <v>0</v>
      </c>
      <c r="C44" s="815">
        <f>SUM([1]mérleg!N45)</f>
        <v>0</v>
      </c>
      <c r="D44" s="816"/>
      <c r="E44" s="803"/>
      <c r="F44" s="804"/>
      <c r="G44" s="804"/>
      <c r="H44" s="804"/>
      <c r="I44" s="804"/>
      <c r="J44" s="804"/>
      <c r="K44" s="804"/>
      <c r="L44" s="804"/>
      <c r="M44" s="804"/>
      <c r="N44" s="804"/>
      <c r="O44" s="804"/>
      <c r="P44" s="804"/>
      <c r="Q44" s="802">
        <f t="shared" si="3"/>
        <v>0</v>
      </c>
      <c r="R44" s="797">
        <f t="shared" si="2"/>
        <v>0</v>
      </c>
      <c r="S44"/>
      <c r="T44" s="797"/>
    </row>
    <row r="45" spans="1:20" ht="15" customHeight="1" x14ac:dyDescent="0.2">
      <c r="A45" s="108" t="s">
        <v>456</v>
      </c>
      <c r="B45" s="91">
        <v>90550</v>
      </c>
      <c r="C45" s="807">
        <f t="shared" ref="C45:P45" si="27">SUM(C46:C47)</f>
        <v>350300</v>
      </c>
      <c r="D45" s="814">
        <f t="shared" si="27"/>
        <v>155.16289342904471</v>
      </c>
      <c r="E45" s="806">
        <f t="shared" si="27"/>
        <v>29191.666666666668</v>
      </c>
      <c r="F45" s="91">
        <f t="shared" si="27"/>
        <v>29191.666666666668</v>
      </c>
      <c r="G45" s="91">
        <f t="shared" si="27"/>
        <v>29191.666666666668</v>
      </c>
      <c r="H45" s="91">
        <f t="shared" si="27"/>
        <v>29191.666666666668</v>
      </c>
      <c r="I45" s="91">
        <f t="shared" si="27"/>
        <v>29191.666666666668</v>
      </c>
      <c r="J45" s="91">
        <f t="shared" si="27"/>
        <v>29191.666666666668</v>
      </c>
      <c r="K45" s="91">
        <f t="shared" si="27"/>
        <v>29191.666666666668</v>
      </c>
      <c r="L45" s="91">
        <f t="shared" si="27"/>
        <v>29191.666666666668</v>
      </c>
      <c r="M45" s="91">
        <f t="shared" si="27"/>
        <v>29191.666666666668</v>
      </c>
      <c r="N45" s="91">
        <f t="shared" si="27"/>
        <v>29191.666666666668</v>
      </c>
      <c r="O45" s="91">
        <f t="shared" si="27"/>
        <v>29191.666666666668</v>
      </c>
      <c r="P45" s="91">
        <f t="shared" si="27"/>
        <v>29191.666666666668</v>
      </c>
      <c r="Q45" s="807">
        <f t="shared" si="3"/>
        <v>350300.00000000006</v>
      </c>
      <c r="R45" s="797">
        <f t="shared" si="2"/>
        <v>-5.8207660913467407E-11</v>
      </c>
      <c r="T45" s="797"/>
    </row>
    <row r="46" spans="1:20" s="464" customFormat="1" ht="15" customHeight="1" x14ac:dyDescent="0.2">
      <c r="A46" s="109" t="s">
        <v>457</v>
      </c>
      <c r="B46" s="90">
        <v>90550</v>
      </c>
      <c r="C46" s="815">
        <f>SUM([1]mérleg!N47)</f>
        <v>350300</v>
      </c>
      <c r="D46" s="816">
        <v>155.16289342904471</v>
      </c>
      <c r="E46" s="803">
        <f>SUM($C$46/12)</f>
        <v>29191.666666666668</v>
      </c>
      <c r="F46" s="804">
        <f t="shared" ref="F46:P46" si="28">SUM($C$46/12)</f>
        <v>29191.666666666668</v>
      </c>
      <c r="G46" s="804">
        <f t="shared" si="28"/>
        <v>29191.666666666668</v>
      </c>
      <c r="H46" s="804">
        <f t="shared" si="28"/>
        <v>29191.666666666668</v>
      </c>
      <c r="I46" s="804">
        <f t="shared" si="28"/>
        <v>29191.666666666668</v>
      </c>
      <c r="J46" s="804">
        <f t="shared" si="28"/>
        <v>29191.666666666668</v>
      </c>
      <c r="K46" s="804">
        <f t="shared" si="28"/>
        <v>29191.666666666668</v>
      </c>
      <c r="L46" s="804">
        <f t="shared" si="28"/>
        <v>29191.666666666668</v>
      </c>
      <c r="M46" s="804">
        <f t="shared" si="28"/>
        <v>29191.666666666668</v>
      </c>
      <c r="N46" s="804">
        <f t="shared" si="28"/>
        <v>29191.666666666668</v>
      </c>
      <c r="O46" s="804">
        <f t="shared" si="28"/>
        <v>29191.666666666668</v>
      </c>
      <c r="P46" s="804">
        <f t="shared" si="28"/>
        <v>29191.666666666668</v>
      </c>
      <c r="Q46" s="802">
        <f t="shared" si="3"/>
        <v>350300.00000000006</v>
      </c>
      <c r="R46" s="797">
        <f t="shared" si="2"/>
        <v>-5.8207660913467407E-11</v>
      </c>
      <c r="S46"/>
      <c r="T46" s="797"/>
    </row>
    <row r="47" spans="1:20" s="464" customFormat="1" ht="15" customHeight="1" x14ac:dyDescent="0.2">
      <c r="A47" s="109" t="s">
        <v>458</v>
      </c>
      <c r="B47" s="90">
        <v>0</v>
      </c>
      <c r="C47" s="815">
        <f>SUM([1]mérleg!N48)</f>
        <v>0</v>
      </c>
      <c r="D47" s="816"/>
      <c r="E47" s="803"/>
      <c r="F47" s="804"/>
      <c r="G47" s="804"/>
      <c r="H47" s="804"/>
      <c r="I47" s="804"/>
      <c r="J47" s="804"/>
      <c r="K47" s="804"/>
      <c r="L47" s="804"/>
      <c r="M47" s="804"/>
      <c r="N47" s="804"/>
      <c r="O47" s="804"/>
      <c r="P47" s="804"/>
      <c r="Q47" s="802">
        <f t="shared" si="3"/>
        <v>0</v>
      </c>
      <c r="R47" s="797">
        <f t="shared" si="2"/>
        <v>0</v>
      </c>
      <c r="S47"/>
      <c r="T47" s="797"/>
    </row>
    <row r="48" spans="1:20" ht="15" customHeight="1" x14ac:dyDescent="0.2">
      <c r="A48" s="108" t="s">
        <v>459</v>
      </c>
      <c r="B48" s="91">
        <v>17045094</v>
      </c>
      <c r="C48" s="807">
        <f t="shared" ref="C48:P48" si="29">SUM(C24+C36)</f>
        <v>18414904.763999999</v>
      </c>
      <c r="D48" s="814">
        <f t="shared" si="29"/>
        <v>742.3736608230804</v>
      </c>
      <c r="E48" s="806">
        <f>SUM(E24+E36)</f>
        <v>932522.56366666663</v>
      </c>
      <c r="F48" s="91">
        <f t="shared" si="29"/>
        <v>932522.56366666663</v>
      </c>
      <c r="G48" s="91">
        <f t="shared" si="29"/>
        <v>1769151.5636666669</v>
      </c>
      <c r="H48" s="91">
        <f t="shared" si="29"/>
        <v>3319151.5636666664</v>
      </c>
      <c r="I48" s="91">
        <f t="shared" si="29"/>
        <v>932522.56366666663</v>
      </c>
      <c r="J48" s="91">
        <f t="shared" si="29"/>
        <v>992522.56366666663</v>
      </c>
      <c r="K48" s="91">
        <f t="shared" si="29"/>
        <v>1034372.5636666666</v>
      </c>
      <c r="L48" s="91">
        <f t="shared" si="29"/>
        <v>982522.56366666663</v>
      </c>
      <c r="M48" s="91">
        <f t="shared" si="29"/>
        <v>1819151.5636666669</v>
      </c>
      <c r="N48" s="91">
        <f t="shared" si="29"/>
        <v>3298787.5636666664</v>
      </c>
      <c r="O48" s="91">
        <f t="shared" si="29"/>
        <v>932525.56366666663</v>
      </c>
      <c r="P48" s="91">
        <f t="shared" si="29"/>
        <v>1469151.5636666669</v>
      </c>
      <c r="Q48" s="807">
        <f t="shared" si="3"/>
        <v>18414904.763999999</v>
      </c>
      <c r="R48" s="797">
        <f t="shared" si="2"/>
        <v>0</v>
      </c>
      <c r="T48" s="797"/>
    </row>
    <row r="49" spans="1:20" ht="15" customHeight="1" x14ac:dyDescent="0.2">
      <c r="A49" s="108" t="s">
        <v>1039</v>
      </c>
      <c r="B49" s="91">
        <v>6873800</v>
      </c>
      <c r="C49" s="807">
        <f>SUM(C50+C53)</f>
        <v>5548625</v>
      </c>
      <c r="D49" s="814">
        <f t="shared" ref="D49:P49" si="30">SUM(D50+D53)</f>
        <v>79.329242396885263</v>
      </c>
      <c r="E49" s="806">
        <f t="shared" si="30"/>
        <v>5548625</v>
      </c>
      <c r="F49" s="91">
        <f t="shared" si="30"/>
        <v>0</v>
      </c>
      <c r="G49" s="91">
        <f t="shared" si="30"/>
        <v>0</v>
      </c>
      <c r="H49" s="91">
        <f t="shared" si="30"/>
        <v>0</v>
      </c>
      <c r="I49" s="91">
        <f t="shared" si="30"/>
        <v>0</v>
      </c>
      <c r="J49" s="91">
        <f t="shared" si="30"/>
        <v>0</v>
      </c>
      <c r="K49" s="91">
        <f t="shared" si="30"/>
        <v>0</v>
      </c>
      <c r="L49" s="91">
        <f t="shared" si="30"/>
        <v>0</v>
      </c>
      <c r="M49" s="91">
        <f t="shared" si="30"/>
        <v>0</v>
      </c>
      <c r="N49" s="91">
        <f t="shared" si="30"/>
        <v>0</v>
      </c>
      <c r="O49" s="91">
        <f t="shared" si="30"/>
        <v>0</v>
      </c>
      <c r="P49" s="91">
        <f t="shared" si="30"/>
        <v>0</v>
      </c>
      <c r="Q49" s="807">
        <f t="shared" si="3"/>
        <v>5548625</v>
      </c>
      <c r="R49" s="797">
        <f t="shared" si="2"/>
        <v>0</v>
      </c>
      <c r="T49" s="797"/>
    </row>
    <row r="50" spans="1:20" ht="15" customHeight="1" x14ac:dyDescent="0.2">
      <c r="A50" s="108" t="s">
        <v>1040</v>
      </c>
      <c r="B50" s="91">
        <v>6863096</v>
      </c>
      <c r="C50" s="807">
        <f>SUM(C51:C52)</f>
        <v>1088232</v>
      </c>
      <c r="D50" s="807">
        <f t="shared" ref="D50:P50" si="31">SUM(D51:D52)</f>
        <v>79.329242396885263</v>
      </c>
      <c r="E50" s="806">
        <f t="shared" si="31"/>
        <v>1088232</v>
      </c>
      <c r="F50" s="91">
        <f t="shared" si="31"/>
        <v>0</v>
      </c>
      <c r="G50" s="91">
        <f t="shared" si="31"/>
        <v>0</v>
      </c>
      <c r="H50" s="91">
        <f t="shared" si="31"/>
        <v>0</v>
      </c>
      <c r="I50" s="91">
        <f t="shared" si="31"/>
        <v>0</v>
      </c>
      <c r="J50" s="91">
        <f t="shared" si="31"/>
        <v>0</v>
      </c>
      <c r="K50" s="91">
        <f t="shared" si="31"/>
        <v>0</v>
      </c>
      <c r="L50" s="91">
        <f t="shared" si="31"/>
        <v>0</v>
      </c>
      <c r="M50" s="91">
        <f t="shared" si="31"/>
        <v>0</v>
      </c>
      <c r="N50" s="91">
        <f t="shared" si="31"/>
        <v>0</v>
      </c>
      <c r="O50" s="91">
        <f t="shared" si="31"/>
        <v>0</v>
      </c>
      <c r="P50" s="807">
        <f t="shared" si="31"/>
        <v>0</v>
      </c>
      <c r="Q50" s="807">
        <f t="shared" si="3"/>
        <v>1088232</v>
      </c>
      <c r="R50" s="797">
        <f t="shared" si="2"/>
        <v>0</v>
      </c>
      <c r="T50" s="797"/>
    </row>
    <row r="51" spans="1:20" ht="15" customHeight="1" x14ac:dyDescent="0.2">
      <c r="A51" s="817" t="s">
        <v>1041</v>
      </c>
      <c r="B51" s="91"/>
      <c r="C51" s="815">
        <f>SUM([1]mérleg!N62)</f>
        <v>0</v>
      </c>
      <c r="D51" s="814"/>
      <c r="E51" s="803"/>
      <c r="F51" s="804"/>
      <c r="G51" s="804"/>
      <c r="H51" s="804"/>
      <c r="I51" s="804"/>
      <c r="J51" s="804"/>
      <c r="K51" s="804"/>
      <c r="L51" s="804"/>
      <c r="M51" s="804"/>
      <c r="N51" s="804"/>
      <c r="O51" s="804"/>
      <c r="P51" s="804"/>
      <c r="Q51" s="815">
        <f t="shared" si="3"/>
        <v>0</v>
      </c>
      <c r="R51" s="797">
        <f t="shared" si="2"/>
        <v>0</v>
      </c>
      <c r="T51" s="797"/>
    </row>
    <row r="52" spans="1:20" s="464" customFormat="1" ht="15" customHeight="1" x14ac:dyDescent="0.2">
      <c r="A52" s="109" t="s">
        <v>1042</v>
      </c>
      <c r="B52" s="90">
        <v>1179681</v>
      </c>
      <c r="C52" s="815">
        <f>SUM([1]mérleg!N63)</f>
        <v>1088232</v>
      </c>
      <c r="D52" s="816">
        <v>79.329242396885263</v>
      </c>
      <c r="E52" s="803">
        <v>1088232</v>
      </c>
      <c r="F52" s="804"/>
      <c r="G52" s="804"/>
      <c r="H52" s="804"/>
      <c r="I52" s="804"/>
      <c r="J52" s="804"/>
      <c r="K52" s="804"/>
      <c r="L52" s="804"/>
      <c r="M52" s="804"/>
      <c r="N52" s="804"/>
      <c r="O52" s="804"/>
      <c r="P52" s="804"/>
      <c r="Q52" s="802">
        <f t="shared" si="3"/>
        <v>1088232</v>
      </c>
      <c r="R52" s="797">
        <f t="shared" si="2"/>
        <v>0</v>
      </c>
      <c r="S52"/>
      <c r="T52" s="797"/>
    </row>
    <row r="53" spans="1:20" ht="15" customHeight="1" x14ac:dyDescent="0.2">
      <c r="A53" s="108" t="s">
        <v>1043</v>
      </c>
      <c r="B53" s="91">
        <v>10704</v>
      </c>
      <c r="C53" s="807">
        <f>SUM(C54:C55)</f>
        <v>4460393</v>
      </c>
      <c r="D53" s="807">
        <f t="shared" ref="D53:P53" si="32">SUM(D54:D55)</f>
        <v>0</v>
      </c>
      <c r="E53" s="806">
        <f t="shared" si="32"/>
        <v>4460393</v>
      </c>
      <c r="F53" s="91">
        <f t="shared" si="32"/>
        <v>0</v>
      </c>
      <c r="G53" s="91">
        <f t="shared" si="32"/>
        <v>0</v>
      </c>
      <c r="H53" s="91">
        <f t="shared" si="32"/>
        <v>0</v>
      </c>
      <c r="I53" s="91">
        <f t="shared" si="32"/>
        <v>0</v>
      </c>
      <c r="J53" s="91">
        <f t="shared" si="32"/>
        <v>0</v>
      </c>
      <c r="K53" s="91">
        <f t="shared" si="32"/>
        <v>0</v>
      </c>
      <c r="L53" s="91">
        <f t="shared" si="32"/>
        <v>0</v>
      </c>
      <c r="M53" s="91">
        <f t="shared" si="32"/>
        <v>0</v>
      </c>
      <c r="N53" s="91">
        <f t="shared" si="32"/>
        <v>0</v>
      </c>
      <c r="O53" s="91">
        <f t="shared" si="32"/>
        <v>0</v>
      </c>
      <c r="P53" s="807">
        <f t="shared" si="32"/>
        <v>0</v>
      </c>
      <c r="Q53" s="807">
        <f t="shared" si="3"/>
        <v>4460393</v>
      </c>
      <c r="R53" s="797">
        <f t="shared" si="2"/>
        <v>0</v>
      </c>
      <c r="T53" s="797"/>
    </row>
    <row r="54" spans="1:20" ht="15" customHeight="1" x14ac:dyDescent="0.2">
      <c r="A54" s="817" t="s">
        <v>1044</v>
      </c>
      <c r="B54" s="100"/>
      <c r="C54" s="818">
        <f>SUM([1]mérleg!N66)</f>
        <v>0</v>
      </c>
      <c r="D54" s="819"/>
      <c r="E54" s="801"/>
      <c r="F54" s="90"/>
      <c r="G54" s="90"/>
      <c r="H54" s="90"/>
      <c r="I54" s="90"/>
      <c r="J54" s="90"/>
      <c r="K54" s="90"/>
      <c r="L54" s="90"/>
      <c r="M54" s="90"/>
      <c r="N54" s="90"/>
      <c r="O54" s="90"/>
      <c r="P54" s="90"/>
      <c r="Q54" s="815">
        <f t="shared" si="3"/>
        <v>0</v>
      </c>
      <c r="R54" s="797">
        <f t="shared" si="2"/>
        <v>0</v>
      </c>
      <c r="T54" s="797"/>
    </row>
    <row r="55" spans="1:20" s="464" customFormat="1" ht="15" customHeight="1" thickBot="1" x14ac:dyDescent="0.25">
      <c r="A55" s="118" t="s">
        <v>1045</v>
      </c>
      <c r="B55" s="121">
        <v>0</v>
      </c>
      <c r="C55" s="820">
        <f>SUM([1]mérleg!N67)</f>
        <v>4460393</v>
      </c>
      <c r="D55" s="821"/>
      <c r="E55" s="822">
        <v>4460393</v>
      </c>
      <c r="F55" s="823"/>
      <c r="G55" s="823"/>
      <c r="H55" s="823"/>
      <c r="I55" s="823"/>
      <c r="J55" s="823"/>
      <c r="K55" s="823"/>
      <c r="L55" s="823"/>
      <c r="M55" s="823"/>
      <c r="N55" s="823"/>
      <c r="O55" s="823"/>
      <c r="P55" s="823"/>
      <c r="Q55" s="824">
        <f t="shared" si="3"/>
        <v>4460393</v>
      </c>
      <c r="R55" s="797">
        <f t="shared" si="2"/>
        <v>0</v>
      </c>
      <c r="S55"/>
      <c r="T55" s="797"/>
    </row>
    <row r="56" spans="1:20" s="830" customFormat="1" ht="15" customHeight="1" thickBot="1" x14ac:dyDescent="0.25">
      <c r="A56" s="825" t="s">
        <v>1046</v>
      </c>
      <c r="B56" s="826"/>
      <c r="C56" s="826"/>
      <c r="D56" s="826"/>
      <c r="E56" s="827"/>
      <c r="F56" s="828">
        <f>SUM(E57)</f>
        <v>4623617.1469999999</v>
      </c>
      <c r="G56" s="828">
        <f>SUM(F57)</f>
        <v>3698609.2939999998</v>
      </c>
      <c r="H56" s="828">
        <f t="shared" ref="H56:Q56" si="33">SUM(G57)</f>
        <v>3610230.4409999996</v>
      </c>
      <c r="I56" s="828">
        <f t="shared" si="33"/>
        <v>5071851.5879999995</v>
      </c>
      <c r="J56" s="828">
        <f t="shared" si="33"/>
        <v>4073838.7349999994</v>
      </c>
      <c r="K56" s="828">
        <f t="shared" si="33"/>
        <v>2968830.8819999993</v>
      </c>
      <c r="L56" s="828">
        <f t="shared" si="33"/>
        <v>1965673.0289999989</v>
      </c>
      <c r="M56" s="828">
        <f t="shared" si="33"/>
        <v>750665.17599999858</v>
      </c>
      <c r="N56" s="828">
        <f t="shared" si="33"/>
        <v>692286.32299999846</v>
      </c>
      <c r="O56" s="828">
        <f t="shared" si="33"/>
        <v>2113543.4699999979</v>
      </c>
      <c r="P56" s="828">
        <f t="shared" si="33"/>
        <v>1139249.6169999975</v>
      </c>
      <c r="Q56" s="829">
        <f t="shared" si="33"/>
        <v>-0.23600000259466469</v>
      </c>
      <c r="R56" s="797">
        <f t="shared" si="2"/>
        <v>0.23600000259466469</v>
      </c>
      <c r="S56"/>
      <c r="T56" s="797"/>
    </row>
    <row r="57" spans="1:20" s="830" customFormat="1" x14ac:dyDescent="0.2">
      <c r="B57" s="86"/>
      <c r="C57" s="129">
        <f>SUM(C2-C23)</f>
        <v>-0.16399999707937241</v>
      </c>
      <c r="D57" s="129">
        <f t="shared" ref="D57" si="34">SUM(D2-D23)</f>
        <v>1265.1051563134488</v>
      </c>
      <c r="E57" s="129">
        <f>SUM(E23-E2)</f>
        <v>4623617.1469999999</v>
      </c>
      <c r="F57" s="129">
        <f>SUM(F23-F2)+F56</f>
        <v>3698609.2939999998</v>
      </c>
      <c r="G57" s="129">
        <f t="shared" ref="G57:P57" si="35">SUM(G23-G2)+G56</f>
        <v>3610230.4409999996</v>
      </c>
      <c r="H57" s="129">
        <f t="shared" si="35"/>
        <v>5071851.5879999995</v>
      </c>
      <c r="I57" s="129">
        <f t="shared" si="35"/>
        <v>4073838.7349999994</v>
      </c>
      <c r="J57" s="129">
        <f t="shared" si="35"/>
        <v>2968830.8819999993</v>
      </c>
      <c r="K57" s="129">
        <f t="shared" si="35"/>
        <v>1965673.0289999989</v>
      </c>
      <c r="L57" s="129">
        <f t="shared" si="35"/>
        <v>750665.17599999858</v>
      </c>
      <c r="M57" s="129">
        <f t="shared" si="35"/>
        <v>692286.32299999846</v>
      </c>
      <c r="N57" s="129">
        <f t="shared" si="35"/>
        <v>2113543.4699999979</v>
      </c>
      <c r="O57" s="129">
        <f t="shared" si="35"/>
        <v>1139249.6169999975</v>
      </c>
      <c r="P57" s="129">
        <f t="shared" si="35"/>
        <v>-0.23600000259466469</v>
      </c>
      <c r="Q57" s="129">
        <f>SUM(Q23-Q2)</f>
        <v>-0.23600001260638237</v>
      </c>
      <c r="R57" s="129">
        <f t="shared" ref="R57" si="36">SUM(R23-R2)</f>
        <v>0.40000000968575478</v>
      </c>
      <c r="S57"/>
      <c r="T57" s="797"/>
    </row>
    <row r="58" spans="1:20" s="830" customFormat="1" x14ac:dyDescent="0.2">
      <c r="B58" s="86"/>
      <c r="C58" s="86"/>
      <c r="D58" s="86"/>
      <c r="S58"/>
      <c r="T58" s="797"/>
    </row>
    <row r="59" spans="1:20" x14ac:dyDescent="0.2">
      <c r="E59" s="797"/>
      <c r="F59" s="797"/>
      <c r="G59" s="797"/>
      <c r="H59" s="797"/>
      <c r="I59" s="797"/>
      <c r="J59" s="797"/>
      <c r="K59" s="797"/>
      <c r="L59" s="797"/>
      <c r="M59" s="797"/>
      <c r="N59" s="797"/>
      <c r="O59" s="797"/>
      <c r="P59" s="797"/>
      <c r="T59" s="797"/>
    </row>
    <row r="60" spans="1:20" x14ac:dyDescent="0.2">
      <c r="T60" s="797"/>
    </row>
    <row r="61" spans="1:20" x14ac:dyDescent="0.2">
      <c r="T61" s="797"/>
    </row>
    <row r="62" spans="1:20" x14ac:dyDescent="0.2">
      <c r="T62" s="797"/>
    </row>
    <row r="63" spans="1:20" x14ac:dyDescent="0.2">
      <c r="B63" s="131"/>
      <c r="C63" s="131"/>
      <c r="D63" s="131"/>
      <c r="T63" s="797"/>
    </row>
    <row r="64" spans="1:20" x14ac:dyDescent="0.2">
      <c r="T64" s="797"/>
    </row>
    <row r="65" spans="2:20" x14ac:dyDescent="0.2">
      <c r="T65" s="797"/>
    </row>
    <row r="66" spans="2:20" x14ac:dyDescent="0.2">
      <c r="T66" s="797"/>
    </row>
    <row r="67" spans="2:20" ht="15" customHeight="1" x14ac:dyDescent="0.2"/>
    <row r="68" spans="2:20" x14ac:dyDescent="0.2">
      <c r="B68" s="131"/>
      <c r="C68" s="131"/>
      <c r="D68" s="131"/>
    </row>
    <row r="69" spans="2:20" x14ac:dyDescent="0.2">
      <c r="B69" s="131"/>
      <c r="C69" s="131"/>
      <c r="D69" s="131"/>
    </row>
    <row r="70" spans="2:20" ht="15" customHeight="1" x14ac:dyDescent="0.2"/>
    <row r="79" spans="2:20" x14ac:dyDescent="0.2">
      <c r="B79" s="131"/>
      <c r="C79" s="131"/>
      <c r="D79" s="131"/>
    </row>
    <row r="82" spans="2:4" x14ac:dyDescent="0.2">
      <c r="B82" s="126"/>
      <c r="C82" s="126"/>
      <c r="D82" s="126"/>
    </row>
    <row r="83" spans="2:4" x14ac:dyDescent="0.2">
      <c r="B83" s="126"/>
      <c r="C83" s="126"/>
      <c r="D83" s="126"/>
    </row>
    <row r="84" spans="2:4" x14ac:dyDescent="0.2">
      <c r="B84" s="126"/>
      <c r="C84" s="126"/>
      <c r="D84" s="126"/>
    </row>
    <row r="85" spans="2:4" x14ac:dyDescent="0.2">
      <c r="B85" s="126"/>
      <c r="C85" s="126"/>
      <c r="D85" s="126"/>
    </row>
    <row r="86" spans="2:4" x14ac:dyDescent="0.2">
      <c r="B86" s="126"/>
      <c r="C86" s="126"/>
      <c r="D86" s="126"/>
    </row>
    <row r="87" spans="2:4" x14ac:dyDescent="0.2">
      <c r="B87" s="126"/>
      <c r="C87" s="126"/>
      <c r="D87" s="126"/>
    </row>
    <row r="88" spans="2:4" x14ac:dyDescent="0.2">
      <c r="B88" s="126"/>
      <c r="C88" s="126"/>
      <c r="D88" s="126"/>
    </row>
    <row r="89" spans="2:4" x14ac:dyDescent="0.2">
      <c r="B89" s="126"/>
      <c r="C89" s="126"/>
      <c r="D89" s="126"/>
    </row>
    <row r="90" spans="2:4" x14ac:dyDescent="0.2">
      <c r="B90" s="126"/>
      <c r="C90" s="126"/>
      <c r="D90" s="126"/>
    </row>
    <row r="91" spans="2:4" x14ac:dyDescent="0.2">
      <c r="B91" s="126"/>
      <c r="C91" s="126"/>
      <c r="D91" s="126"/>
    </row>
    <row r="92" spans="2:4" x14ac:dyDescent="0.2">
      <c r="B92" s="126"/>
      <c r="C92" s="126"/>
      <c r="D92" s="126"/>
    </row>
    <row r="93" spans="2:4" x14ac:dyDescent="0.2">
      <c r="B93" s="126"/>
      <c r="C93" s="126"/>
      <c r="D93" s="126"/>
    </row>
    <row r="94" spans="2:4" x14ac:dyDescent="0.2">
      <c r="B94" s="126"/>
      <c r="C94" s="126"/>
      <c r="D94" s="126"/>
    </row>
    <row r="95" spans="2:4" x14ac:dyDescent="0.2">
      <c r="B95" s="126"/>
      <c r="C95" s="126"/>
      <c r="D95" s="126"/>
    </row>
    <row r="96" spans="2:4" x14ac:dyDescent="0.2">
      <c r="B96" s="126"/>
      <c r="C96" s="126"/>
      <c r="D96" s="126"/>
    </row>
    <row r="97" spans="2:4" x14ac:dyDescent="0.2">
      <c r="B97" s="126"/>
      <c r="C97" s="126"/>
      <c r="D97" s="126"/>
    </row>
    <row r="98" spans="2:4" x14ac:dyDescent="0.2">
      <c r="B98" s="126"/>
      <c r="C98" s="126"/>
      <c r="D98" s="126"/>
    </row>
    <row r="99" spans="2:4" x14ac:dyDescent="0.2">
      <c r="B99" s="126"/>
      <c r="C99" s="126"/>
      <c r="D99" s="126"/>
    </row>
    <row r="100" spans="2:4" x14ac:dyDescent="0.2">
      <c r="B100" s="126"/>
      <c r="C100" s="126"/>
      <c r="D100" s="126"/>
    </row>
    <row r="101" spans="2:4" x14ac:dyDescent="0.2">
      <c r="B101" s="126"/>
      <c r="C101" s="126"/>
      <c r="D101" s="126"/>
    </row>
    <row r="102" spans="2:4" x14ac:dyDescent="0.2">
      <c r="B102" s="126"/>
      <c r="C102" s="126"/>
      <c r="D102" s="126"/>
    </row>
    <row r="103" spans="2:4" x14ac:dyDescent="0.2">
      <c r="B103" s="126"/>
      <c r="C103" s="126"/>
      <c r="D103" s="126"/>
    </row>
    <row r="104" spans="2:4" x14ac:dyDescent="0.2">
      <c r="B104" s="126"/>
      <c r="C104" s="126"/>
      <c r="D104" s="126"/>
    </row>
    <row r="105" spans="2:4" x14ac:dyDescent="0.2">
      <c r="B105" s="126"/>
      <c r="C105" s="126"/>
      <c r="D105" s="126"/>
    </row>
    <row r="106" spans="2:4" x14ac:dyDescent="0.2">
      <c r="B106" s="126"/>
      <c r="C106" s="126"/>
      <c r="D106" s="126"/>
    </row>
    <row r="107" spans="2:4" x14ac:dyDescent="0.2">
      <c r="B107" s="126"/>
      <c r="C107" s="126"/>
      <c r="D107" s="126"/>
    </row>
    <row r="108" spans="2:4" x14ac:dyDescent="0.2">
      <c r="B108" s="126"/>
      <c r="C108" s="126"/>
      <c r="D108" s="126"/>
    </row>
    <row r="109" spans="2:4" x14ac:dyDescent="0.2">
      <c r="B109" s="126"/>
      <c r="C109" s="126"/>
      <c r="D109" s="126"/>
    </row>
    <row r="110" spans="2:4" x14ac:dyDescent="0.2">
      <c r="B110" s="126"/>
      <c r="C110" s="126"/>
      <c r="D110" s="126"/>
    </row>
    <row r="111" spans="2:4" x14ac:dyDescent="0.2">
      <c r="B111" s="126"/>
      <c r="C111" s="126"/>
      <c r="D111" s="126"/>
    </row>
    <row r="112" spans="2:4" x14ac:dyDescent="0.2">
      <c r="B112" s="126"/>
      <c r="C112" s="126"/>
      <c r="D112" s="126"/>
    </row>
    <row r="113" spans="2:4" x14ac:dyDescent="0.2">
      <c r="B113" s="126"/>
      <c r="C113" s="126"/>
      <c r="D113" s="126"/>
    </row>
    <row r="114" spans="2:4" x14ac:dyDescent="0.2">
      <c r="B114" s="126"/>
      <c r="C114" s="126"/>
      <c r="D114" s="126"/>
    </row>
    <row r="115" spans="2:4" x14ac:dyDescent="0.2">
      <c r="B115" s="126"/>
      <c r="C115" s="126"/>
      <c r="D115" s="126"/>
    </row>
    <row r="116" spans="2:4" x14ac:dyDescent="0.2">
      <c r="B116" s="126"/>
      <c r="C116" s="126"/>
      <c r="D116" s="126"/>
    </row>
    <row r="117" spans="2:4" x14ac:dyDescent="0.2">
      <c r="B117" s="126"/>
      <c r="C117" s="126"/>
      <c r="D117" s="126"/>
    </row>
    <row r="118" spans="2:4" x14ac:dyDescent="0.2">
      <c r="B118" s="126"/>
      <c r="C118" s="126"/>
      <c r="D118" s="126"/>
    </row>
    <row r="119" spans="2:4" x14ac:dyDescent="0.2">
      <c r="B119" s="126"/>
      <c r="C119" s="126"/>
      <c r="D119" s="126"/>
    </row>
    <row r="120" spans="2:4" x14ac:dyDescent="0.2">
      <c r="B120" s="126"/>
      <c r="C120" s="126"/>
      <c r="D120" s="126"/>
    </row>
    <row r="121" spans="2:4" x14ac:dyDescent="0.2">
      <c r="B121" s="126"/>
      <c r="C121" s="126"/>
      <c r="D121" s="126"/>
    </row>
    <row r="122" spans="2:4" x14ac:dyDescent="0.2">
      <c r="B122" s="126"/>
      <c r="C122" s="126"/>
      <c r="D122" s="126"/>
    </row>
    <row r="123" spans="2:4" x14ac:dyDescent="0.2">
      <c r="B123" s="126"/>
      <c r="C123" s="126"/>
      <c r="D123" s="126"/>
    </row>
    <row r="124" spans="2:4" x14ac:dyDescent="0.2">
      <c r="B124" s="126"/>
      <c r="C124" s="126"/>
      <c r="D124" s="126"/>
    </row>
    <row r="125" spans="2:4" x14ac:dyDescent="0.2">
      <c r="B125" s="126"/>
      <c r="C125" s="126"/>
      <c r="D125" s="126"/>
    </row>
    <row r="126" spans="2:4" x14ac:dyDescent="0.2">
      <c r="B126" s="126"/>
      <c r="C126" s="126"/>
      <c r="D126" s="126"/>
    </row>
    <row r="127" spans="2:4" x14ac:dyDescent="0.2">
      <c r="B127" s="126"/>
      <c r="C127" s="126"/>
      <c r="D127" s="126"/>
    </row>
    <row r="128" spans="2:4" x14ac:dyDescent="0.2">
      <c r="B128" s="126"/>
      <c r="C128" s="126"/>
      <c r="D128" s="126"/>
    </row>
    <row r="129" spans="2:4" x14ac:dyDescent="0.2">
      <c r="B129" s="126"/>
      <c r="C129" s="126"/>
      <c r="D129" s="126"/>
    </row>
    <row r="130" spans="2:4" x14ac:dyDescent="0.2">
      <c r="B130" s="126"/>
      <c r="C130" s="126"/>
      <c r="D130" s="126"/>
    </row>
    <row r="131" spans="2:4" x14ac:dyDescent="0.2">
      <c r="B131" s="126"/>
      <c r="C131" s="126"/>
      <c r="D131" s="126"/>
    </row>
    <row r="132" spans="2:4" x14ac:dyDescent="0.2">
      <c r="B132" s="126"/>
      <c r="C132" s="126"/>
      <c r="D132" s="126"/>
    </row>
    <row r="133" spans="2:4" x14ac:dyDescent="0.2">
      <c r="B133" s="126"/>
      <c r="C133" s="126"/>
      <c r="D133" s="126"/>
    </row>
    <row r="134" spans="2:4" x14ac:dyDescent="0.2">
      <c r="B134" s="126"/>
      <c r="C134" s="126"/>
      <c r="D134" s="126"/>
    </row>
    <row r="135" spans="2:4" x14ac:dyDescent="0.2">
      <c r="B135" s="126"/>
      <c r="C135" s="126"/>
      <c r="D135" s="126"/>
    </row>
    <row r="136" spans="2:4" x14ac:dyDescent="0.2">
      <c r="B136" s="126"/>
      <c r="C136" s="126"/>
      <c r="D136" s="126"/>
    </row>
    <row r="137" spans="2:4" x14ac:dyDescent="0.2">
      <c r="B137" s="126"/>
      <c r="C137" s="126"/>
      <c r="D137" s="126"/>
    </row>
    <row r="138" spans="2:4" x14ac:dyDescent="0.2">
      <c r="B138" s="126"/>
      <c r="C138" s="126"/>
      <c r="D138" s="126"/>
    </row>
    <row r="139" spans="2:4" x14ac:dyDescent="0.2">
      <c r="B139" s="126"/>
      <c r="C139" s="126"/>
      <c r="D139" s="126"/>
    </row>
    <row r="140" spans="2:4" x14ac:dyDescent="0.2">
      <c r="B140" s="126"/>
      <c r="C140" s="126"/>
      <c r="D140" s="126"/>
    </row>
    <row r="141" spans="2:4" x14ac:dyDescent="0.2">
      <c r="B141" s="126"/>
      <c r="C141" s="126"/>
      <c r="D141" s="126"/>
    </row>
    <row r="142" spans="2:4" x14ac:dyDescent="0.2">
      <c r="B142" s="126"/>
      <c r="C142" s="126"/>
      <c r="D142" s="126"/>
    </row>
    <row r="143" spans="2:4" x14ac:dyDescent="0.2">
      <c r="B143" s="126"/>
      <c r="C143" s="126"/>
      <c r="D143" s="126"/>
    </row>
    <row r="144" spans="2:4" x14ac:dyDescent="0.2">
      <c r="B144" s="126"/>
      <c r="C144" s="126"/>
      <c r="D144" s="126"/>
    </row>
    <row r="145" spans="2:4" x14ac:dyDescent="0.2">
      <c r="B145" s="126"/>
      <c r="C145" s="126"/>
      <c r="D145" s="126"/>
    </row>
    <row r="146" spans="2:4" x14ac:dyDescent="0.2">
      <c r="B146" s="126"/>
      <c r="C146" s="126"/>
      <c r="D146" s="126"/>
    </row>
    <row r="147" spans="2:4" x14ac:dyDescent="0.2">
      <c r="B147" s="126"/>
      <c r="C147" s="126"/>
      <c r="D147" s="126"/>
    </row>
    <row r="148" spans="2:4" x14ac:dyDescent="0.2">
      <c r="B148" s="126"/>
      <c r="C148" s="126"/>
      <c r="D148" s="126"/>
    </row>
    <row r="149" spans="2:4" x14ac:dyDescent="0.2">
      <c r="B149" s="126"/>
      <c r="C149" s="126"/>
      <c r="D149" s="126"/>
    </row>
    <row r="150" spans="2:4" x14ac:dyDescent="0.2">
      <c r="B150" s="126"/>
      <c r="C150" s="126"/>
      <c r="D150" s="126"/>
    </row>
    <row r="151" spans="2:4" x14ac:dyDescent="0.2">
      <c r="B151" s="126"/>
      <c r="C151" s="126"/>
      <c r="D151" s="126"/>
    </row>
    <row r="152" spans="2:4" x14ac:dyDescent="0.2">
      <c r="B152" s="126"/>
      <c r="C152" s="126"/>
      <c r="D152" s="126"/>
    </row>
    <row r="153" spans="2:4" x14ac:dyDescent="0.2">
      <c r="B153" s="126"/>
      <c r="C153" s="126"/>
      <c r="D153" s="126"/>
    </row>
    <row r="154" spans="2:4" x14ac:dyDescent="0.2">
      <c r="B154" s="126"/>
      <c r="C154" s="126"/>
      <c r="D154" s="126"/>
    </row>
    <row r="155" spans="2:4" x14ac:dyDescent="0.2">
      <c r="B155" s="126"/>
      <c r="C155" s="126"/>
      <c r="D155" s="126"/>
    </row>
    <row r="156" spans="2:4" x14ac:dyDescent="0.2">
      <c r="B156" s="126"/>
      <c r="C156" s="126"/>
      <c r="D156" s="126"/>
    </row>
    <row r="157" spans="2:4" x14ac:dyDescent="0.2">
      <c r="B157" s="126"/>
      <c r="C157" s="126"/>
      <c r="D157" s="126"/>
    </row>
    <row r="158" spans="2:4" x14ac:dyDescent="0.2">
      <c r="B158" s="126"/>
      <c r="C158" s="126"/>
      <c r="D158" s="126"/>
    </row>
    <row r="159" spans="2:4" x14ac:dyDescent="0.2">
      <c r="B159" s="126"/>
      <c r="C159" s="126"/>
      <c r="D159" s="126"/>
    </row>
    <row r="160" spans="2:4" x14ac:dyDescent="0.2">
      <c r="B160" s="126"/>
      <c r="C160" s="126"/>
      <c r="D160" s="126"/>
    </row>
    <row r="161" spans="2:4" x14ac:dyDescent="0.2">
      <c r="B161" s="126"/>
      <c r="C161" s="126"/>
      <c r="D161" s="126"/>
    </row>
    <row r="162" spans="2:4" x14ac:dyDescent="0.2">
      <c r="B162" s="126"/>
      <c r="C162" s="126"/>
      <c r="D162" s="126"/>
    </row>
    <row r="163" spans="2:4" x14ac:dyDescent="0.2">
      <c r="B163" s="126"/>
      <c r="C163" s="126"/>
      <c r="D163" s="126"/>
    </row>
    <row r="164" spans="2:4" x14ac:dyDescent="0.2">
      <c r="B164" s="126"/>
      <c r="C164" s="126"/>
      <c r="D164" s="126"/>
    </row>
    <row r="165" spans="2:4" x14ac:dyDescent="0.2">
      <c r="B165" s="126"/>
      <c r="C165" s="126"/>
      <c r="D165" s="126"/>
    </row>
    <row r="166" spans="2:4" x14ac:dyDescent="0.2">
      <c r="B166" s="126"/>
      <c r="C166" s="126"/>
      <c r="D166" s="126"/>
    </row>
    <row r="167" spans="2:4" x14ac:dyDescent="0.2">
      <c r="B167" s="126"/>
      <c r="C167" s="126"/>
      <c r="D167" s="126"/>
    </row>
    <row r="168" spans="2:4" x14ac:dyDescent="0.2">
      <c r="B168" s="126"/>
      <c r="C168" s="126"/>
      <c r="D168" s="126"/>
    </row>
    <row r="169" spans="2:4" x14ac:dyDescent="0.2">
      <c r="B169" s="126"/>
      <c r="C169" s="126"/>
      <c r="D169" s="126"/>
    </row>
    <row r="170" spans="2:4" x14ac:dyDescent="0.2">
      <c r="B170" s="126"/>
      <c r="C170" s="126"/>
      <c r="D170" s="126"/>
    </row>
    <row r="171" spans="2:4" x14ac:dyDescent="0.2">
      <c r="B171" s="126"/>
      <c r="C171" s="126"/>
      <c r="D171" s="126"/>
    </row>
    <row r="172" spans="2:4" x14ac:dyDescent="0.2">
      <c r="B172" s="126"/>
      <c r="C172" s="126"/>
      <c r="D172" s="126"/>
    </row>
    <row r="173" spans="2:4" x14ac:dyDescent="0.2">
      <c r="B173" s="126"/>
      <c r="C173" s="126"/>
      <c r="D173" s="126"/>
    </row>
    <row r="174" spans="2:4" x14ac:dyDescent="0.2">
      <c r="B174" s="126"/>
      <c r="C174" s="126"/>
      <c r="D174" s="126"/>
    </row>
    <row r="175" spans="2:4" x14ac:dyDescent="0.2">
      <c r="B175" s="126"/>
      <c r="C175" s="126"/>
      <c r="D175" s="126"/>
    </row>
    <row r="176" spans="2:4" x14ac:dyDescent="0.2">
      <c r="B176" s="126"/>
      <c r="C176" s="126"/>
      <c r="D176" s="126"/>
    </row>
    <row r="177" spans="2:4" x14ac:dyDescent="0.2">
      <c r="B177" s="126"/>
      <c r="C177" s="126"/>
      <c r="D177" s="126"/>
    </row>
    <row r="178" spans="2:4" x14ac:dyDescent="0.2">
      <c r="B178" s="126"/>
      <c r="C178" s="126"/>
      <c r="D178" s="126"/>
    </row>
    <row r="179" spans="2:4" x14ac:dyDescent="0.2">
      <c r="B179" s="126"/>
      <c r="C179" s="126"/>
      <c r="D179" s="126"/>
    </row>
    <row r="180" spans="2:4" x14ac:dyDescent="0.2">
      <c r="B180" s="126"/>
      <c r="C180" s="126"/>
      <c r="D180" s="126"/>
    </row>
    <row r="181" spans="2:4" x14ac:dyDescent="0.2">
      <c r="B181" s="126"/>
      <c r="C181" s="126"/>
      <c r="D181" s="126"/>
    </row>
    <row r="182" spans="2:4" x14ac:dyDescent="0.2">
      <c r="B182" s="126"/>
      <c r="C182" s="126"/>
      <c r="D182" s="126"/>
    </row>
    <row r="183" spans="2:4" x14ac:dyDescent="0.2">
      <c r="B183" s="126"/>
      <c r="C183" s="126"/>
      <c r="D183" s="126"/>
    </row>
    <row r="184" spans="2:4" x14ac:dyDescent="0.2">
      <c r="B184" s="126"/>
      <c r="C184" s="126"/>
      <c r="D184" s="126"/>
    </row>
    <row r="185" spans="2:4" x14ac:dyDescent="0.2">
      <c r="B185" s="126"/>
      <c r="C185" s="126"/>
      <c r="D185" s="126"/>
    </row>
    <row r="186" spans="2:4" x14ac:dyDescent="0.2">
      <c r="B186" s="126"/>
      <c r="C186" s="126"/>
      <c r="D186" s="126"/>
    </row>
    <row r="187" spans="2:4" x14ac:dyDescent="0.2">
      <c r="B187" s="126"/>
      <c r="C187" s="126"/>
      <c r="D187" s="126"/>
    </row>
    <row r="188" spans="2:4" x14ac:dyDescent="0.2">
      <c r="B188" s="126"/>
      <c r="C188" s="126"/>
      <c r="D188" s="126"/>
    </row>
    <row r="189" spans="2:4" x14ac:dyDescent="0.2">
      <c r="B189" s="126"/>
      <c r="C189" s="126"/>
      <c r="D189" s="126"/>
    </row>
    <row r="190" spans="2:4" x14ac:dyDescent="0.2">
      <c r="B190" s="126"/>
      <c r="C190" s="126"/>
      <c r="D190" s="126"/>
    </row>
    <row r="191" spans="2:4" x14ac:dyDescent="0.2">
      <c r="B191" s="126"/>
      <c r="C191" s="126"/>
      <c r="D191" s="126"/>
    </row>
    <row r="192" spans="2:4" x14ac:dyDescent="0.2">
      <c r="B192" s="126"/>
      <c r="C192" s="126"/>
      <c r="D192" s="126"/>
    </row>
    <row r="193" spans="2:4" x14ac:dyDescent="0.2">
      <c r="B193" s="126"/>
      <c r="C193" s="126"/>
      <c r="D193" s="126"/>
    </row>
    <row r="194" spans="2:4" x14ac:dyDescent="0.2">
      <c r="B194" s="126"/>
      <c r="C194" s="126"/>
      <c r="D194" s="126"/>
    </row>
    <row r="195" spans="2:4" x14ac:dyDescent="0.2">
      <c r="B195" s="126"/>
      <c r="C195" s="126"/>
      <c r="D195" s="126"/>
    </row>
    <row r="196" spans="2:4" x14ac:dyDescent="0.2">
      <c r="B196" s="126"/>
      <c r="C196" s="126"/>
      <c r="D196" s="126"/>
    </row>
    <row r="197" spans="2:4" x14ac:dyDescent="0.2">
      <c r="B197" s="126"/>
      <c r="C197" s="126"/>
      <c r="D197" s="126"/>
    </row>
    <row r="198" spans="2:4" x14ac:dyDescent="0.2">
      <c r="B198" s="126"/>
      <c r="C198" s="126"/>
      <c r="D198" s="126"/>
    </row>
    <row r="199" spans="2:4" x14ac:dyDescent="0.2">
      <c r="B199" s="126"/>
      <c r="C199" s="126"/>
      <c r="D199" s="126"/>
    </row>
    <row r="200" spans="2:4" x14ac:dyDescent="0.2">
      <c r="B200" s="126"/>
      <c r="C200" s="126"/>
      <c r="D200" s="126"/>
    </row>
    <row r="201" spans="2:4" x14ac:dyDescent="0.2">
      <c r="B201" s="126"/>
      <c r="C201" s="126"/>
      <c r="D201" s="126"/>
    </row>
    <row r="202" spans="2:4" x14ac:dyDescent="0.2">
      <c r="B202" s="126"/>
      <c r="C202" s="126"/>
      <c r="D202" s="126"/>
    </row>
    <row r="203" spans="2:4" x14ac:dyDescent="0.2">
      <c r="B203" s="126"/>
      <c r="C203" s="126"/>
      <c r="D203" s="126"/>
    </row>
    <row r="204" spans="2:4" x14ac:dyDescent="0.2">
      <c r="B204" s="126"/>
      <c r="C204" s="126"/>
      <c r="D204" s="126"/>
    </row>
    <row r="205" spans="2:4" x14ac:dyDescent="0.2">
      <c r="B205" s="126"/>
      <c r="C205" s="126"/>
      <c r="D205" s="126"/>
    </row>
    <row r="206" spans="2:4" x14ac:dyDescent="0.2">
      <c r="B206" s="126"/>
      <c r="C206" s="126"/>
      <c r="D206" s="126"/>
    </row>
    <row r="207" spans="2:4" x14ac:dyDescent="0.2">
      <c r="B207" s="126"/>
      <c r="C207" s="126"/>
      <c r="D207" s="126"/>
    </row>
    <row r="208" spans="2:4" x14ac:dyDescent="0.2">
      <c r="B208" s="126"/>
      <c r="C208" s="126"/>
      <c r="D208" s="126"/>
    </row>
    <row r="209" spans="2:4" x14ac:dyDescent="0.2">
      <c r="B209" s="126"/>
      <c r="C209" s="126"/>
      <c r="D209" s="126"/>
    </row>
    <row r="210" spans="2:4" x14ac:dyDescent="0.2">
      <c r="B210" s="126"/>
      <c r="C210" s="126"/>
      <c r="D210" s="126"/>
    </row>
    <row r="211" spans="2:4" x14ac:dyDescent="0.2">
      <c r="B211" s="126"/>
      <c r="C211" s="126"/>
      <c r="D211" s="126"/>
    </row>
    <row r="212" spans="2:4" x14ac:dyDescent="0.2">
      <c r="B212" s="126"/>
      <c r="C212" s="126"/>
      <c r="D212" s="126"/>
    </row>
    <row r="213" spans="2:4" x14ac:dyDescent="0.2">
      <c r="B213" s="126"/>
      <c r="C213" s="126"/>
      <c r="D213" s="126"/>
    </row>
    <row r="214" spans="2:4" x14ac:dyDescent="0.2">
      <c r="B214" s="126"/>
      <c r="C214" s="126"/>
      <c r="D214" s="126"/>
    </row>
    <row r="215" spans="2:4" x14ac:dyDescent="0.2">
      <c r="B215" s="126"/>
      <c r="C215" s="126"/>
      <c r="D215" s="126"/>
    </row>
    <row r="216" spans="2:4" x14ac:dyDescent="0.2">
      <c r="B216" s="126"/>
      <c r="C216" s="126"/>
      <c r="D216" s="126"/>
    </row>
    <row r="217" spans="2:4" x14ac:dyDescent="0.2">
      <c r="B217" s="126"/>
      <c r="C217" s="126"/>
      <c r="D217" s="126"/>
    </row>
    <row r="218" spans="2:4" x14ac:dyDescent="0.2">
      <c r="B218" s="126"/>
      <c r="C218" s="126"/>
      <c r="D218" s="126"/>
    </row>
    <row r="219" spans="2:4" x14ac:dyDescent="0.2">
      <c r="B219" s="126"/>
      <c r="C219" s="126"/>
      <c r="D219" s="126"/>
    </row>
    <row r="220" spans="2:4" x14ac:dyDescent="0.2">
      <c r="B220" s="126"/>
      <c r="C220" s="126"/>
      <c r="D220" s="126"/>
    </row>
    <row r="221" spans="2:4" x14ac:dyDescent="0.2">
      <c r="B221" s="126"/>
      <c r="C221" s="126"/>
      <c r="D221" s="126"/>
    </row>
    <row r="222" spans="2:4" x14ac:dyDescent="0.2">
      <c r="B222" s="126"/>
      <c r="C222" s="126"/>
      <c r="D222" s="126"/>
    </row>
    <row r="223" spans="2:4" x14ac:dyDescent="0.2">
      <c r="B223" s="126"/>
      <c r="C223" s="126"/>
      <c r="D223" s="126"/>
    </row>
    <row r="224" spans="2:4" x14ac:dyDescent="0.2">
      <c r="B224" s="126"/>
      <c r="C224" s="126"/>
      <c r="D224" s="126"/>
    </row>
    <row r="225" spans="2:4" x14ac:dyDescent="0.2">
      <c r="B225" s="126"/>
      <c r="C225" s="126"/>
      <c r="D225" s="126"/>
    </row>
    <row r="226" spans="2:4" x14ac:dyDescent="0.2">
      <c r="B226" s="126"/>
      <c r="C226" s="126"/>
      <c r="D226" s="126"/>
    </row>
    <row r="227" spans="2:4" x14ac:dyDescent="0.2">
      <c r="B227" s="126"/>
      <c r="C227" s="126"/>
      <c r="D227" s="126"/>
    </row>
    <row r="228" spans="2:4" x14ac:dyDescent="0.2">
      <c r="B228" s="126"/>
      <c r="C228" s="126"/>
      <c r="D228" s="126"/>
    </row>
    <row r="229" spans="2:4" x14ac:dyDescent="0.2">
      <c r="B229" s="126"/>
      <c r="C229" s="126"/>
      <c r="D229" s="126"/>
    </row>
    <row r="230" spans="2:4" x14ac:dyDescent="0.2">
      <c r="B230" s="126"/>
      <c r="C230" s="126"/>
      <c r="D230" s="126"/>
    </row>
    <row r="231" spans="2:4" x14ac:dyDescent="0.2">
      <c r="B231" s="126"/>
      <c r="C231" s="126"/>
      <c r="D231" s="126"/>
    </row>
    <row r="232" spans="2:4" x14ac:dyDescent="0.2">
      <c r="B232" s="126"/>
      <c r="C232" s="126"/>
      <c r="D232" s="126"/>
    </row>
    <row r="233" spans="2:4" x14ac:dyDescent="0.2">
      <c r="B233" s="126"/>
      <c r="C233" s="126"/>
      <c r="D233" s="126"/>
    </row>
    <row r="234" spans="2:4" x14ac:dyDescent="0.2">
      <c r="B234" s="126"/>
      <c r="C234" s="126"/>
      <c r="D234" s="126"/>
    </row>
    <row r="235" spans="2:4" x14ac:dyDescent="0.2">
      <c r="B235" s="126"/>
      <c r="C235" s="126"/>
      <c r="D235" s="126"/>
    </row>
    <row r="236" spans="2:4" x14ac:dyDescent="0.2">
      <c r="B236" s="126"/>
      <c r="C236" s="126"/>
      <c r="D236" s="126"/>
    </row>
    <row r="237" spans="2:4" x14ac:dyDescent="0.2">
      <c r="B237" s="126"/>
      <c r="C237" s="126"/>
      <c r="D237" s="126"/>
    </row>
    <row r="238" spans="2:4" x14ac:dyDescent="0.2">
      <c r="B238" s="126"/>
      <c r="C238" s="126"/>
      <c r="D238" s="126"/>
    </row>
    <row r="239" spans="2:4" x14ac:dyDescent="0.2">
      <c r="B239" s="126"/>
      <c r="C239" s="126"/>
      <c r="D239" s="126"/>
    </row>
    <row r="240" spans="2:4" x14ac:dyDescent="0.2">
      <c r="B240" s="126"/>
      <c r="C240" s="126"/>
      <c r="D240" s="126"/>
    </row>
    <row r="241" spans="2:4" x14ac:dyDescent="0.2">
      <c r="B241" s="126"/>
      <c r="C241" s="126"/>
      <c r="D241" s="126"/>
    </row>
    <row r="242" spans="2:4" x14ac:dyDescent="0.2">
      <c r="B242" s="126"/>
      <c r="C242" s="126"/>
      <c r="D242" s="126"/>
    </row>
    <row r="243" spans="2:4" x14ac:dyDescent="0.2">
      <c r="B243" s="126"/>
      <c r="C243" s="126"/>
      <c r="D243" s="126"/>
    </row>
    <row r="244" spans="2:4" x14ac:dyDescent="0.2">
      <c r="B244" s="126"/>
      <c r="C244" s="126"/>
      <c r="D244" s="126"/>
    </row>
    <row r="245" spans="2:4" x14ac:dyDescent="0.2">
      <c r="B245" s="126"/>
      <c r="C245" s="126"/>
      <c r="D245" s="126"/>
    </row>
    <row r="246" spans="2:4" x14ac:dyDescent="0.2">
      <c r="B246" s="126"/>
      <c r="C246" s="126"/>
      <c r="D246" s="126"/>
    </row>
    <row r="247" spans="2:4" x14ac:dyDescent="0.2">
      <c r="B247" s="126"/>
      <c r="C247" s="126"/>
      <c r="D247" s="126"/>
    </row>
    <row r="248" spans="2:4" x14ac:dyDescent="0.2">
      <c r="B248" s="126"/>
      <c r="C248" s="126"/>
      <c r="D248" s="126"/>
    </row>
    <row r="249" spans="2:4" x14ac:dyDescent="0.2">
      <c r="B249" s="126"/>
      <c r="C249" s="126"/>
      <c r="D249" s="126"/>
    </row>
    <row r="250" spans="2:4" x14ac:dyDescent="0.2">
      <c r="B250" s="126"/>
      <c r="C250" s="126"/>
      <c r="D250" s="126"/>
    </row>
    <row r="251" spans="2:4" x14ac:dyDescent="0.2">
      <c r="B251" s="126"/>
      <c r="C251" s="126"/>
      <c r="D251" s="126"/>
    </row>
    <row r="252" spans="2:4" x14ac:dyDescent="0.2">
      <c r="B252" s="126"/>
      <c r="C252" s="126"/>
      <c r="D252" s="126"/>
    </row>
    <row r="253" spans="2:4" x14ac:dyDescent="0.2">
      <c r="B253" s="126"/>
      <c r="C253" s="126"/>
      <c r="D253" s="126"/>
    </row>
    <row r="254" spans="2:4" x14ac:dyDescent="0.2">
      <c r="B254" s="126"/>
      <c r="C254" s="126"/>
      <c r="D254" s="126"/>
    </row>
    <row r="255" spans="2:4" x14ac:dyDescent="0.2">
      <c r="B255" s="126"/>
      <c r="C255" s="126"/>
      <c r="D255" s="126"/>
    </row>
    <row r="256" spans="2:4" x14ac:dyDescent="0.2">
      <c r="B256" s="126"/>
      <c r="C256" s="126"/>
      <c r="D256" s="126"/>
    </row>
    <row r="257" spans="2:4" x14ac:dyDescent="0.2">
      <c r="B257" s="126"/>
      <c r="C257" s="126"/>
      <c r="D257" s="126"/>
    </row>
    <row r="258" spans="2:4" x14ac:dyDescent="0.2">
      <c r="B258" s="126"/>
      <c r="C258" s="126"/>
      <c r="D258" s="126"/>
    </row>
    <row r="259" spans="2:4" x14ac:dyDescent="0.2">
      <c r="B259" s="126"/>
      <c r="C259" s="126"/>
      <c r="D259" s="126"/>
    </row>
    <row r="260" spans="2:4" x14ac:dyDescent="0.2">
      <c r="B260" s="126"/>
      <c r="C260" s="126"/>
      <c r="D260" s="126"/>
    </row>
    <row r="261" spans="2:4" x14ac:dyDescent="0.2">
      <c r="B261" s="126"/>
      <c r="C261" s="126"/>
      <c r="D261" s="126"/>
    </row>
    <row r="262" spans="2:4" x14ac:dyDescent="0.2">
      <c r="B262" s="126"/>
      <c r="C262" s="126"/>
      <c r="D262" s="126"/>
    </row>
    <row r="263" spans="2:4" x14ac:dyDescent="0.2">
      <c r="B263" s="126"/>
      <c r="C263" s="126"/>
      <c r="D263" s="126"/>
    </row>
    <row r="264" spans="2:4" x14ac:dyDescent="0.2">
      <c r="B264" s="126"/>
      <c r="C264" s="126"/>
      <c r="D264" s="126"/>
    </row>
    <row r="265" spans="2:4" x14ac:dyDescent="0.2">
      <c r="B265" s="126"/>
      <c r="C265" s="126"/>
      <c r="D265" s="126"/>
    </row>
    <row r="266" spans="2:4" x14ac:dyDescent="0.2">
      <c r="B266" s="126"/>
      <c r="C266" s="126"/>
      <c r="D266" s="126"/>
    </row>
    <row r="267" spans="2:4" x14ac:dyDescent="0.2">
      <c r="B267" s="126"/>
      <c r="C267" s="126"/>
      <c r="D267" s="126"/>
    </row>
    <row r="268" spans="2:4" x14ac:dyDescent="0.2">
      <c r="B268" s="126"/>
      <c r="C268" s="126"/>
      <c r="D268" s="126"/>
    </row>
    <row r="269" spans="2:4" x14ac:dyDescent="0.2">
      <c r="B269" s="126"/>
      <c r="C269" s="126"/>
      <c r="D269" s="126"/>
    </row>
    <row r="270" spans="2:4" x14ac:dyDescent="0.2">
      <c r="B270" s="126"/>
      <c r="C270" s="126"/>
      <c r="D270" s="126"/>
    </row>
    <row r="271" spans="2:4" x14ac:dyDescent="0.2">
      <c r="B271" s="126"/>
      <c r="C271" s="126"/>
      <c r="D271" s="126"/>
    </row>
    <row r="272" spans="2:4" x14ac:dyDescent="0.2">
      <c r="B272" s="126"/>
      <c r="C272" s="126"/>
      <c r="D272" s="126"/>
    </row>
    <row r="273" spans="2:4" x14ac:dyDescent="0.2">
      <c r="B273" s="126"/>
      <c r="C273" s="126"/>
      <c r="D273" s="126"/>
    </row>
    <row r="274" spans="2:4" x14ac:dyDescent="0.2">
      <c r="B274" s="126"/>
      <c r="C274" s="126"/>
      <c r="D274" s="126"/>
    </row>
    <row r="275" spans="2:4" x14ac:dyDescent="0.2">
      <c r="B275" s="126"/>
      <c r="C275" s="126"/>
      <c r="D275" s="126"/>
    </row>
    <row r="276" spans="2:4" x14ac:dyDescent="0.2">
      <c r="B276" s="126"/>
      <c r="C276" s="126"/>
      <c r="D276" s="126"/>
    </row>
    <row r="277" spans="2:4" x14ac:dyDescent="0.2">
      <c r="B277" s="126"/>
      <c r="C277" s="126"/>
      <c r="D277" s="126"/>
    </row>
    <row r="278" spans="2:4" x14ac:dyDescent="0.2">
      <c r="B278" s="126"/>
      <c r="C278" s="126"/>
      <c r="D278" s="126"/>
    </row>
    <row r="279" spans="2:4" x14ac:dyDescent="0.2">
      <c r="B279" s="126"/>
      <c r="C279" s="126"/>
      <c r="D279" s="126"/>
    </row>
    <row r="280" spans="2:4" x14ac:dyDescent="0.2">
      <c r="B280" s="126"/>
      <c r="C280" s="126"/>
      <c r="D280" s="126"/>
    </row>
    <row r="281" spans="2:4" x14ac:dyDescent="0.2">
      <c r="B281" s="126"/>
      <c r="C281" s="126"/>
      <c r="D281" s="126"/>
    </row>
    <row r="282" spans="2:4" x14ac:dyDescent="0.2">
      <c r="B282" s="126"/>
      <c r="C282" s="126"/>
      <c r="D282" s="126"/>
    </row>
    <row r="283" spans="2:4" x14ac:dyDescent="0.2">
      <c r="B283" s="126"/>
      <c r="C283" s="126"/>
      <c r="D283" s="126"/>
    </row>
    <row r="284" spans="2:4" x14ac:dyDescent="0.2">
      <c r="B284" s="126"/>
      <c r="C284" s="126"/>
      <c r="D284" s="126"/>
    </row>
    <row r="285" spans="2:4" x14ac:dyDescent="0.2">
      <c r="B285" s="126"/>
      <c r="C285" s="126"/>
      <c r="D285" s="126"/>
    </row>
    <row r="286" spans="2:4" x14ac:dyDescent="0.2">
      <c r="B286" s="126"/>
      <c r="C286" s="126"/>
      <c r="D286" s="126"/>
    </row>
    <row r="287" spans="2:4" x14ac:dyDescent="0.2">
      <c r="B287" s="126"/>
      <c r="C287" s="126"/>
      <c r="D287" s="126"/>
    </row>
    <row r="288" spans="2:4" x14ac:dyDescent="0.2">
      <c r="B288" s="126"/>
      <c r="C288" s="126"/>
      <c r="D288" s="126"/>
    </row>
    <row r="289" spans="2:4" x14ac:dyDescent="0.2">
      <c r="B289" s="126"/>
      <c r="C289" s="126"/>
      <c r="D289" s="126"/>
    </row>
    <row r="290" spans="2:4" x14ac:dyDescent="0.2">
      <c r="B290" s="126"/>
      <c r="C290" s="126"/>
      <c r="D290" s="126"/>
    </row>
    <row r="291" spans="2:4" x14ac:dyDescent="0.2">
      <c r="B291" s="126"/>
      <c r="C291" s="126"/>
      <c r="D291" s="126"/>
    </row>
    <row r="292" spans="2:4" x14ac:dyDescent="0.2">
      <c r="B292" s="126"/>
      <c r="C292" s="126"/>
      <c r="D292" s="126"/>
    </row>
    <row r="293" spans="2:4" x14ac:dyDescent="0.2">
      <c r="B293" s="126"/>
      <c r="C293" s="126"/>
      <c r="D293" s="126"/>
    </row>
    <row r="294" spans="2:4" x14ac:dyDescent="0.2">
      <c r="B294" s="126"/>
      <c r="C294" s="126"/>
      <c r="D294" s="126"/>
    </row>
    <row r="295" spans="2:4" x14ac:dyDescent="0.2">
      <c r="B295" s="126"/>
      <c r="C295" s="126"/>
      <c r="D295" s="126"/>
    </row>
    <row r="296" spans="2:4" x14ac:dyDescent="0.2">
      <c r="B296" s="126"/>
      <c r="C296" s="126"/>
      <c r="D296" s="126"/>
    </row>
    <row r="297" spans="2:4" x14ac:dyDescent="0.2">
      <c r="B297" s="126"/>
      <c r="C297" s="126"/>
      <c r="D297" s="126"/>
    </row>
    <row r="298" spans="2:4" x14ac:dyDescent="0.2">
      <c r="B298" s="126"/>
      <c r="C298" s="126"/>
      <c r="D298" s="126"/>
    </row>
    <row r="299" spans="2:4" x14ac:dyDescent="0.2">
      <c r="B299" s="126"/>
      <c r="C299" s="126"/>
      <c r="D299" s="126"/>
    </row>
    <row r="300" spans="2:4" x14ac:dyDescent="0.2">
      <c r="B300" s="126"/>
      <c r="C300" s="126"/>
      <c r="D300" s="126"/>
    </row>
    <row r="301" spans="2:4" x14ac:dyDescent="0.2">
      <c r="B301" s="126"/>
      <c r="C301" s="126"/>
      <c r="D301" s="126"/>
    </row>
    <row r="302" spans="2:4" x14ac:dyDescent="0.2">
      <c r="B302" s="126"/>
      <c r="C302" s="126"/>
      <c r="D302" s="126"/>
    </row>
    <row r="303" spans="2:4" x14ac:dyDescent="0.2">
      <c r="B303" s="126"/>
      <c r="C303" s="126"/>
      <c r="D303" s="126"/>
    </row>
    <row r="304" spans="2:4" x14ac:dyDescent="0.2">
      <c r="B304" s="126"/>
      <c r="C304" s="126"/>
      <c r="D304" s="126"/>
    </row>
    <row r="305" spans="2:4" x14ac:dyDescent="0.2">
      <c r="B305" s="126"/>
      <c r="C305" s="126"/>
      <c r="D305" s="126"/>
    </row>
    <row r="306" spans="2:4" x14ac:dyDescent="0.2">
      <c r="B306" s="126"/>
      <c r="C306" s="126"/>
      <c r="D306" s="126"/>
    </row>
    <row r="307" spans="2:4" x14ac:dyDescent="0.2">
      <c r="B307" s="126"/>
      <c r="C307" s="126"/>
      <c r="D307" s="126"/>
    </row>
    <row r="308" spans="2:4" x14ac:dyDescent="0.2">
      <c r="B308" s="126"/>
      <c r="C308" s="126"/>
      <c r="D308" s="126"/>
    </row>
    <row r="309" spans="2:4" x14ac:dyDescent="0.2">
      <c r="B309" s="126"/>
      <c r="C309" s="126"/>
      <c r="D309" s="126"/>
    </row>
    <row r="310" spans="2:4" x14ac:dyDescent="0.2">
      <c r="B310" s="126"/>
      <c r="C310" s="126"/>
      <c r="D310" s="126"/>
    </row>
    <row r="311" spans="2:4" x14ac:dyDescent="0.2">
      <c r="B311" s="126"/>
      <c r="C311" s="126"/>
      <c r="D311" s="126"/>
    </row>
    <row r="312" spans="2:4" x14ac:dyDescent="0.2">
      <c r="B312" s="126"/>
      <c r="C312" s="126"/>
      <c r="D312" s="126"/>
    </row>
    <row r="313" spans="2:4" x14ac:dyDescent="0.2">
      <c r="B313" s="126"/>
      <c r="C313" s="126"/>
      <c r="D313" s="126"/>
    </row>
    <row r="314" spans="2:4" x14ac:dyDescent="0.2">
      <c r="B314" s="126"/>
      <c r="C314" s="126"/>
      <c r="D314" s="126"/>
    </row>
    <row r="315" spans="2:4" x14ac:dyDescent="0.2">
      <c r="B315" s="126"/>
      <c r="C315" s="126"/>
      <c r="D315" s="126"/>
    </row>
    <row r="316" spans="2:4" x14ac:dyDescent="0.2">
      <c r="B316" s="126"/>
      <c r="C316" s="126"/>
      <c r="D316" s="126"/>
    </row>
    <row r="317" spans="2:4" x14ac:dyDescent="0.2">
      <c r="B317" s="126"/>
      <c r="C317" s="126"/>
      <c r="D317" s="126"/>
    </row>
    <row r="318" spans="2:4" x14ac:dyDescent="0.2">
      <c r="B318" s="126"/>
      <c r="C318" s="126"/>
      <c r="D318" s="126"/>
    </row>
    <row r="319" spans="2:4" x14ac:dyDescent="0.2">
      <c r="B319" s="126"/>
      <c r="C319" s="126"/>
      <c r="D319" s="126"/>
    </row>
    <row r="320" spans="2:4" x14ac:dyDescent="0.2">
      <c r="B320" s="126"/>
      <c r="C320" s="126"/>
      <c r="D320" s="126"/>
    </row>
    <row r="321" spans="2:4" x14ac:dyDescent="0.2">
      <c r="B321" s="126"/>
      <c r="C321" s="126"/>
      <c r="D321" s="126"/>
    </row>
    <row r="322" spans="2:4" x14ac:dyDescent="0.2">
      <c r="B322" s="126"/>
      <c r="C322" s="126"/>
      <c r="D322" s="126"/>
    </row>
    <row r="323" spans="2:4" x14ac:dyDescent="0.2">
      <c r="B323" s="126"/>
      <c r="C323" s="126"/>
      <c r="D323" s="126"/>
    </row>
    <row r="324" spans="2:4" x14ac:dyDescent="0.2">
      <c r="B324" s="126"/>
      <c r="C324" s="126"/>
      <c r="D324" s="126"/>
    </row>
    <row r="325" spans="2:4" x14ac:dyDescent="0.2">
      <c r="B325" s="126"/>
      <c r="C325" s="126"/>
      <c r="D325" s="126"/>
    </row>
    <row r="326" spans="2:4" x14ac:dyDescent="0.2">
      <c r="B326" s="126"/>
      <c r="C326" s="126"/>
      <c r="D326" s="126"/>
    </row>
    <row r="327" spans="2:4" x14ac:dyDescent="0.2">
      <c r="B327" s="126"/>
      <c r="C327" s="126"/>
      <c r="D327" s="126"/>
    </row>
    <row r="328" spans="2:4" x14ac:dyDescent="0.2">
      <c r="B328" s="126"/>
      <c r="C328" s="126"/>
      <c r="D328" s="126"/>
    </row>
    <row r="329" spans="2:4" x14ac:dyDescent="0.2">
      <c r="B329" s="126"/>
      <c r="C329" s="126"/>
      <c r="D329" s="126"/>
    </row>
    <row r="330" spans="2:4" x14ac:dyDescent="0.2">
      <c r="B330" s="126"/>
      <c r="C330" s="126"/>
      <c r="D330" s="126"/>
    </row>
    <row r="331" spans="2:4" x14ac:dyDescent="0.2">
      <c r="B331" s="126"/>
      <c r="C331" s="126"/>
      <c r="D331" s="126"/>
    </row>
    <row r="332" spans="2:4" x14ac:dyDescent="0.2">
      <c r="B332" s="126"/>
      <c r="C332" s="126"/>
      <c r="D332" s="126"/>
    </row>
    <row r="333" spans="2:4" x14ac:dyDescent="0.2">
      <c r="B333" s="126"/>
      <c r="C333" s="126"/>
      <c r="D333" s="126"/>
    </row>
    <row r="334" spans="2:4" x14ac:dyDescent="0.2">
      <c r="B334" s="126"/>
      <c r="C334" s="126"/>
      <c r="D334" s="126"/>
    </row>
    <row r="335" spans="2:4" x14ac:dyDescent="0.2">
      <c r="B335" s="126"/>
      <c r="C335" s="126"/>
      <c r="D335" s="126"/>
    </row>
    <row r="336" spans="2:4" x14ac:dyDescent="0.2">
      <c r="B336" s="126"/>
      <c r="C336" s="126"/>
      <c r="D336" s="126"/>
    </row>
    <row r="337" spans="2:4" x14ac:dyDescent="0.2">
      <c r="B337" s="126"/>
      <c r="C337" s="126"/>
      <c r="D337" s="126"/>
    </row>
    <row r="338" spans="2:4" x14ac:dyDescent="0.2">
      <c r="B338" s="126"/>
      <c r="C338" s="126"/>
      <c r="D338" s="126"/>
    </row>
    <row r="339" spans="2:4" x14ac:dyDescent="0.2">
      <c r="B339" s="126"/>
      <c r="C339" s="126"/>
      <c r="D339" s="126"/>
    </row>
    <row r="340" spans="2:4" x14ac:dyDescent="0.2">
      <c r="B340" s="126"/>
      <c r="C340" s="126"/>
      <c r="D340" s="126"/>
    </row>
    <row r="341" spans="2:4" x14ac:dyDescent="0.2">
      <c r="B341" s="126"/>
      <c r="C341" s="126"/>
      <c r="D341" s="126"/>
    </row>
    <row r="342" spans="2:4" x14ac:dyDescent="0.2">
      <c r="B342" s="126"/>
      <c r="C342" s="126"/>
      <c r="D342" s="126"/>
    </row>
    <row r="343" spans="2:4" x14ac:dyDescent="0.2">
      <c r="B343" s="126"/>
      <c r="C343" s="126"/>
      <c r="D343" s="126"/>
    </row>
    <row r="344" spans="2:4" x14ac:dyDescent="0.2">
      <c r="B344" s="126"/>
      <c r="C344" s="126"/>
      <c r="D344" s="126"/>
    </row>
    <row r="345" spans="2:4" x14ac:dyDescent="0.2">
      <c r="B345" s="126"/>
      <c r="C345" s="126"/>
      <c r="D345" s="126"/>
    </row>
    <row r="346" spans="2:4" x14ac:dyDescent="0.2">
      <c r="B346" s="126"/>
      <c r="C346" s="126"/>
      <c r="D346" s="126"/>
    </row>
    <row r="347" spans="2:4" x14ac:dyDescent="0.2">
      <c r="B347" s="126"/>
      <c r="C347" s="126"/>
      <c r="D347" s="126"/>
    </row>
    <row r="348" spans="2:4" x14ac:dyDescent="0.2">
      <c r="B348" s="126"/>
      <c r="C348" s="126"/>
      <c r="D348" s="126"/>
    </row>
    <row r="349" spans="2:4" x14ac:dyDescent="0.2">
      <c r="B349" s="126"/>
      <c r="C349" s="126"/>
      <c r="D349" s="126"/>
    </row>
    <row r="350" spans="2:4" x14ac:dyDescent="0.2">
      <c r="B350" s="126"/>
      <c r="C350" s="126"/>
      <c r="D350" s="126"/>
    </row>
    <row r="351" spans="2:4" x14ac:dyDescent="0.2">
      <c r="B351" s="126"/>
      <c r="C351" s="126"/>
      <c r="D351" s="126"/>
    </row>
    <row r="352" spans="2:4" x14ac:dyDescent="0.2">
      <c r="B352" s="126"/>
      <c r="C352" s="126"/>
      <c r="D352" s="126"/>
    </row>
    <row r="353" spans="2:4" x14ac:dyDescent="0.2">
      <c r="B353" s="126"/>
      <c r="C353" s="126"/>
      <c r="D353" s="126"/>
    </row>
    <row r="354" spans="2:4" x14ac:dyDescent="0.2">
      <c r="B354" s="126"/>
      <c r="C354" s="126"/>
      <c r="D354" s="126"/>
    </row>
    <row r="355" spans="2:4" x14ac:dyDescent="0.2">
      <c r="B355" s="126"/>
      <c r="C355" s="126"/>
      <c r="D355" s="126"/>
    </row>
    <row r="356" spans="2:4" x14ac:dyDescent="0.2">
      <c r="B356" s="126"/>
      <c r="C356" s="126"/>
      <c r="D356" s="126"/>
    </row>
    <row r="357" spans="2:4" x14ac:dyDescent="0.2">
      <c r="B357" s="126"/>
      <c r="C357" s="126"/>
      <c r="D357" s="126"/>
    </row>
    <row r="358" spans="2:4" x14ac:dyDescent="0.2">
      <c r="B358" s="126"/>
      <c r="C358" s="126"/>
      <c r="D358" s="126"/>
    </row>
    <row r="359" spans="2:4" x14ac:dyDescent="0.2">
      <c r="B359" s="126"/>
      <c r="C359" s="126"/>
      <c r="D359" s="126"/>
    </row>
    <row r="360" spans="2:4" x14ac:dyDescent="0.2">
      <c r="B360" s="126"/>
      <c r="C360" s="126"/>
      <c r="D360" s="126"/>
    </row>
    <row r="361" spans="2:4" x14ac:dyDescent="0.2">
      <c r="B361" s="126"/>
      <c r="C361" s="126"/>
      <c r="D361" s="126"/>
    </row>
    <row r="362" spans="2:4" x14ac:dyDescent="0.2">
      <c r="B362" s="126"/>
      <c r="C362" s="126"/>
      <c r="D362" s="126"/>
    </row>
    <row r="363" spans="2:4" x14ac:dyDescent="0.2">
      <c r="B363" s="126"/>
      <c r="C363" s="126"/>
      <c r="D363" s="126"/>
    </row>
    <row r="364" spans="2:4" x14ac:dyDescent="0.2">
      <c r="B364" s="126"/>
      <c r="C364" s="126"/>
      <c r="D364" s="126"/>
    </row>
    <row r="365" spans="2:4" x14ac:dyDescent="0.2">
      <c r="B365" s="126"/>
      <c r="C365" s="126"/>
      <c r="D365" s="126"/>
    </row>
    <row r="366" spans="2:4" x14ac:dyDescent="0.2">
      <c r="B366" s="126"/>
      <c r="C366" s="126"/>
      <c r="D366" s="126"/>
    </row>
    <row r="367" spans="2:4" x14ac:dyDescent="0.2">
      <c r="B367" s="126"/>
      <c r="C367" s="126"/>
      <c r="D367" s="126"/>
    </row>
    <row r="368" spans="2:4" x14ac:dyDescent="0.2">
      <c r="B368" s="126"/>
      <c r="C368" s="126"/>
      <c r="D368" s="126"/>
    </row>
    <row r="369" spans="2:4" x14ac:dyDescent="0.2">
      <c r="B369" s="126"/>
      <c r="C369" s="126"/>
      <c r="D369" s="126"/>
    </row>
    <row r="370" spans="2:4" x14ac:dyDescent="0.2">
      <c r="B370" s="126"/>
      <c r="C370" s="126"/>
      <c r="D370" s="126"/>
    </row>
    <row r="371" spans="2:4" x14ac:dyDescent="0.2">
      <c r="B371" s="126"/>
      <c r="C371" s="126"/>
      <c r="D371" s="126"/>
    </row>
    <row r="372" spans="2:4" x14ac:dyDescent="0.2">
      <c r="B372" s="126"/>
      <c r="C372" s="126"/>
      <c r="D372" s="126"/>
    </row>
    <row r="373" spans="2:4" x14ac:dyDescent="0.2">
      <c r="B373" s="126"/>
      <c r="C373" s="126"/>
      <c r="D373" s="126"/>
    </row>
    <row r="374" spans="2:4" x14ac:dyDescent="0.2">
      <c r="B374" s="126"/>
      <c r="C374" s="126"/>
      <c r="D374" s="126"/>
    </row>
    <row r="375" spans="2:4" x14ac:dyDescent="0.2">
      <c r="B375" s="126"/>
      <c r="C375" s="126"/>
      <c r="D375" s="126"/>
    </row>
    <row r="376" spans="2:4" x14ac:dyDescent="0.2">
      <c r="B376" s="126"/>
      <c r="C376" s="126"/>
      <c r="D376" s="126"/>
    </row>
    <row r="377" spans="2:4" x14ac:dyDescent="0.2">
      <c r="B377" s="126"/>
      <c r="C377" s="126"/>
      <c r="D377" s="126"/>
    </row>
    <row r="378" spans="2:4" x14ac:dyDescent="0.2">
      <c r="B378" s="126"/>
      <c r="C378" s="126"/>
      <c r="D378" s="126"/>
    </row>
    <row r="379" spans="2:4" x14ac:dyDescent="0.2">
      <c r="B379" s="126"/>
      <c r="C379" s="126"/>
      <c r="D379" s="126"/>
    </row>
    <row r="380" spans="2:4" x14ac:dyDescent="0.2">
      <c r="B380" s="126"/>
      <c r="C380" s="126"/>
      <c r="D380" s="126"/>
    </row>
    <row r="381" spans="2:4" x14ac:dyDescent="0.2">
      <c r="B381" s="126"/>
      <c r="C381" s="126"/>
      <c r="D381" s="126"/>
    </row>
    <row r="382" spans="2:4" x14ac:dyDescent="0.2">
      <c r="B382" s="126"/>
      <c r="C382" s="126"/>
      <c r="D382" s="126"/>
    </row>
    <row r="383" spans="2:4" x14ac:dyDescent="0.2">
      <c r="B383" s="126"/>
      <c r="C383" s="126"/>
      <c r="D383" s="126"/>
    </row>
    <row r="384" spans="2:4" x14ac:dyDescent="0.2">
      <c r="B384" s="126"/>
      <c r="C384" s="126"/>
      <c r="D384" s="126"/>
    </row>
    <row r="385" spans="2:4" x14ac:dyDescent="0.2">
      <c r="B385" s="126"/>
      <c r="C385" s="126"/>
      <c r="D385" s="126"/>
    </row>
    <row r="386" spans="2:4" x14ac:dyDescent="0.2">
      <c r="B386" s="126"/>
      <c r="C386" s="126"/>
      <c r="D386" s="126"/>
    </row>
    <row r="387" spans="2:4" x14ac:dyDescent="0.2">
      <c r="B387" s="126"/>
      <c r="C387" s="126"/>
      <c r="D387" s="126"/>
    </row>
    <row r="388" spans="2:4" x14ac:dyDescent="0.2">
      <c r="B388" s="126"/>
      <c r="C388" s="126"/>
      <c r="D388" s="126"/>
    </row>
    <row r="389" spans="2:4" x14ac:dyDescent="0.2">
      <c r="B389" s="126"/>
      <c r="C389" s="126"/>
      <c r="D389" s="126"/>
    </row>
    <row r="390" spans="2:4" x14ac:dyDescent="0.2">
      <c r="B390" s="126"/>
      <c r="C390" s="126"/>
      <c r="D390" s="126"/>
    </row>
    <row r="391" spans="2:4" x14ac:dyDescent="0.2">
      <c r="B391" s="126"/>
      <c r="C391" s="126"/>
      <c r="D391" s="126"/>
    </row>
    <row r="392" spans="2:4" x14ac:dyDescent="0.2">
      <c r="B392" s="126"/>
      <c r="C392" s="126"/>
      <c r="D392" s="126"/>
    </row>
    <row r="393" spans="2:4" x14ac:dyDescent="0.2">
      <c r="B393" s="126"/>
      <c r="C393" s="126"/>
      <c r="D393" s="126"/>
    </row>
    <row r="394" spans="2:4" x14ac:dyDescent="0.2">
      <c r="B394" s="126"/>
      <c r="C394" s="126"/>
      <c r="D394" s="126"/>
    </row>
    <row r="395" spans="2:4" x14ac:dyDescent="0.2">
      <c r="B395" s="126"/>
      <c r="C395" s="126"/>
      <c r="D395" s="126"/>
    </row>
    <row r="396" spans="2:4" x14ac:dyDescent="0.2">
      <c r="B396" s="126"/>
      <c r="C396" s="126"/>
      <c r="D396" s="126"/>
    </row>
    <row r="397" spans="2:4" x14ac:dyDescent="0.2">
      <c r="B397" s="126"/>
      <c r="C397" s="126"/>
      <c r="D397" s="126"/>
    </row>
    <row r="398" spans="2:4" x14ac:dyDescent="0.2">
      <c r="B398" s="126"/>
      <c r="C398" s="126"/>
      <c r="D398" s="126"/>
    </row>
    <row r="399" spans="2:4" x14ac:dyDescent="0.2">
      <c r="B399" s="126"/>
      <c r="C399" s="126"/>
      <c r="D399" s="126"/>
    </row>
    <row r="400" spans="2:4" x14ac:dyDescent="0.2">
      <c r="B400" s="126"/>
      <c r="C400" s="126"/>
      <c r="D400" s="126"/>
    </row>
    <row r="401" spans="2:4" x14ac:dyDescent="0.2">
      <c r="B401" s="126"/>
      <c r="C401" s="126"/>
      <c r="D401" s="126"/>
    </row>
    <row r="402" spans="2:4" x14ac:dyDescent="0.2">
      <c r="B402" s="126"/>
      <c r="C402" s="126"/>
      <c r="D402" s="126"/>
    </row>
    <row r="403" spans="2:4" x14ac:dyDescent="0.2">
      <c r="B403" s="126"/>
      <c r="C403" s="126"/>
      <c r="D403" s="126"/>
    </row>
    <row r="404" spans="2:4" x14ac:dyDescent="0.2">
      <c r="B404" s="126"/>
      <c r="C404" s="126"/>
      <c r="D404" s="126"/>
    </row>
    <row r="405" spans="2:4" x14ac:dyDescent="0.2">
      <c r="B405" s="126"/>
      <c r="C405" s="126"/>
      <c r="D405" s="126"/>
    </row>
    <row r="406" spans="2:4" x14ac:dyDescent="0.2">
      <c r="B406" s="126"/>
      <c r="C406" s="126"/>
      <c r="D406" s="126"/>
    </row>
    <row r="407" spans="2:4" x14ac:dyDescent="0.2">
      <c r="B407" s="126"/>
      <c r="C407" s="126"/>
      <c r="D407" s="126"/>
    </row>
    <row r="408" spans="2:4" x14ac:dyDescent="0.2">
      <c r="B408" s="126"/>
      <c r="C408" s="126"/>
      <c r="D408" s="126"/>
    </row>
    <row r="409" spans="2:4" x14ac:dyDescent="0.2">
      <c r="B409" s="126"/>
      <c r="C409" s="126"/>
      <c r="D409" s="126"/>
    </row>
    <row r="410" spans="2:4" x14ac:dyDescent="0.2">
      <c r="B410" s="126"/>
      <c r="C410" s="126"/>
      <c r="D410" s="126"/>
    </row>
    <row r="411" spans="2:4" x14ac:dyDescent="0.2">
      <c r="B411" s="126"/>
      <c r="C411" s="126"/>
      <c r="D411" s="126"/>
    </row>
    <row r="412" spans="2:4" x14ac:dyDescent="0.2">
      <c r="B412" s="126"/>
      <c r="C412" s="126"/>
      <c r="D412" s="126"/>
    </row>
    <row r="413" spans="2:4" x14ac:dyDescent="0.2">
      <c r="B413" s="126"/>
      <c r="C413" s="126"/>
      <c r="D413" s="126"/>
    </row>
    <row r="414" spans="2:4" x14ac:dyDescent="0.2">
      <c r="B414" s="126"/>
      <c r="C414" s="126"/>
      <c r="D414" s="126"/>
    </row>
    <row r="415" spans="2:4" x14ac:dyDescent="0.2">
      <c r="B415" s="126"/>
      <c r="C415" s="126"/>
      <c r="D415" s="126"/>
    </row>
    <row r="416" spans="2:4" x14ac:dyDescent="0.2">
      <c r="B416" s="126"/>
      <c r="C416" s="126"/>
      <c r="D416" s="126"/>
    </row>
    <row r="417" spans="2:4" x14ac:dyDescent="0.2">
      <c r="B417" s="126"/>
      <c r="C417" s="126"/>
      <c r="D417" s="126"/>
    </row>
    <row r="418" spans="2:4" x14ac:dyDescent="0.2">
      <c r="B418" s="126"/>
      <c r="C418" s="126"/>
      <c r="D418" s="126"/>
    </row>
    <row r="419" spans="2:4" x14ac:dyDescent="0.2">
      <c r="B419" s="126"/>
      <c r="C419" s="126"/>
      <c r="D419" s="126"/>
    </row>
    <row r="420" spans="2:4" x14ac:dyDescent="0.2">
      <c r="B420" s="126"/>
      <c r="C420" s="126"/>
      <c r="D420" s="126"/>
    </row>
    <row r="421" spans="2:4" x14ac:dyDescent="0.2">
      <c r="B421" s="126"/>
      <c r="C421" s="126"/>
      <c r="D421" s="126"/>
    </row>
    <row r="422" spans="2:4" x14ac:dyDescent="0.2">
      <c r="B422" s="126"/>
      <c r="C422" s="126"/>
      <c r="D422" s="126"/>
    </row>
    <row r="423" spans="2:4" x14ac:dyDescent="0.2">
      <c r="B423" s="126"/>
      <c r="C423" s="126"/>
      <c r="D423" s="126"/>
    </row>
    <row r="424" spans="2:4" x14ac:dyDescent="0.2">
      <c r="B424" s="126"/>
      <c r="C424" s="126"/>
      <c r="D424" s="126"/>
    </row>
    <row r="425" spans="2:4" x14ac:dyDescent="0.2">
      <c r="B425" s="126"/>
      <c r="C425" s="126"/>
      <c r="D425" s="126"/>
    </row>
    <row r="426" spans="2:4" x14ac:dyDescent="0.2">
      <c r="B426" s="126"/>
      <c r="C426" s="126"/>
      <c r="D426" s="126"/>
    </row>
    <row r="427" spans="2:4" x14ac:dyDescent="0.2">
      <c r="B427" s="126"/>
      <c r="C427" s="126"/>
      <c r="D427" s="126"/>
    </row>
    <row r="428" spans="2:4" x14ac:dyDescent="0.2">
      <c r="B428" s="126"/>
      <c r="C428" s="126"/>
      <c r="D428" s="126"/>
    </row>
    <row r="429" spans="2:4" x14ac:dyDescent="0.2">
      <c r="B429" s="126"/>
      <c r="C429" s="126"/>
      <c r="D429" s="126"/>
    </row>
    <row r="430" spans="2:4" x14ac:dyDescent="0.2">
      <c r="B430" s="126"/>
      <c r="C430" s="126"/>
      <c r="D430" s="126"/>
    </row>
    <row r="431" spans="2:4" x14ac:dyDescent="0.2">
      <c r="B431" s="126"/>
      <c r="C431" s="126"/>
      <c r="D431" s="126"/>
    </row>
    <row r="432" spans="2:4" x14ac:dyDescent="0.2">
      <c r="B432" s="126"/>
      <c r="C432" s="126"/>
      <c r="D432" s="126"/>
    </row>
    <row r="433" spans="2:4" x14ac:dyDescent="0.2">
      <c r="B433" s="126"/>
      <c r="C433" s="126"/>
      <c r="D433" s="126"/>
    </row>
    <row r="434" spans="2:4" x14ac:dyDescent="0.2">
      <c r="B434" s="126"/>
      <c r="C434" s="126"/>
      <c r="D434" s="126"/>
    </row>
    <row r="435" spans="2:4" x14ac:dyDescent="0.2">
      <c r="B435" s="126"/>
      <c r="C435" s="126"/>
      <c r="D435" s="126"/>
    </row>
    <row r="436" spans="2:4" x14ac:dyDescent="0.2">
      <c r="B436" s="126"/>
      <c r="C436" s="126"/>
      <c r="D436" s="126"/>
    </row>
    <row r="437" spans="2:4" x14ac:dyDescent="0.2">
      <c r="B437" s="126"/>
      <c r="C437" s="126"/>
      <c r="D437" s="126"/>
    </row>
    <row r="438" spans="2:4" x14ac:dyDescent="0.2">
      <c r="B438" s="126"/>
      <c r="C438" s="126"/>
      <c r="D438" s="126"/>
    </row>
    <row r="439" spans="2:4" x14ac:dyDescent="0.2">
      <c r="B439" s="126"/>
      <c r="C439" s="126"/>
      <c r="D439" s="126"/>
    </row>
    <row r="440" spans="2:4" x14ac:dyDescent="0.2">
      <c r="B440" s="126"/>
      <c r="C440" s="126"/>
      <c r="D440" s="126"/>
    </row>
    <row r="441" spans="2:4" x14ac:dyDescent="0.2">
      <c r="B441" s="126"/>
      <c r="C441" s="126"/>
      <c r="D441" s="126"/>
    </row>
    <row r="442" spans="2:4" x14ac:dyDescent="0.2">
      <c r="B442" s="126"/>
      <c r="C442" s="126"/>
      <c r="D442" s="126"/>
    </row>
    <row r="443" spans="2:4" x14ac:dyDescent="0.2">
      <c r="B443" s="126"/>
      <c r="C443" s="126"/>
      <c r="D443" s="126"/>
    </row>
    <row r="444" spans="2:4" x14ac:dyDescent="0.2">
      <c r="B444" s="126"/>
      <c r="C444" s="126"/>
      <c r="D444" s="126"/>
    </row>
    <row r="445" spans="2:4" x14ac:dyDescent="0.2">
      <c r="B445" s="126"/>
      <c r="C445" s="126"/>
      <c r="D445" s="126"/>
    </row>
    <row r="446" spans="2:4" x14ac:dyDescent="0.2">
      <c r="B446" s="126"/>
      <c r="C446" s="126"/>
      <c r="D446" s="126"/>
    </row>
    <row r="447" spans="2:4" x14ac:dyDescent="0.2">
      <c r="B447" s="126"/>
      <c r="C447" s="126"/>
      <c r="D447" s="126"/>
    </row>
    <row r="448" spans="2:4" x14ac:dyDescent="0.2">
      <c r="B448" s="126"/>
      <c r="C448" s="126"/>
      <c r="D448" s="126"/>
    </row>
    <row r="449" spans="2:4" x14ac:dyDescent="0.2">
      <c r="B449" s="126"/>
      <c r="C449" s="126"/>
      <c r="D449" s="126"/>
    </row>
    <row r="450" spans="2:4" x14ac:dyDescent="0.2">
      <c r="B450" s="126"/>
      <c r="C450" s="126"/>
      <c r="D450" s="126"/>
    </row>
    <row r="451" spans="2:4" x14ac:dyDescent="0.2">
      <c r="B451" s="126"/>
      <c r="C451" s="126"/>
      <c r="D451" s="126"/>
    </row>
    <row r="452" spans="2:4" x14ac:dyDescent="0.2">
      <c r="B452" s="126"/>
      <c r="C452" s="126"/>
      <c r="D452" s="126"/>
    </row>
    <row r="453" spans="2:4" x14ac:dyDescent="0.2">
      <c r="B453" s="126"/>
      <c r="C453" s="126"/>
      <c r="D453" s="126"/>
    </row>
    <row r="454" spans="2:4" x14ac:dyDescent="0.2">
      <c r="B454" s="126"/>
      <c r="C454" s="126"/>
      <c r="D454" s="126"/>
    </row>
    <row r="455" spans="2:4" x14ac:dyDescent="0.2">
      <c r="B455" s="126"/>
      <c r="C455" s="126"/>
      <c r="D455" s="126"/>
    </row>
    <row r="456" spans="2:4" x14ac:dyDescent="0.2">
      <c r="B456" s="126"/>
      <c r="C456" s="126"/>
      <c r="D456" s="126"/>
    </row>
    <row r="457" spans="2:4" x14ac:dyDescent="0.2">
      <c r="B457" s="126"/>
      <c r="C457" s="126"/>
      <c r="D457" s="126"/>
    </row>
    <row r="458" spans="2:4" x14ac:dyDescent="0.2">
      <c r="B458" s="126"/>
      <c r="C458" s="126"/>
      <c r="D458" s="126"/>
    </row>
    <row r="459" spans="2:4" x14ac:dyDescent="0.2">
      <c r="B459" s="126"/>
      <c r="C459" s="126"/>
      <c r="D459" s="126"/>
    </row>
    <row r="460" spans="2:4" x14ac:dyDescent="0.2">
      <c r="B460" s="126"/>
      <c r="C460" s="126"/>
      <c r="D460" s="126"/>
    </row>
    <row r="461" spans="2:4" x14ac:dyDescent="0.2">
      <c r="B461" s="126"/>
      <c r="C461" s="126"/>
      <c r="D461" s="126"/>
    </row>
    <row r="462" spans="2:4" x14ac:dyDescent="0.2">
      <c r="B462" s="126"/>
      <c r="C462" s="126"/>
      <c r="D462" s="126"/>
    </row>
    <row r="463" spans="2:4" x14ac:dyDescent="0.2">
      <c r="B463" s="126"/>
      <c r="C463" s="126"/>
      <c r="D463" s="126"/>
    </row>
    <row r="464" spans="2:4" x14ac:dyDescent="0.2">
      <c r="B464" s="126"/>
      <c r="C464" s="126"/>
      <c r="D464" s="126"/>
    </row>
    <row r="465" spans="2:4" x14ac:dyDescent="0.2">
      <c r="B465" s="126"/>
      <c r="C465" s="126"/>
      <c r="D465" s="126"/>
    </row>
    <row r="466" spans="2:4" x14ac:dyDescent="0.2">
      <c r="B466" s="126"/>
      <c r="C466" s="126"/>
      <c r="D466" s="126"/>
    </row>
    <row r="467" spans="2:4" x14ac:dyDescent="0.2">
      <c r="B467" s="126"/>
      <c r="C467" s="126"/>
      <c r="D467" s="126"/>
    </row>
    <row r="468" spans="2:4" x14ac:dyDescent="0.2">
      <c r="B468" s="126"/>
      <c r="C468" s="126"/>
      <c r="D468" s="126"/>
    </row>
    <row r="469" spans="2:4" x14ac:dyDescent="0.2">
      <c r="B469" s="126"/>
      <c r="C469" s="126"/>
      <c r="D469" s="126"/>
    </row>
    <row r="470" spans="2:4" x14ac:dyDescent="0.2">
      <c r="B470" s="126"/>
      <c r="C470" s="126"/>
      <c r="D470" s="126"/>
    </row>
    <row r="471" spans="2:4" x14ac:dyDescent="0.2">
      <c r="B471" s="126"/>
      <c r="C471" s="126"/>
      <c r="D471" s="126"/>
    </row>
    <row r="472" spans="2:4" x14ac:dyDescent="0.2">
      <c r="B472" s="126"/>
      <c r="C472" s="126"/>
      <c r="D472" s="126"/>
    </row>
    <row r="473" spans="2:4" x14ac:dyDescent="0.2">
      <c r="B473" s="126"/>
      <c r="C473" s="126"/>
      <c r="D473" s="126"/>
    </row>
    <row r="474" spans="2:4" x14ac:dyDescent="0.2">
      <c r="B474" s="126"/>
      <c r="C474" s="126"/>
      <c r="D474" s="126"/>
    </row>
    <row r="475" spans="2:4" x14ac:dyDescent="0.2">
      <c r="B475" s="126"/>
      <c r="C475" s="126"/>
      <c r="D475" s="126"/>
    </row>
    <row r="476" spans="2:4" x14ac:dyDescent="0.2">
      <c r="B476" s="126"/>
      <c r="C476" s="126"/>
      <c r="D476" s="126"/>
    </row>
    <row r="477" spans="2:4" x14ac:dyDescent="0.2">
      <c r="B477" s="126"/>
      <c r="C477" s="126"/>
      <c r="D477" s="126"/>
    </row>
    <row r="478" spans="2:4" x14ac:dyDescent="0.2">
      <c r="B478" s="126"/>
      <c r="C478" s="126"/>
      <c r="D478" s="126"/>
    </row>
    <row r="479" spans="2:4" x14ac:dyDescent="0.2">
      <c r="B479" s="126"/>
      <c r="C479" s="126"/>
      <c r="D479" s="126"/>
    </row>
    <row r="480" spans="2:4" x14ac:dyDescent="0.2">
      <c r="B480" s="126"/>
      <c r="C480" s="126"/>
      <c r="D480" s="126"/>
    </row>
    <row r="481" spans="2:4" x14ac:dyDescent="0.2">
      <c r="B481" s="126"/>
      <c r="C481" s="126"/>
      <c r="D481" s="126"/>
    </row>
    <row r="482" spans="2:4" x14ac:dyDescent="0.2">
      <c r="B482" s="126"/>
      <c r="C482" s="126"/>
      <c r="D482" s="126"/>
    </row>
    <row r="483" spans="2:4" x14ac:dyDescent="0.2">
      <c r="B483" s="126"/>
      <c r="C483" s="126"/>
      <c r="D483" s="126"/>
    </row>
    <row r="484" spans="2:4" x14ac:dyDescent="0.2">
      <c r="B484" s="126"/>
      <c r="C484" s="126"/>
      <c r="D484" s="126"/>
    </row>
    <row r="485" spans="2:4" x14ac:dyDescent="0.2">
      <c r="B485" s="126"/>
      <c r="C485" s="126"/>
      <c r="D485" s="126"/>
    </row>
    <row r="486" spans="2:4" x14ac:dyDescent="0.2">
      <c r="B486" s="126"/>
      <c r="C486" s="126"/>
      <c r="D486" s="126"/>
    </row>
    <row r="487" spans="2:4" x14ac:dyDescent="0.2">
      <c r="B487" s="126"/>
      <c r="C487" s="126"/>
      <c r="D487" s="126"/>
    </row>
    <row r="488" spans="2:4" x14ac:dyDescent="0.2">
      <c r="B488" s="126"/>
      <c r="C488" s="126"/>
      <c r="D488" s="126"/>
    </row>
    <row r="489" spans="2:4" x14ac:dyDescent="0.2">
      <c r="B489" s="126"/>
      <c r="C489" s="126"/>
      <c r="D489" s="126"/>
    </row>
    <row r="490" spans="2:4" x14ac:dyDescent="0.2">
      <c r="B490" s="126"/>
      <c r="C490" s="126"/>
      <c r="D490" s="126"/>
    </row>
    <row r="491" spans="2:4" x14ac:dyDescent="0.2">
      <c r="B491" s="126"/>
      <c r="C491" s="126"/>
      <c r="D491" s="126"/>
    </row>
    <row r="492" spans="2:4" x14ac:dyDescent="0.2">
      <c r="B492" s="126"/>
      <c r="C492" s="126"/>
      <c r="D492" s="126"/>
    </row>
    <row r="493" spans="2:4" x14ac:dyDescent="0.2">
      <c r="B493" s="126"/>
      <c r="C493" s="126"/>
      <c r="D493" s="126"/>
    </row>
    <row r="494" spans="2:4" x14ac:dyDescent="0.2">
      <c r="B494" s="126"/>
      <c r="C494" s="126"/>
      <c r="D494" s="126"/>
    </row>
    <row r="495" spans="2:4" x14ac:dyDescent="0.2">
      <c r="B495" s="126"/>
      <c r="C495" s="126"/>
      <c r="D495" s="126"/>
    </row>
    <row r="496" spans="2:4" x14ac:dyDescent="0.2">
      <c r="B496" s="126"/>
      <c r="C496" s="126"/>
      <c r="D496" s="126"/>
    </row>
    <row r="497" spans="2:4" x14ac:dyDescent="0.2">
      <c r="B497" s="126"/>
      <c r="C497" s="126"/>
      <c r="D497" s="126"/>
    </row>
    <row r="498" spans="2:4" x14ac:dyDescent="0.2">
      <c r="B498" s="126"/>
      <c r="C498" s="126"/>
      <c r="D498" s="126"/>
    </row>
    <row r="499" spans="2:4" x14ac:dyDescent="0.2">
      <c r="B499" s="126"/>
      <c r="C499" s="126"/>
      <c r="D499" s="126"/>
    </row>
    <row r="500" spans="2:4" x14ac:dyDescent="0.2">
      <c r="B500" s="126"/>
      <c r="C500" s="126"/>
      <c r="D500" s="126"/>
    </row>
    <row r="501" spans="2:4" x14ac:dyDescent="0.2">
      <c r="B501" s="126"/>
      <c r="C501" s="126"/>
      <c r="D501" s="126"/>
    </row>
    <row r="502" spans="2:4" x14ac:dyDescent="0.2">
      <c r="B502" s="126"/>
      <c r="C502" s="126"/>
      <c r="D502" s="126"/>
    </row>
    <row r="503" spans="2:4" x14ac:dyDescent="0.2">
      <c r="B503" s="126"/>
      <c r="C503" s="126"/>
      <c r="D503" s="126"/>
    </row>
    <row r="504" spans="2:4" x14ac:dyDescent="0.2">
      <c r="B504" s="126"/>
      <c r="C504" s="126"/>
      <c r="D504" s="126"/>
    </row>
    <row r="505" spans="2:4" x14ac:dyDescent="0.2">
      <c r="B505" s="126"/>
      <c r="C505" s="126"/>
      <c r="D505" s="126"/>
    </row>
    <row r="506" spans="2:4" x14ac:dyDescent="0.2">
      <c r="B506" s="126"/>
      <c r="C506" s="126"/>
      <c r="D506" s="126"/>
    </row>
    <row r="507" spans="2:4" x14ac:dyDescent="0.2">
      <c r="B507" s="126"/>
      <c r="C507" s="126"/>
      <c r="D507" s="126"/>
    </row>
    <row r="508" spans="2:4" x14ac:dyDescent="0.2">
      <c r="B508" s="126"/>
      <c r="C508" s="126"/>
      <c r="D508" s="126"/>
    </row>
    <row r="509" spans="2:4" x14ac:dyDescent="0.2">
      <c r="B509" s="126"/>
      <c r="C509" s="126"/>
      <c r="D509" s="126"/>
    </row>
    <row r="510" spans="2:4" x14ac:dyDescent="0.2">
      <c r="B510" s="126"/>
      <c r="C510" s="126"/>
      <c r="D510" s="126"/>
    </row>
    <row r="511" spans="2:4" x14ac:dyDescent="0.2">
      <c r="B511" s="126"/>
      <c r="C511" s="126"/>
      <c r="D511" s="126"/>
    </row>
    <row r="512" spans="2:4" x14ac:dyDescent="0.2">
      <c r="B512" s="126"/>
      <c r="C512" s="126"/>
      <c r="D512" s="126"/>
    </row>
    <row r="513" spans="2:4" x14ac:dyDescent="0.2">
      <c r="B513" s="126"/>
      <c r="C513" s="126"/>
      <c r="D513" s="126"/>
    </row>
    <row r="514" spans="2:4" x14ac:dyDescent="0.2">
      <c r="B514" s="126"/>
      <c r="C514" s="126"/>
      <c r="D514" s="126"/>
    </row>
    <row r="515" spans="2:4" x14ac:dyDescent="0.2">
      <c r="B515" s="126"/>
      <c r="C515" s="126"/>
      <c r="D515" s="126"/>
    </row>
    <row r="516" spans="2:4" x14ac:dyDescent="0.2">
      <c r="B516" s="126"/>
      <c r="C516" s="126"/>
      <c r="D516" s="126"/>
    </row>
    <row r="517" spans="2:4" x14ac:dyDescent="0.2">
      <c r="B517" s="126"/>
      <c r="C517" s="126"/>
      <c r="D517" s="126"/>
    </row>
    <row r="518" spans="2:4" x14ac:dyDescent="0.2">
      <c r="B518" s="126"/>
      <c r="C518" s="126"/>
      <c r="D518" s="126"/>
    </row>
    <row r="519" spans="2:4" x14ac:dyDescent="0.2">
      <c r="B519" s="126"/>
      <c r="C519" s="126"/>
      <c r="D519" s="126"/>
    </row>
    <row r="520" spans="2:4" x14ac:dyDescent="0.2">
      <c r="B520" s="126"/>
      <c r="C520" s="126"/>
      <c r="D520" s="126"/>
    </row>
    <row r="521" spans="2:4" x14ac:dyDescent="0.2">
      <c r="B521" s="126"/>
      <c r="C521" s="126"/>
      <c r="D521" s="126"/>
    </row>
    <row r="522" spans="2:4" x14ac:dyDescent="0.2">
      <c r="B522" s="126"/>
      <c r="C522" s="126"/>
      <c r="D522" s="126"/>
    </row>
    <row r="523" spans="2:4" x14ac:dyDescent="0.2">
      <c r="B523" s="126"/>
      <c r="C523" s="126"/>
      <c r="D523" s="126"/>
    </row>
    <row r="524" spans="2:4" x14ac:dyDescent="0.2">
      <c r="B524" s="126"/>
      <c r="C524" s="126"/>
      <c r="D524" s="126"/>
    </row>
    <row r="525" spans="2:4" x14ac:dyDescent="0.2">
      <c r="B525" s="126"/>
      <c r="C525" s="126"/>
      <c r="D525" s="126"/>
    </row>
    <row r="526" spans="2:4" x14ac:dyDescent="0.2">
      <c r="B526" s="126"/>
      <c r="C526" s="126"/>
      <c r="D526" s="126"/>
    </row>
    <row r="527" spans="2:4" x14ac:dyDescent="0.2">
      <c r="B527" s="126"/>
      <c r="C527" s="126"/>
      <c r="D527" s="126"/>
    </row>
    <row r="528" spans="2:4" x14ac:dyDescent="0.2">
      <c r="B528" s="126"/>
      <c r="C528" s="126"/>
      <c r="D528" s="126"/>
    </row>
    <row r="529" spans="2:4" x14ac:dyDescent="0.2">
      <c r="B529" s="126"/>
      <c r="C529" s="126"/>
      <c r="D529" s="126"/>
    </row>
    <row r="530" spans="2:4" x14ac:dyDescent="0.2">
      <c r="B530" s="126"/>
      <c r="C530" s="126"/>
      <c r="D530" s="126"/>
    </row>
    <row r="531" spans="2:4" x14ac:dyDescent="0.2">
      <c r="B531" s="126"/>
      <c r="C531" s="126"/>
      <c r="D531" s="126"/>
    </row>
    <row r="532" spans="2:4" x14ac:dyDescent="0.2">
      <c r="B532" s="126"/>
      <c r="C532" s="126"/>
      <c r="D532" s="126"/>
    </row>
    <row r="533" spans="2:4" x14ac:dyDescent="0.2">
      <c r="B533" s="126"/>
      <c r="C533" s="126"/>
      <c r="D533" s="126"/>
    </row>
    <row r="534" spans="2:4" x14ac:dyDescent="0.2">
      <c r="B534" s="126"/>
      <c r="C534" s="126"/>
      <c r="D534" s="126"/>
    </row>
    <row r="535" spans="2:4" x14ac:dyDescent="0.2">
      <c r="B535" s="126"/>
      <c r="C535" s="126"/>
      <c r="D535" s="126"/>
    </row>
    <row r="536" spans="2:4" x14ac:dyDescent="0.2">
      <c r="B536" s="126"/>
      <c r="C536" s="126"/>
      <c r="D536" s="126"/>
    </row>
    <row r="537" spans="2:4" x14ac:dyDescent="0.2">
      <c r="B537" s="126"/>
      <c r="C537" s="126"/>
      <c r="D537" s="126"/>
    </row>
    <row r="538" spans="2:4" x14ac:dyDescent="0.2">
      <c r="B538" s="126"/>
      <c r="C538" s="126"/>
      <c r="D538" s="126"/>
    </row>
    <row r="539" spans="2:4" x14ac:dyDescent="0.2">
      <c r="B539" s="126"/>
      <c r="C539" s="126"/>
      <c r="D539" s="126"/>
    </row>
    <row r="540" spans="2:4" x14ac:dyDescent="0.2">
      <c r="B540" s="126"/>
      <c r="C540" s="126"/>
      <c r="D540" s="126"/>
    </row>
    <row r="541" spans="2:4" x14ac:dyDescent="0.2">
      <c r="B541" s="126"/>
      <c r="C541" s="126"/>
      <c r="D541" s="126"/>
    </row>
    <row r="542" spans="2:4" x14ac:dyDescent="0.2">
      <c r="B542" s="126"/>
      <c r="C542" s="126"/>
      <c r="D542" s="126"/>
    </row>
    <row r="543" spans="2:4" x14ac:dyDescent="0.2">
      <c r="B543" s="126"/>
      <c r="C543" s="126"/>
      <c r="D543" s="126"/>
    </row>
    <row r="544" spans="2:4" x14ac:dyDescent="0.2">
      <c r="B544" s="126"/>
      <c r="C544" s="126"/>
      <c r="D544" s="126"/>
    </row>
    <row r="545" spans="2:4" x14ac:dyDescent="0.2">
      <c r="B545" s="126"/>
      <c r="C545" s="126"/>
      <c r="D545" s="126"/>
    </row>
    <row r="546" spans="2:4" x14ac:dyDescent="0.2">
      <c r="B546" s="126"/>
      <c r="C546" s="126"/>
      <c r="D546" s="126"/>
    </row>
    <row r="547" spans="2:4" x14ac:dyDescent="0.2">
      <c r="B547" s="126"/>
      <c r="C547" s="126"/>
      <c r="D547" s="126"/>
    </row>
    <row r="548" spans="2:4" x14ac:dyDescent="0.2">
      <c r="B548" s="126"/>
      <c r="C548" s="126"/>
      <c r="D548" s="126"/>
    </row>
    <row r="549" spans="2:4" x14ac:dyDescent="0.2">
      <c r="B549" s="126"/>
      <c r="C549" s="126"/>
      <c r="D549" s="126"/>
    </row>
    <row r="550" spans="2:4" x14ac:dyDescent="0.2">
      <c r="B550" s="126"/>
      <c r="C550" s="126"/>
      <c r="D550" s="126"/>
    </row>
    <row r="551" spans="2:4" x14ac:dyDescent="0.2">
      <c r="B551" s="126"/>
      <c r="C551" s="126"/>
      <c r="D551" s="126"/>
    </row>
    <row r="552" spans="2:4" x14ac:dyDescent="0.2">
      <c r="B552" s="126"/>
      <c r="C552" s="126"/>
      <c r="D552" s="126"/>
    </row>
    <row r="553" spans="2:4" x14ac:dyDescent="0.2">
      <c r="B553" s="126"/>
      <c r="C553" s="126"/>
      <c r="D553" s="126"/>
    </row>
    <row r="554" spans="2:4" x14ac:dyDescent="0.2">
      <c r="B554" s="126"/>
      <c r="C554" s="126"/>
      <c r="D554" s="126"/>
    </row>
    <row r="555" spans="2:4" x14ac:dyDescent="0.2">
      <c r="B555" s="126"/>
      <c r="C555" s="126"/>
      <c r="D555" s="126"/>
    </row>
    <row r="556" spans="2:4" x14ac:dyDescent="0.2">
      <c r="B556" s="126"/>
      <c r="C556" s="126"/>
      <c r="D556" s="126"/>
    </row>
    <row r="557" spans="2:4" x14ac:dyDescent="0.2">
      <c r="B557" s="126"/>
      <c r="C557" s="126"/>
      <c r="D557" s="126"/>
    </row>
    <row r="558" spans="2:4" x14ac:dyDescent="0.2">
      <c r="B558" s="126"/>
      <c r="C558" s="126"/>
      <c r="D558" s="126"/>
    </row>
    <row r="559" spans="2:4" x14ac:dyDescent="0.2">
      <c r="B559" s="126"/>
      <c r="C559" s="126"/>
      <c r="D559" s="126"/>
    </row>
    <row r="560" spans="2:4" x14ac:dyDescent="0.2">
      <c r="B560" s="126"/>
      <c r="C560" s="126"/>
      <c r="D560" s="126"/>
    </row>
    <row r="561" spans="2:4" x14ac:dyDescent="0.2">
      <c r="B561" s="126"/>
      <c r="C561" s="126"/>
      <c r="D561" s="126"/>
    </row>
    <row r="562" spans="2:4" x14ac:dyDescent="0.2">
      <c r="B562" s="126"/>
      <c r="C562" s="126"/>
      <c r="D562" s="126"/>
    </row>
    <row r="563" spans="2:4" x14ac:dyDescent="0.2">
      <c r="B563" s="126"/>
      <c r="C563" s="126"/>
      <c r="D563" s="126"/>
    </row>
    <row r="564" spans="2:4" x14ac:dyDescent="0.2">
      <c r="B564" s="126"/>
      <c r="C564" s="126"/>
      <c r="D564" s="126"/>
    </row>
    <row r="565" spans="2:4" x14ac:dyDescent="0.2">
      <c r="B565" s="126"/>
      <c r="C565" s="126"/>
      <c r="D565" s="126"/>
    </row>
    <row r="566" spans="2:4" x14ac:dyDescent="0.2">
      <c r="B566" s="126"/>
      <c r="C566" s="126"/>
      <c r="D566" s="126"/>
    </row>
    <row r="567" spans="2:4" x14ac:dyDescent="0.2">
      <c r="B567" s="126"/>
      <c r="C567" s="126"/>
      <c r="D567" s="126"/>
    </row>
    <row r="568" spans="2:4" x14ac:dyDescent="0.2">
      <c r="B568" s="126"/>
      <c r="C568" s="126"/>
      <c r="D568" s="126"/>
    </row>
    <row r="569" spans="2:4" x14ac:dyDescent="0.2">
      <c r="B569" s="126"/>
      <c r="C569" s="126"/>
      <c r="D569" s="126"/>
    </row>
    <row r="570" spans="2:4" x14ac:dyDescent="0.2">
      <c r="B570" s="126"/>
      <c r="C570" s="126"/>
      <c r="D570" s="126"/>
    </row>
    <row r="571" spans="2:4" x14ac:dyDescent="0.2">
      <c r="B571" s="126"/>
      <c r="C571" s="126"/>
      <c r="D571" s="126"/>
    </row>
    <row r="572" spans="2:4" x14ac:dyDescent="0.2">
      <c r="B572" s="126"/>
      <c r="C572" s="126"/>
      <c r="D572" s="126"/>
    </row>
    <row r="573" spans="2:4" x14ac:dyDescent="0.2">
      <c r="B573" s="126"/>
      <c r="C573" s="126"/>
      <c r="D573" s="126"/>
    </row>
    <row r="574" spans="2:4" x14ac:dyDescent="0.2">
      <c r="B574" s="126"/>
      <c r="C574" s="126"/>
      <c r="D574" s="126"/>
    </row>
    <row r="575" spans="2:4" x14ac:dyDescent="0.2">
      <c r="B575" s="126"/>
      <c r="C575" s="126"/>
      <c r="D575" s="126"/>
    </row>
    <row r="576" spans="2:4" x14ac:dyDescent="0.2">
      <c r="B576" s="126"/>
      <c r="C576" s="126"/>
      <c r="D576" s="126"/>
    </row>
    <row r="577" spans="2:4" x14ac:dyDescent="0.2">
      <c r="B577" s="126"/>
      <c r="C577" s="126"/>
      <c r="D577" s="126"/>
    </row>
    <row r="578" spans="2:4" x14ac:dyDescent="0.2">
      <c r="B578" s="126"/>
      <c r="C578" s="126"/>
      <c r="D578" s="126"/>
    </row>
    <row r="579" spans="2:4" x14ac:dyDescent="0.2">
      <c r="B579" s="126"/>
      <c r="C579" s="126"/>
      <c r="D579" s="126"/>
    </row>
    <row r="580" spans="2:4" x14ac:dyDescent="0.2">
      <c r="B580" s="126"/>
      <c r="C580" s="126"/>
      <c r="D580" s="126"/>
    </row>
    <row r="581" spans="2:4" x14ac:dyDescent="0.2">
      <c r="B581" s="126"/>
      <c r="C581" s="126"/>
      <c r="D581" s="126"/>
    </row>
    <row r="582" spans="2:4" x14ac:dyDescent="0.2">
      <c r="B582" s="126"/>
      <c r="C582" s="126"/>
      <c r="D582" s="126"/>
    </row>
    <row r="583" spans="2:4" x14ac:dyDescent="0.2">
      <c r="B583" s="126"/>
      <c r="C583" s="126"/>
      <c r="D583" s="126"/>
    </row>
    <row r="584" spans="2:4" x14ac:dyDescent="0.2">
      <c r="B584" s="126"/>
      <c r="C584" s="126"/>
      <c r="D584" s="126"/>
    </row>
    <row r="585" spans="2:4" x14ac:dyDescent="0.2">
      <c r="B585" s="126"/>
      <c r="C585" s="126"/>
      <c r="D585" s="126"/>
    </row>
    <row r="586" spans="2:4" x14ac:dyDescent="0.2">
      <c r="B586" s="126"/>
      <c r="C586" s="126"/>
      <c r="D586" s="126"/>
    </row>
    <row r="587" spans="2:4" x14ac:dyDescent="0.2">
      <c r="B587" s="126"/>
      <c r="C587" s="126"/>
      <c r="D587" s="126"/>
    </row>
    <row r="588" spans="2:4" x14ac:dyDescent="0.2">
      <c r="B588" s="126"/>
      <c r="C588" s="126"/>
      <c r="D588" s="126"/>
    </row>
    <row r="589" spans="2:4" x14ac:dyDescent="0.2">
      <c r="B589" s="126"/>
      <c r="C589" s="126"/>
      <c r="D589" s="126"/>
    </row>
    <row r="590" spans="2:4" x14ac:dyDescent="0.2">
      <c r="B590" s="126"/>
      <c r="C590" s="126"/>
      <c r="D590" s="126"/>
    </row>
    <row r="591" spans="2:4" x14ac:dyDescent="0.2">
      <c r="B591" s="126"/>
      <c r="C591" s="126"/>
      <c r="D591" s="126"/>
    </row>
    <row r="592" spans="2:4" x14ac:dyDescent="0.2">
      <c r="B592" s="126"/>
      <c r="C592" s="126"/>
      <c r="D592" s="126"/>
    </row>
    <row r="593" spans="2:4" x14ac:dyDescent="0.2">
      <c r="B593" s="126"/>
      <c r="C593" s="126"/>
      <c r="D593" s="126"/>
    </row>
    <row r="594" spans="2:4" x14ac:dyDescent="0.2">
      <c r="B594" s="126"/>
      <c r="C594" s="126"/>
      <c r="D594" s="126"/>
    </row>
    <row r="595" spans="2:4" x14ac:dyDescent="0.2">
      <c r="B595" s="126"/>
      <c r="C595" s="126"/>
      <c r="D595" s="126"/>
    </row>
    <row r="596" spans="2:4" x14ac:dyDescent="0.2">
      <c r="B596" s="126"/>
      <c r="C596" s="126"/>
      <c r="D596" s="126"/>
    </row>
    <row r="597" spans="2:4" x14ac:dyDescent="0.2">
      <c r="B597" s="126"/>
      <c r="C597" s="126"/>
      <c r="D597" s="126"/>
    </row>
    <row r="598" spans="2:4" x14ac:dyDescent="0.2">
      <c r="B598" s="126"/>
      <c r="C598" s="126"/>
      <c r="D598" s="126"/>
    </row>
    <row r="599" spans="2:4" x14ac:dyDescent="0.2">
      <c r="B599" s="126"/>
      <c r="C599" s="126"/>
      <c r="D599" s="126"/>
    </row>
    <row r="600" spans="2:4" x14ac:dyDescent="0.2">
      <c r="B600" s="126"/>
      <c r="C600" s="126"/>
      <c r="D600" s="126"/>
    </row>
    <row r="601" spans="2:4" x14ac:dyDescent="0.2">
      <c r="B601" s="126"/>
      <c r="C601" s="126"/>
      <c r="D601" s="126"/>
    </row>
    <row r="602" spans="2:4" x14ac:dyDescent="0.2">
      <c r="B602" s="126"/>
      <c r="C602" s="126"/>
      <c r="D602" s="126"/>
    </row>
    <row r="603" spans="2:4" x14ac:dyDescent="0.2">
      <c r="B603" s="126"/>
      <c r="C603" s="126"/>
      <c r="D603" s="126"/>
    </row>
    <row r="604" spans="2:4" x14ac:dyDescent="0.2">
      <c r="B604" s="126"/>
      <c r="C604" s="126"/>
      <c r="D604" s="126"/>
    </row>
    <row r="605" spans="2:4" x14ac:dyDescent="0.2">
      <c r="B605" s="126"/>
      <c r="C605" s="126"/>
      <c r="D605" s="126"/>
    </row>
    <row r="606" spans="2:4" x14ac:dyDescent="0.2">
      <c r="B606" s="126"/>
      <c r="C606" s="126"/>
      <c r="D606" s="126"/>
    </row>
    <row r="607" spans="2:4" x14ac:dyDescent="0.2">
      <c r="B607" s="126"/>
      <c r="C607" s="126"/>
      <c r="D607" s="126"/>
    </row>
    <row r="608" spans="2:4" x14ac:dyDescent="0.2">
      <c r="B608" s="126"/>
      <c r="C608" s="126"/>
      <c r="D608" s="126"/>
    </row>
    <row r="609" spans="2:4" x14ac:dyDescent="0.2">
      <c r="B609" s="126"/>
      <c r="C609" s="126"/>
      <c r="D609" s="126"/>
    </row>
    <row r="610" spans="2:4" x14ac:dyDescent="0.2">
      <c r="B610" s="126"/>
      <c r="C610" s="126"/>
      <c r="D610" s="126"/>
    </row>
    <row r="611" spans="2:4" x14ac:dyDescent="0.2">
      <c r="B611" s="126"/>
      <c r="C611" s="126"/>
      <c r="D611" s="126"/>
    </row>
    <row r="612" spans="2:4" x14ac:dyDescent="0.2">
      <c r="B612" s="126"/>
      <c r="C612" s="126"/>
      <c r="D612" s="126"/>
    </row>
    <row r="613" spans="2:4" x14ac:dyDescent="0.2">
      <c r="B613" s="126"/>
      <c r="C613" s="126"/>
      <c r="D613" s="126"/>
    </row>
    <row r="614" spans="2:4" x14ac:dyDescent="0.2">
      <c r="B614" s="126"/>
      <c r="C614" s="126"/>
      <c r="D614" s="126"/>
    </row>
    <row r="615" spans="2:4" x14ac:dyDescent="0.2">
      <c r="B615" s="126"/>
      <c r="C615" s="126"/>
      <c r="D615" s="126"/>
    </row>
    <row r="616" spans="2:4" x14ac:dyDescent="0.2">
      <c r="B616" s="126"/>
      <c r="C616" s="126"/>
      <c r="D616" s="126"/>
    </row>
    <row r="617" spans="2:4" x14ac:dyDescent="0.2">
      <c r="B617" s="126"/>
      <c r="C617" s="126"/>
      <c r="D617" s="126"/>
    </row>
    <row r="618" spans="2:4" x14ac:dyDescent="0.2">
      <c r="B618" s="126"/>
      <c r="C618" s="126"/>
      <c r="D618" s="126"/>
    </row>
    <row r="619" spans="2:4" x14ac:dyDescent="0.2">
      <c r="B619" s="126"/>
      <c r="C619" s="126"/>
      <c r="D619" s="126"/>
    </row>
    <row r="620" spans="2:4" x14ac:dyDescent="0.2">
      <c r="B620" s="126"/>
      <c r="C620" s="126"/>
      <c r="D620" s="126"/>
    </row>
    <row r="621" spans="2:4" x14ac:dyDescent="0.2">
      <c r="B621" s="126"/>
      <c r="C621" s="126"/>
      <c r="D621" s="126"/>
    </row>
    <row r="622" spans="2:4" x14ac:dyDescent="0.2">
      <c r="B622" s="126"/>
      <c r="C622" s="126"/>
      <c r="D622" s="126"/>
    </row>
    <row r="623" spans="2:4" x14ac:dyDescent="0.2">
      <c r="B623" s="126"/>
      <c r="C623" s="126"/>
      <c r="D623" s="126"/>
    </row>
    <row r="624" spans="2:4" x14ac:dyDescent="0.2">
      <c r="B624" s="126"/>
      <c r="C624" s="126"/>
      <c r="D624" s="126"/>
    </row>
    <row r="625" spans="2:4" x14ac:dyDescent="0.2">
      <c r="B625" s="126"/>
      <c r="C625" s="126"/>
      <c r="D625" s="126"/>
    </row>
    <row r="626" spans="2:4" x14ac:dyDescent="0.2">
      <c r="B626" s="126"/>
      <c r="C626" s="126"/>
      <c r="D626" s="126"/>
    </row>
    <row r="627" spans="2:4" x14ac:dyDescent="0.2">
      <c r="B627" s="126"/>
      <c r="C627" s="126"/>
      <c r="D627" s="126"/>
    </row>
    <row r="628" spans="2:4" x14ac:dyDescent="0.2">
      <c r="B628" s="126"/>
      <c r="C628" s="126"/>
      <c r="D628" s="126"/>
    </row>
    <row r="629" spans="2:4" x14ac:dyDescent="0.2">
      <c r="B629" s="126"/>
      <c r="C629" s="126"/>
      <c r="D629" s="126"/>
    </row>
    <row r="630" spans="2:4" x14ac:dyDescent="0.2">
      <c r="B630" s="126"/>
      <c r="C630" s="126"/>
      <c r="D630" s="126"/>
    </row>
    <row r="631" spans="2:4" x14ac:dyDescent="0.2">
      <c r="B631" s="126"/>
      <c r="C631" s="126"/>
      <c r="D631" s="126"/>
    </row>
    <row r="632" spans="2:4" x14ac:dyDescent="0.2">
      <c r="B632" s="126"/>
      <c r="C632" s="126"/>
      <c r="D632" s="126"/>
    </row>
    <row r="633" spans="2:4" x14ac:dyDescent="0.2">
      <c r="B633" s="126"/>
      <c r="C633" s="126"/>
      <c r="D633" s="126"/>
    </row>
    <row r="634" spans="2:4" x14ac:dyDescent="0.2">
      <c r="B634" s="126"/>
      <c r="C634" s="126"/>
      <c r="D634" s="126"/>
    </row>
    <row r="635" spans="2:4" x14ac:dyDescent="0.2">
      <c r="B635" s="126"/>
      <c r="C635" s="126"/>
      <c r="D635" s="126"/>
    </row>
    <row r="636" spans="2:4" x14ac:dyDescent="0.2">
      <c r="B636" s="126"/>
      <c r="C636" s="126"/>
      <c r="D636" s="126"/>
    </row>
    <row r="637" spans="2:4" x14ac:dyDescent="0.2">
      <c r="B637" s="126"/>
      <c r="C637" s="126"/>
      <c r="D637" s="126"/>
    </row>
    <row r="638" spans="2:4" x14ac:dyDescent="0.2">
      <c r="B638" s="126"/>
      <c r="C638" s="126"/>
      <c r="D638" s="126"/>
    </row>
    <row r="639" spans="2:4" x14ac:dyDescent="0.2">
      <c r="B639" s="126"/>
      <c r="C639" s="126"/>
      <c r="D639" s="126"/>
    </row>
    <row r="640" spans="2:4" x14ac:dyDescent="0.2">
      <c r="B640" s="126"/>
      <c r="C640" s="126"/>
      <c r="D640" s="126"/>
    </row>
    <row r="641" spans="2:4" x14ac:dyDescent="0.2">
      <c r="B641" s="126"/>
      <c r="C641" s="126"/>
      <c r="D641" s="126"/>
    </row>
    <row r="642" spans="2:4" x14ac:dyDescent="0.2">
      <c r="B642" s="126"/>
      <c r="C642" s="126"/>
      <c r="D642" s="126"/>
    </row>
    <row r="643" spans="2:4" x14ac:dyDescent="0.2">
      <c r="B643" s="126"/>
      <c r="C643" s="126"/>
      <c r="D643" s="126"/>
    </row>
    <row r="644" spans="2:4" x14ac:dyDescent="0.2">
      <c r="B644" s="126"/>
      <c r="C644" s="126"/>
      <c r="D644" s="126"/>
    </row>
    <row r="645" spans="2:4" x14ac:dyDescent="0.2">
      <c r="B645" s="126"/>
      <c r="C645" s="126"/>
      <c r="D645" s="126"/>
    </row>
    <row r="646" spans="2:4" x14ac:dyDescent="0.2">
      <c r="B646" s="126"/>
      <c r="C646" s="126"/>
      <c r="D646" s="126"/>
    </row>
    <row r="647" spans="2:4" x14ac:dyDescent="0.2">
      <c r="B647" s="126"/>
      <c r="C647" s="126"/>
      <c r="D647" s="126"/>
    </row>
    <row r="648" spans="2:4" x14ac:dyDescent="0.2">
      <c r="B648" s="126"/>
      <c r="C648" s="126"/>
      <c r="D648" s="126"/>
    </row>
    <row r="649" spans="2:4" x14ac:dyDescent="0.2">
      <c r="B649" s="126"/>
      <c r="C649" s="126"/>
      <c r="D649" s="126"/>
    </row>
    <row r="650" spans="2:4" x14ac:dyDescent="0.2">
      <c r="B650" s="126"/>
      <c r="C650" s="126"/>
      <c r="D650" s="126"/>
    </row>
    <row r="651" spans="2:4" x14ac:dyDescent="0.2">
      <c r="B651" s="126"/>
      <c r="C651" s="126"/>
      <c r="D651" s="126"/>
    </row>
    <row r="652" spans="2:4" x14ac:dyDescent="0.2">
      <c r="B652" s="126"/>
      <c r="C652" s="126"/>
      <c r="D652" s="126"/>
    </row>
    <row r="653" spans="2:4" x14ac:dyDescent="0.2">
      <c r="B653" s="126"/>
      <c r="C653" s="126"/>
      <c r="D653" s="126"/>
    </row>
    <row r="654" spans="2:4" x14ac:dyDescent="0.2">
      <c r="B654" s="126"/>
      <c r="C654" s="126"/>
      <c r="D654" s="126"/>
    </row>
    <row r="655" spans="2:4" x14ac:dyDescent="0.2">
      <c r="B655" s="126"/>
      <c r="C655" s="126"/>
      <c r="D655" s="126"/>
    </row>
    <row r="656" spans="2:4" x14ac:dyDescent="0.2">
      <c r="B656" s="126"/>
      <c r="C656" s="126"/>
      <c r="D656" s="126"/>
    </row>
    <row r="657" spans="2:4" x14ac:dyDescent="0.2">
      <c r="B657" s="126"/>
      <c r="C657" s="126"/>
      <c r="D657" s="126"/>
    </row>
    <row r="658" spans="2:4" x14ac:dyDescent="0.2">
      <c r="B658" s="126"/>
      <c r="C658" s="126"/>
      <c r="D658" s="126"/>
    </row>
    <row r="659" spans="2:4" x14ac:dyDescent="0.2">
      <c r="B659" s="126"/>
      <c r="C659" s="126"/>
      <c r="D659" s="126"/>
    </row>
    <row r="660" spans="2:4" x14ac:dyDescent="0.2">
      <c r="B660" s="126"/>
      <c r="C660" s="126"/>
      <c r="D660" s="126"/>
    </row>
    <row r="661" spans="2:4" x14ac:dyDescent="0.2">
      <c r="B661" s="126"/>
      <c r="C661" s="126"/>
      <c r="D661" s="126"/>
    </row>
    <row r="662" spans="2:4" x14ac:dyDescent="0.2">
      <c r="B662" s="126"/>
      <c r="C662" s="126"/>
      <c r="D662" s="126"/>
    </row>
    <row r="663" spans="2:4" x14ac:dyDescent="0.2">
      <c r="B663" s="126"/>
      <c r="C663" s="126"/>
      <c r="D663" s="126"/>
    </row>
    <row r="664" spans="2:4" x14ac:dyDescent="0.2">
      <c r="B664" s="126"/>
      <c r="C664" s="126"/>
      <c r="D664" s="126"/>
    </row>
    <row r="665" spans="2:4" x14ac:dyDescent="0.2">
      <c r="B665" s="126"/>
      <c r="C665" s="126"/>
      <c r="D665" s="126"/>
    </row>
    <row r="666" spans="2:4" x14ac:dyDescent="0.2">
      <c r="B666" s="126"/>
      <c r="C666" s="126"/>
      <c r="D666" s="126"/>
    </row>
    <row r="667" spans="2:4" x14ac:dyDescent="0.2">
      <c r="B667" s="126"/>
      <c r="C667" s="126"/>
      <c r="D667" s="126"/>
    </row>
    <row r="668" spans="2:4" x14ac:dyDescent="0.2">
      <c r="B668" s="126"/>
      <c r="C668" s="126"/>
      <c r="D668" s="126"/>
    </row>
    <row r="669" spans="2:4" x14ac:dyDescent="0.2">
      <c r="B669" s="126"/>
      <c r="C669" s="126"/>
      <c r="D669" s="126"/>
    </row>
    <row r="670" spans="2:4" x14ac:dyDescent="0.2">
      <c r="B670" s="126"/>
      <c r="C670" s="126"/>
      <c r="D670" s="126"/>
    </row>
    <row r="671" spans="2:4" x14ac:dyDescent="0.2">
      <c r="B671" s="126"/>
      <c r="C671" s="126"/>
      <c r="D671" s="126"/>
    </row>
    <row r="672" spans="2:4" x14ac:dyDescent="0.2">
      <c r="B672" s="126"/>
      <c r="C672" s="126"/>
      <c r="D672" s="126"/>
    </row>
    <row r="673" spans="2:4" x14ac:dyDescent="0.2">
      <c r="B673" s="126"/>
      <c r="C673" s="126"/>
      <c r="D673" s="126"/>
    </row>
    <row r="674" spans="2:4" x14ac:dyDescent="0.2">
      <c r="B674" s="126"/>
      <c r="C674" s="126"/>
      <c r="D674" s="126"/>
    </row>
    <row r="675" spans="2:4" x14ac:dyDescent="0.2">
      <c r="B675" s="126"/>
      <c r="C675" s="126"/>
      <c r="D675" s="126"/>
    </row>
    <row r="676" spans="2:4" x14ac:dyDescent="0.2">
      <c r="B676" s="126"/>
      <c r="C676" s="126"/>
      <c r="D676" s="126"/>
    </row>
    <row r="677" spans="2:4" x14ac:dyDescent="0.2">
      <c r="B677" s="126"/>
      <c r="C677" s="126"/>
      <c r="D677" s="126"/>
    </row>
    <row r="678" spans="2:4" x14ac:dyDescent="0.2">
      <c r="B678" s="126"/>
      <c r="C678" s="126"/>
      <c r="D678" s="126"/>
    </row>
    <row r="679" spans="2:4" x14ac:dyDescent="0.2">
      <c r="B679" s="126"/>
      <c r="C679" s="126"/>
      <c r="D679" s="126"/>
    </row>
    <row r="680" spans="2:4" x14ac:dyDescent="0.2">
      <c r="B680" s="126"/>
      <c r="C680" s="126"/>
      <c r="D680" s="126"/>
    </row>
    <row r="681" spans="2:4" x14ac:dyDescent="0.2">
      <c r="B681" s="126"/>
      <c r="C681" s="126"/>
      <c r="D681" s="126"/>
    </row>
    <row r="682" spans="2:4" x14ac:dyDescent="0.2">
      <c r="B682" s="126"/>
      <c r="C682" s="126"/>
      <c r="D682" s="126"/>
    </row>
    <row r="683" spans="2:4" x14ac:dyDescent="0.2">
      <c r="B683" s="126"/>
      <c r="C683" s="126"/>
      <c r="D683" s="126"/>
    </row>
    <row r="684" spans="2:4" x14ac:dyDescent="0.2">
      <c r="B684" s="126"/>
      <c r="C684" s="126"/>
      <c r="D684" s="126"/>
    </row>
    <row r="685" spans="2:4" x14ac:dyDescent="0.2">
      <c r="B685" s="126"/>
      <c r="C685" s="126"/>
      <c r="D685" s="126"/>
    </row>
    <row r="686" spans="2:4" x14ac:dyDescent="0.2">
      <c r="B686" s="126"/>
      <c r="C686" s="126"/>
      <c r="D686" s="126"/>
    </row>
    <row r="687" spans="2:4" x14ac:dyDescent="0.2">
      <c r="B687" s="126"/>
      <c r="C687" s="126"/>
      <c r="D687" s="126"/>
    </row>
    <row r="688" spans="2:4" x14ac:dyDescent="0.2">
      <c r="B688" s="126"/>
      <c r="C688" s="126"/>
      <c r="D688" s="126"/>
    </row>
    <row r="689" spans="2:4" x14ac:dyDescent="0.2">
      <c r="B689" s="126"/>
      <c r="C689" s="126"/>
      <c r="D689" s="126"/>
    </row>
    <row r="690" spans="2:4" x14ac:dyDescent="0.2">
      <c r="B690" s="126"/>
      <c r="C690" s="126"/>
      <c r="D690" s="126"/>
    </row>
    <row r="691" spans="2:4" x14ac:dyDescent="0.2">
      <c r="B691" s="126"/>
      <c r="C691" s="126"/>
      <c r="D691" s="126"/>
    </row>
    <row r="692" spans="2:4" x14ac:dyDescent="0.2">
      <c r="B692" s="126"/>
      <c r="C692" s="126"/>
      <c r="D692" s="126"/>
    </row>
    <row r="693" spans="2:4" x14ac:dyDescent="0.2">
      <c r="B693" s="126"/>
      <c r="C693" s="126"/>
      <c r="D693" s="126"/>
    </row>
    <row r="694" spans="2:4" x14ac:dyDescent="0.2">
      <c r="B694" s="126"/>
      <c r="C694" s="126"/>
      <c r="D694" s="126"/>
    </row>
    <row r="695" spans="2:4" x14ac:dyDescent="0.2">
      <c r="B695" s="126"/>
      <c r="C695" s="126"/>
      <c r="D695" s="126"/>
    </row>
    <row r="696" spans="2:4" x14ac:dyDescent="0.2">
      <c r="B696" s="126"/>
      <c r="C696" s="126"/>
      <c r="D696" s="126"/>
    </row>
    <row r="697" spans="2:4" x14ac:dyDescent="0.2">
      <c r="B697" s="126"/>
      <c r="C697" s="126"/>
      <c r="D697" s="126"/>
    </row>
    <row r="698" spans="2:4" x14ac:dyDescent="0.2">
      <c r="B698" s="126"/>
      <c r="C698" s="126"/>
      <c r="D698" s="126"/>
    </row>
    <row r="699" spans="2:4" x14ac:dyDescent="0.2">
      <c r="B699" s="126"/>
      <c r="C699" s="126"/>
      <c r="D699" s="126"/>
    </row>
    <row r="700" spans="2:4" x14ac:dyDescent="0.2">
      <c r="B700" s="126"/>
      <c r="C700" s="126"/>
      <c r="D700" s="126"/>
    </row>
    <row r="701" spans="2:4" x14ac:dyDescent="0.2">
      <c r="B701" s="126"/>
      <c r="C701" s="126"/>
      <c r="D701" s="126"/>
    </row>
    <row r="702" spans="2:4" x14ac:dyDescent="0.2">
      <c r="B702" s="126"/>
      <c r="C702" s="126"/>
      <c r="D702" s="126"/>
    </row>
    <row r="703" spans="2:4" x14ac:dyDescent="0.2">
      <c r="B703" s="126"/>
      <c r="C703" s="126"/>
      <c r="D703" s="126"/>
    </row>
    <row r="704" spans="2:4" x14ac:dyDescent="0.2">
      <c r="B704" s="126"/>
      <c r="C704" s="126"/>
      <c r="D704" s="126"/>
    </row>
    <row r="705" spans="2:4" x14ac:dyDescent="0.2">
      <c r="B705" s="126"/>
      <c r="C705" s="126"/>
      <c r="D705" s="126"/>
    </row>
    <row r="706" spans="2:4" x14ac:dyDescent="0.2">
      <c r="B706" s="126"/>
      <c r="C706" s="126"/>
      <c r="D706" s="126"/>
    </row>
    <row r="707" spans="2:4" x14ac:dyDescent="0.2">
      <c r="B707" s="126"/>
      <c r="C707" s="126"/>
      <c r="D707" s="126"/>
    </row>
    <row r="708" spans="2:4" x14ac:dyDescent="0.2">
      <c r="B708" s="126"/>
      <c r="C708" s="126"/>
      <c r="D708" s="126"/>
    </row>
    <row r="709" spans="2:4" x14ac:dyDescent="0.2">
      <c r="B709" s="126"/>
      <c r="C709" s="126"/>
      <c r="D709" s="126"/>
    </row>
    <row r="710" spans="2:4" x14ac:dyDescent="0.2">
      <c r="B710" s="126"/>
      <c r="C710" s="126"/>
      <c r="D710" s="126"/>
    </row>
    <row r="711" spans="2:4" x14ac:dyDescent="0.2">
      <c r="B711" s="126"/>
      <c r="C711" s="126"/>
      <c r="D711" s="126"/>
    </row>
    <row r="712" spans="2:4" x14ac:dyDescent="0.2">
      <c r="B712" s="126"/>
      <c r="C712" s="126"/>
      <c r="D712" s="126"/>
    </row>
    <row r="713" spans="2:4" x14ac:dyDescent="0.2">
      <c r="B713" s="126"/>
      <c r="C713" s="126"/>
      <c r="D713" s="126"/>
    </row>
    <row r="714" spans="2:4" x14ac:dyDescent="0.2">
      <c r="B714" s="126"/>
      <c r="C714" s="126"/>
      <c r="D714" s="126"/>
    </row>
    <row r="715" spans="2:4" x14ac:dyDescent="0.2">
      <c r="B715" s="126"/>
      <c r="C715" s="126"/>
      <c r="D715" s="126"/>
    </row>
    <row r="716" spans="2:4" x14ac:dyDescent="0.2">
      <c r="B716" s="126"/>
      <c r="C716" s="126"/>
      <c r="D716" s="126"/>
    </row>
    <row r="717" spans="2:4" x14ac:dyDescent="0.2">
      <c r="B717" s="126"/>
      <c r="C717" s="126"/>
      <c r="D717" s="126"/>
    </row>
    <row r="718" spans="2:4" x14ac:dyDescent="0.2">
      <c r="B718" s="126"/>
      <c r="C718" s="126"/>
      <c r="D718" s="126"/>
    </row>
    <row r="719" spans="2:4" x14ac:dyDescent="0.2">
      <c r="B719" s="126"/>
      <c r="C719" s="126"/>
      <c r="D719" s="126"/>
    </row>
    <row r="720" spans="2:4" x14ac:dyDescent="0.2">
      <c r="B720" s="126"/>
      <c r="C720" s="126"/>
      <c r="D720" s="126"/>
    </row>
    <row r="721" spans="2:4" x14ac:dyDescent="0.2">
      <c r="B721" s="126"/>
      <c r="C721" s="126"/>
      <c r="D721" s="126"/>
    </row>
    <row r="722" spans="2:4" x14ac:dyDescent="0.2">
      <c r="B722" s="126"/>
      <c r="C722" s="126"/>
      <c r="D722" s="126"/>
    </row>
    <row r="723" spans="2:4" x14ac:dyDescent="0.2">
      <c r="B723" s="126"/>
      <c r="C723" s="126"/>
      <c r="D723" s="126"/>
    </row>
    <row r="724" spans="2:4" x14ac:dyDescent="0.2">
      <c r="B724" s="126"/>
      <c r="C724" s="126"/>
      <c r="D724" s="126"/>
    </row>
    <row r="725" spans="2:4" x14ac:dyDescent="0.2">
      <c r="B725" s="126"/>
      <c r="C725" s="126"/>
      <c r="D725" s="126"/>
    </row>
    <row r="726" spans="2:4" x14ac:dyDescent="0.2">
      <c r="B726" s="126"/>
      <c r="C726" s="126"/>
      <c r="D726" s="126"/>
    </row>
    <row r="727" spans="2:4" x14ac:dyDescent="0.2">
      <c r="B727" s="126"/>
      <c r="C727" s="126"/>
      <c r="D727" s="126"/>
    </row>
    <row r="728" spans="2:4" x14ac:dyDescent="0.2">
      <c r="B728" s="126"/>
      <c r="C728" s="126"/>
      <c r="D728" s="126"/>
    </row>
    <row r="729" spans="2:4" x14ac:dyDescent="0.2">
      <c r="B729" s="126"/>
      <c r="C729" s="126"/>
      <c r="D729" s="126"/>
    </row>
    <row r="730" spans="2:4" x14ac:dyDescent="0.2">
      <c r="B730" s="126"/>
      <c r="C730" s="126"/>
      <c r="D730" s="126"/>
    </row>
    <row r="731" spans="2:4" x14ac:dyDescent="0.2">
      <c r="B731" s="126"/>
      <c r="C731" s="126"/>
      <c r="D731" s="126"/>
    </row>
    <row r="732" spans="2:4" x14ac:dyDescent="0.2">
      <c r="B732" s="126"/>
      <c r="C732" s="126"/>
      <c r="D732" s="126"/>
    </row>
    <row r="733" spans="2:4" x14ac:dyDescent="0.2">
      <c r="B733" s="126"/>
      <c r="C733" s="126"/>
      <c r="D733" s="126"/>
    </row>
    <row r="734" spans="2:4" x14ac:dyDescent="0.2">
      <c r="B734" s="126"/>
      <c r="C734" s="126"/>
      <c r="D734" s="126"/>
    </row>
    <row r="735" spans="2:4" x14ac:dyDescent="0.2">
      <c r="B735" s="126"/>
      <c r="C735" s="126"/>
      <c r="D735" s="126"/>
    </row>
    <row r="736" spans="2:4" x14ac:dyDescent="0.2">
      <c r="B736" s="126"/>
      <c r="C736" s="126"/>
      <c r="D736" s="126"/>
    </row>
    <row r="737" spans="2:4" x14ac:dyDescent="0.2">
      <c r="B737" s="126"/>
      <c r="C737" s="126"/>
      <c r="D737" s="126"/>
    </row>
    <row r="738" spans="2:4" x14ac:dyDescent="0.2">
      <c r="B738" s="126"/>
      <c r="C738" s="126"/>
      <c r="D738" s="126"/>
    </row>
    <row r="739" spans="2:4" x14ac:dyDescent="0.2">
      <c r="B739" s="126"/>
      <c r="C739" s="126"/>
      <c r="D739" s="126"/>
    </row>
    <row r="740" spans="2:4" x14ac:dyDescent="0.2">
      <c r="B740" s="126"/>
      <c r="C740" s="126"/>
      <c r="D740" s="126"/>
    </row>
    <row r="741" spans="2:4" x14ac:dyDescent="0.2">
      <c r="B741" s="126"/>
      <c r="C741" s="126"/>
      <c r="D741" s="126"/>
    </row>
    <row r="742" spans="2:4" x14ac:dyDescent="0.2">
      <c r="B742" s="126"/>
      <c r="C742" s="126"/>
      <c r="D742" s="126"/>
    </row>
    <row r="743" spans="2:4" x14ac:dyDescent="0.2">
      <c r="B743" s="126"/>
      <c r="C743" s="126"/>
      <c r="D743" s="126"/>
    </row>
    <row r="744" spans="2:4" x14ac:dyDescent="0.2">
      <c r="B744" s="126"/>
      <c r="C744" s="126"/>
      <c r="D744" s="126"/>
    </row>
    <row r="745" spans="2:4" x14ac:dyDescent="0.2">
      <c r="B745" s="126"/>
      <c r="C745" s="126"/>
      <c r="D745" s="126"/>
    </row>
    <row r="746" spans="2:4" x14ac:dyDescent="0.2">
      <c r="B746" s="126"/>
      <c r="C746" s="126"/>
      <c r="D746" s="126"/>
    </row>
    <row r="747" spans="2:4" x14ac:dyDescent="0.2">
      <c r="B747" s="126"/>
      <c r="C747" s="126"/>
      <c r="D747" s="126"/>
    </row>
    <row r="748" spans="2:4" x14ac:dyDescent="0.2">
      <c r="B748" s="126"/>
      <c r="C748" s="126"/>
      <c r="D748" s="126"/>
    </row>
    <row r="749" spans="2:4" x14ac:dyDescent="0.2">
      <c r="B749" s="126"/>
      <c r="C749" s="126"/>
      <c r="D749" s="126"/>
    </row>
    <row r="750" spans="2:4" x14ac:dyDescent="0.2">
      <c r="B750" s="126"/>
      <c r="C750" s="126"/>
      <c r="D750" s="126"/>
    </row>
    <row r="751" spans="2:4" x14ac:dyDescent="0.2">
      <c r="B751" s="126"/>
      <c r="C751" s="126"/>
      <c r="D751" s="126"/>
    </row>
    <row r="752" spans="2:4" x14ac:dyDescent="0.2">
      <c r="B752" s="126"/>
      <c r="C752" s="126"/>
      <c r="D752" s="126"/>
    </row>
    <row r="753" spans="2:4" x14ac:dyDescent="0.2">
      <c r="B753" s="126"/>
      <c r="C753" s="126"/>
      <c r="D753" s="126"/>
    </row>
    <row r="754" spans="2:4" x14ac:dyDescent="0.2">
      <c r="B754" s="126"/>
      <c r="C754" s="126"/>
      <c r="D754" s="126"/>
    </row>
    <row r="755" spans="2:4" x14ac:dyDescent="0.2">
      <c r="B755" s="126"/>
      <c r="C755" s="126"/>
      <c r="D755" s="126"/>
    </row>
    <row r="756" spans="2:4" x14ac:dyDescent="0.2">
      <c r="B756" s="126"/>
      <c r="C756" s="126"/>
      <c r="D756" s="126"/>
    </row>
    <row r="757" spans="2:4" x14ac:dyDescent="0.2">
      <c r="B757" s="126"/>
      <c r="C757" s="126"/>
      <c r="D757" s="126"/>
    </row>
    <row r="758" spans="2:4" x14ac:dyDescent="0.2">
      <c r="B758" s="126"/>
      <c r="C758" s="126"/>
      <c r="D758" s="126"/>
    </row>
    <row r="759" spans="2:4" x14ac:dyDescent="0.2">
      <c r="B759" s="126"/>
      <c r="C759" s="126"/>
      <c r="D759" s="126"/>
    </row>
    <row r="760" spans="2:4" x14ac:dyDescent="0.2">
      <c r="B760" s="126"/>
      <c r="C760" s="126"/>
      <c r="D760" s="126"/>
    </row>
    <row r="761" spans="2:4" x14ac:dyDescent="0.2">
      <c r="B761" s="126"/>
      <c r="C761" s="126"/>
      <c r="D761" s="126"/>
    </row>
    <row r="762" spans="2:4" x14ac:dyDescent="0.2">
      <c r="B762" s="126"/>
      <c r="C762" s="126"/>
      <c r="D762" s="126"/>
    </row>
    <row r="763" spans="2:4" x14ac:dyDescent="0.2">
      <c r="B763" s="126"/>
      <c r="C763" s="126"/>
      <c r="D763" s="126"/>
    </row>
    <row r="764" spans="2:4" x14ac:dyDescent="0.2">
      <c r="B764" s="126"/>
      <c r="C764" s="126"/>
      <c r="D764" s="126"/>
    </row>
    <row r="765" spans="2:4" x14ac:dyDescent="0.2">
      <c r="B765" s="126"/>
      <c r="C765" s="126"/>
      <c r="D765" s="126"/>
    </row>
    <row r="766" spans="2:4" x14ac:dyDescent="0.2">
      <c r="B766" s="126"/>
      <c r="C766" s="126"/>
      <c r="D766" s="126"/>
    </row>
    <row r="767" spans="2:4" x14ac:dyDescent="0.2">
      <c r="B767" s="126"/>
      <c r="C767" s="126"/>
      <c r="D767" s="126"/>
    </row>
    <row r="768" spans="2:4" x14ac:dyDescent="0.2">
      <c r="B768" s="126"/>
      <c r="C768" s="126"/>
      <c r="D768" s="126"/>
    </row>
    <row r="769" spans="2:4" x14ac:dyDescent="0.2">
      <c r="B769" s="126"/>
      <c r="C769" s="126"/>
      <c r="D769" s="126"/>
    </row>
    <row r="770" spans="2:4" x14ac:dyDescent="0.2">
      <c r="B770" s="126"/>
      <c r="C770" s="126"/>
      <c r="D770" s="126"/>
    </row>
    <row r="771" spans="2:4" x14ac:dyDescent="0.2">
      <c r="B771" s="126"/>
      <c r="C771" s="126"/>
      <c r="D771" s="126"/>
    </row>
    <row r="772" spans="2:4" x14ac:dyDescent="0.2">
      <c r="B772" s="126"/>
      <c r="C772" s="126"/>
      <c r="D772" s="126"/>
    </row>
    <row r="773" spans="2:4" x14ac:dyDescent="0.2">
      <c r="B773" s="126"/>
      <c r="C773" s="126"/>
      <c r="D773" s="126"/>
    </row>
    <row r="774" spans="2:4" x14ac:dyDescent="0.2">
      <c r="B774" s="126"/>
      <c r="C774" s="126"/>
      <c r="D774" s="126"/>
    </row>
    <row r="775" spans="2:4" x14ac:dyDescent="0.2">
      <c r="B775" s="126"/>
      <c r="C775" s="126"/>
      <c r="D775" s="126"/>
    </row>
    <row r="776" spans="2:4" x14ac:dyDescent="0.2">
      <c r="B776" s="126"/>
      <c r="C776" s="126"/>
      <c r="D776" s="126"/>
    </row>
    <row r="777" spans="2:4" x14ac:dyDescent="0.2">
      <c r="B777" s="126"/>
      <c r="C777" s="126"/>
      <c r="D777" s="126"/>
    </row>
    <row r="778" spans="2:4" x14ac:dyDescent="0.2">
      <c r="B778" s="126"/>
      <c r="C778" s="126"/>
      <c r="D778" s="126"/>
    </row>
    <row r="779" spans="2:4" x14ac:dyDescent="0.2">
      <c r="B779" s="126"/>
      <c r="C779" s="126"/>
      <c r="D779" s="126"/>
    </row>
    <row r="780" spans="2:4" x14ac:dyDescent="0.2">
      <c r="B780" s="126"/>
      <c r="C780" s="126"/>
      <c r="D780" s="126"/>
    </row>
    <row r="781" spans="2:4" x14ac:dyDescent="0.2">
      <c r="B781" s="126"/>
      <c r="C781" s="126"/>
      <c r="D781" s="126"/>
    </row>
    <row r="782" spans="2:4" x14ac:dyDescent="0.2">
      <c r="B782" s="126"/>
      <c r="C782" s="126"/>
      <c r="D782" s="126"/>
    </row>
    <row r="783" spans="2:4" x14ac:dyDescent="0.2">
      <c r="B783" s="126"/>
      <c r="C783" s="126"/>
      <c r="D783" s="126"/>
    </row>
    <row r="784" spans="2:4" x14ac:dyDescent="0.2">
      <c r="B784" s="126"/>
      <c r="C784" s="126"/>
      <c r="D784" s="126"/>
    </row>
    <row r="785" spans="2:4" x14ac:dyDescent="0.2">
      <c r="B785" s="126"/>
      <c r="C785" s="126"/>
      <c r="D785" s="126"/>
    </row>
    <row r="786" spans="2:4" x14ac:dyDescent="0.2">
      <c r="B786" s="126"/>
      <c r="C786" s="126"/>
      <c r="D786" s="126"/>
    </row>
    <row r="787" spans="2:4" x14ac:dyDescent="0.2">
      <c r="B787" s="126"/>
      <c r="C787" s="126"/>
      <c r="D787" s="126"/>
    </row>
    <row r="788" spans="2:4" x14ac:dyDescent="0.2">
      <c r="B788" s="126"/>
      <c r="C788" s="126"/>
      <c r="D788" s="126"/>
    </row>
    <row r="789" spans="2:4" x14ac:dyDescent="0.2">
      <c r="B789" s="126"/>
      <c r="C789" s="126"/>
      <c r="D789" s="126"/>
    </row>
    <row r="790" spans="2:4" x14ac:dyDescent="0.2">
      <c r="B790" s="126"/>
      <c r="C790" s="126"/>
      <c r="D790" s="126"/>
    </row>
    <row r="791" spans="2:4" x14ac:dyDescent="0.2">
      <c r="B791" s="126"/>
      <c r="C791" s="126"/>
      <c r="D791" s="126"/>
    </row>
    <row r="792" spans="2:4" x14ac:dyDescent="0.2">
      <c r="B792" s="126"/>
      <c r="C792" s="126"/>
      <c r="D792" s="126"/>
    </row>
    <row r="793" spans="2:4" x14ac:dyDescent="0.2">
      <c r="B793" s="126"/>
      <c r="C793" s="126"/>
      <c r="D793" s="126"/>
    </row>
    <row r="794" spans="2:4" x14ac:dyDescent="0.2">
      <c r="B794" s="126"/>
      <c r="C794" s="126"/>
      <c r="D794" s="126"/>
    </row>
    <row r="795" spans="2:4" x14ac:dyDescent="0.2">
      <c r="B795" s="126"/>
      <c r="C795" s="126"/>
      <c r="D795" s="126"/>
    </row>
    <row r="796" spans="2:4" x14ac:dyDescent="0.2">
      <c r="B796" s="126"/>
      <c r="C796" s="126"/>
      <c r="D796" s="126"/>
    </row>
    <row r="797" spans="2:4" x14ac:dyDescent="0.2">
      <c r="B797" s="126"/>
      <c r="C797" s="126"/>
      <c r="D797" s="126"/>
    </row>
    <row r="798" spans="2:4" x14ac:dyDescent="0.2">
      <c r="B798" s="126"/>
      <c r="C798" s="126"/>
      <c r="D798" s="126"/>
    </row>
    <row r="799" spans="2:4" x14ac:dyDescent="0.2">
      <c r="B799" s="126"/>
      <c r="C799" s="126"/>
      <c r="D799" s="126"/>
    </row>
    <row r="800" spans="2:4" x14ac:dyDescent="0.2">
      <c r="B800" s="126"/>
      <c r="C800" s="126"/>
      <c r="D800" s="126"/>
    </row>
    <row r="801" spans="2:4" x14ac:dyDescent="0.2">
      <c r="B801" s="126"/>
      <c r="C801" s="126"/>
      <c r="D801" s="126"/>
    </row>
    <row r="802" spans="2:4" x14ac:dyDescent="0.2">
      <c r="B802" s="126"/>
      <c r="C802" s="126"/>
      <c r="D802" s="126"/>
    </row>
    <row r="803" spans="2:4" x14ac:dyDescent="0.2">
      <c r="B803" s="126"/>
      <c r="C803" s="126"/>
      <c r="D803" s="126"/>
    </row>
    <row r="804" spans="2:4" x14ac:dyDescent="0.2">
      <c r="B804" s="126"/>
      <c r="C804" s="126"/>
      <c r="D804" s="126"/>
    </row>
    <row r="805" spans="2:4" x14ac:dyDescent="0.2">
      <c r="B805" s="126"/>
      <c r="C805" s="126"/>
      <c r="D805" s="126"/>
    </row>
    <row r="806" spans="2:4" x14ac:dyDescent="0.2">
      <c r="B806" s="126"/>
      <c r="C806" s="126"/>
      <c r="D806" s="126"/>
    </row>
    <row r="807" spans="2:4" x14ac:dyDescent="0.2">
      <c r="B807" s="126"/>
      <c r="C807" s="126"/>
      <c r="D807" s="126"/>
    </row>
    <row r="808" spans="2:4" x14ac:dyDescent="0.2">
      <c r="B808" s="126"/>
      <c r="C808" s="126"/>
      <c r="D808" s="126"/>
    </row>
    <row r="809" spans="2:4" x14ac:dyDescent="0.2">
      <c r="B809" s="126"/>
      <c r="C809" s="126"/>
      <c r="D809" s="126"/>
    </row>
    <row r="810" spans="2:4" x14ac:dyDescent="0.2">
      <c r="B810" s="126"/>
      <c r="C810" s="126"/>
      <c r="D810" s="126"/>
    </row>
    <row r="811" spans="2:4" x14ac:dyDescent="0.2">
      <c r="B811" s="126"/>
      <c r="C811" s="126"/>
      <c r="D811" s="126"/>
    </row>
    <row r="812" spans="2:4" x14ac:dyDescent="0.2">
      <c r="B812" s="126"/>
      <c r="C812" s="126"/>
      <c r="D812" s="126"/>
    </row>
    <row r="813" spans="2:4" x14ac:dyDescent="0.2">
      <c r="B813" s="126"/>
      <c r="C813" s="126"/>
      <c r="D813" s="126"/>
    </row>
    <row r="814" spans="2:4" x14ac:dyDescent="0.2">
      <c r="B814" s="126"/>
      <c r="C814" s="126"/>
      <c r="D814" s="126"/>
    </row>
    <row r="815" spans="2:4" x14ac:dyDescent="0.2">
      <c r="B815" s="126"/>
      <c r="C815" s="126"/>
      <c r="D815" s="126"/>
    </row>
    <row r="816" spans="2:4" x14ac:dyDescent="0.2">
      <c r="B816" s="126"/>
      <c r="C816" s="126"/>
      <c r="D816" s="126"/>
    </row>
    <row r="817" spans="2:4" x14ac:dyDescent="0.2">
      <c r="B817" s="126"/>
      <c r="C817" s="126"/>
      <c r="D817" s="126"/>
    </row>
    <row r="818" spans="2:4" x14ac:dyDescent="0.2">
      <c r="B818" s="126"/>
      <c r="C818" s="126"/>
      <c r="D818" s="126"/>
    </row>
    <row r="819" spans="2:4" x14ac:dyDescent="0.2">
      <c r="B819" s="126"/>
      <c r="C819" s="126"/>
      <c r="D819" s="126"/>
    </row>
    <row r="820" spans="2:4" x14ac:dyDescent="0.2">
      <c r="B820" s="126"/>
      <c r="C820" s="126"/>
      <c r="D820" s="126"/>
    </row>
    <row r="821" spans="2:4" x14ac:dyDescent="0.2">
      <c r="B821" s="126"/>
      <c r="C821" s="126"/>
      <c r="D821" s="126"/>
    </row>
    <row r="822" spans="2:4" x14ac:dyDescent="0.2">
      <c r="B822" s="126"/>
      <c r="C822" s="126"/>
      <c r="D822" s="126"/>
    </row>
    <row r="823" spans="2:4" x14ac:dyDescent="0.2">
      <c r="B823" s="126"/>
      <c r="C823" s="126"/>
      <c r="D823" s="126"/>
    </row>
    <row r="824" spans="2:4" x14ac:dyDescent="0.2">
      <c r="B824" s="126"/>
      <c r="C824" s="126"/>
      <c r="D824" s="126"/>
    </row>
    <row r="825" spans="2:4" x14ac:dyDescent="0.2">
      <c r="B825" s="126"/>
      <c r="C825" s="126"/>
      <c r="D825" s="126"/>
    </row>
    <row r="826" spans="2:4" x14ac:dyDescent="0.2">
      <c r="B826" s="126"/>
      <c r="C826" s="126"/>
      <c r="D826" s="126"/>
    </row>
    <row r="827" spans="2:4" x14ac:dyDescent="0.2">
      <c r="B827" s="126"/>
      <c r="C827" s="126"/>
      <c r="D827" s="126"/>
    </row>
    <row r="828" spans="2:4" x14ac:dyDescent="0.2">
      <c r="B828" s="126"/>
      <c r="C828" s="126"/>
      <c r="D828" s="126"/>
    </row>
    <row r="829" spans="2:4" x14ac:dyDescent="0.2">
      <c r="B829" s="126"/>
      <c r="C829" s="126"/>
      <c r="D829" s="126"/>
    </row>
    <row r="830" spans="2:4" x14ac:dyDescent="0.2">
      <c r="B830" s="126"/>
      <c r="C830" s="126"/>
      <c r="D830" s="126"/>
    </row>
    <row r="831" spans="2:4" x14ac:dyDescent="0.2">
      <c r="B831" s="126"/>
      <c r="C831" s="126"/>
      <c r="D831" s="126"/>
    </row>
    <row r="832" spans="2:4" x14ac:dyDescent="0.2">
      <c r="B832" s="126"/>
      <c r="C832" s="126"/>
      <c r="D832" s="126"/>
    </row>
    <row r="833" spans="2:4" x14ac:dyDescent="0.2">
      <c r="B833" s="126"/>
      <c r="C833" s="126"/>
      <c r="D833" s="126"/>
    </row>
    <row r="834" spans="2:4" x14ac:dyDescent="0.2">
      <c r="B834" s="126"/>
      <c r="C834" s="126"/>
      <c r="D834" s="126"/>
    </row>
    <row r="835" spans="2:4" x14ac:dyDescent="0.2">
      <c r="B835" s="126"/>
      <c r="C835" s="126"/>
      <c r="D835" s="126"/>
    </row>
    <row r="836" spans="2:4" x14ac:dyDescent="0.2">
      <c r="B836" s="126"/>
      <c r="C836" s="126"/>
      <c r="D836" s="126"/>
    </row>
    <row r="837" spans="2:4" x14ac:dyDescent="0.2">
      <c r="B837" s="126"/>
      <c r="C837" s="126"/>
      <c r="D837" s="126"/>
    </row>
    <row r="838" spans="2:4" x14ac:dyDescent="0.2">
      <c r="B838" s="126"/>
      <c r="C838" s="126"/>
      <c r="D838" s="126"/>
    </row>
    <row r="839" spans="2:4" x14ac:dyDescent="0.2">
      <c r="B839" s="126"/>
      <c r="C839" s="126"/>
      <c r="D839" s="126"/>
    </row>
    <row r="840" spans="2:4" x14ac:dyDescent="0.2">
      <c r="B840" s="126"/>
      <c r="C840" s="126"/>
      <c r="D840" s="126"/>
    </row>
    <row r="841" spans="2:4" x14ac:dyDescent="0.2">
      <c r="B841" s="126"/>
      <c r="C841" s="126"/>
      <c r="D841" s="126"/>
    </row>
    <row r="842" spans="2:4" x14ac:dyDescent="0.2">
      <c r="B842" s="126"/>
      <c r="C842" s="126"/>
      <c r="D842" s="126"/>
    </row>
    <row r="843" spans="2:4" x14ac:dyDescent="0.2">
      <c r="B843" s="126"/>
      <c r="C843" s="126"/>
      <c r="D843" s="126"/>
    </row>
    <row r="844" spans="2:4" x14ac:dyDescent="0.2">
      <c r="B844" s="126"/>
      <c r="C844" s="126"/>
      <c r="D844" s="126"/>
    </row>
    <row r="845" spans="2:4" x14ac:dyDescent="0.2">
      <c r="B845" s="126"/>
      <c r="C845" s="126"/>
      <c r="D845" s="126"/>
    </row>
    <row r="846" spans="2:4" x14ac:dyDescent="0.2">
      <c r="B846" s="126"/>
      <c r="C846" s="126"/>
      <c r="D846" s="126"/>
    </row>
    <row r="847" spans="2:4" x14ac:dyDescent="0.2">
      <c r="B847" s="126"/>
      <c r="C847" s="126"/>
      <c r="D847" s="126"/>
    </row>
    <row r="848" spans="2:4" x14ac:dyDescent="0.2">
      <c r="B848" s="126"/>
      <c r="C848" s="126"/>
      <c r="D848" s="126"/>
    </row>
    <row r="849" spans="2:4" x14ac:dyDescent="0.2">
      <c r="B849" s="126"/>
      <c r="C849" s="126"/>
      <c r="D849" s="126"/>
    </row>
    <row r="850" spans="2:4" x14ac:dyDescent="0.2">
      <c r="B850" s="126"/>
      <c r="C850" s="126"/>
      <c r="D850" s="126"/>
    </row>
    <row r="851" spans="2:4" x14ac:dyDescent="0.2">
      <c r="B851" s="126"/>
      <c r="C851" s="126"/>
      <c r="D851" s="126"/>
    </row>
    <row r="852" spans="2:4" x14ac:dyDescent="0.2">
      <c r="B852" s="126"/>
      <c r="C852" s="126"/>
      <c r="D852" s="126"/>
    </row>
    <row r="853" spans="2:4" x14ac:dyDescent="0.2">
      <c r="B853" s="126"/>
      <c r="C853" s="126"/>
      <c r="D853" s="126"/>
    </row>
    <row r="854" spans="2:4" x14ac:dyDescent="0.2">
      <c r="B854" s="126"/>
      <c r="C854" s="126"/>
      <c r="D854" s="126"/>
    </row>
    <row r="855" spans="2:4" x14ac:dyDescent="0.2">
      <c r="B855" s="126"/>
      <c r="C855" s="126"/>
      <c r="D855" s="126"/>
    </row>
    <row r="856" spans="2:4" x14ac:dyDescent="0.2">
      <c r="B856" s="126"/>
      <c r="C856" s="126"/>
      <c r="D856" s="126"/>
    </row>
    <row r="857" spans="2:4" x14ac:dyDescent="0.2">
      <c r="B857" s="126"/>
      <c r="C857" s="126"/>
      <c r="D857" s="126"/>
    </row>
    <row r="858" spans="2:4" x14ac:dyDescent="0.2">
      <c r="B858" s="126"/>
      <c r="C858" s="126"/>
      <c r="D858" s="126"/>
    </row>
    <row r="859" spans="2:4" x14ac:dyDescent="0.2">
      <c r="B859" s="126"/>
      <c r="C859" s="126"/>
      <c r="D859" s="126"/>
    </row>
    <row r="860" spans="2:4" x14ac:dyDescent="0.2">
      <c r="B860" s="126"/>
      <c r="C860" s="126"/>
      <c r="D860" s="126"/>
    </row>
    <row r="861" spans="2:4" x14ac:dyDescent="0.2">
      <c r="B861" s="126"/>
      <c r="C861" s="126"/>
      <c r="D861" s="126"/>
    </row>
    <row r="862" spans="2:4" x14ac:dyDescent="0.2">
      <c r="B862" s="126"/>
      <c r="C862" s="126"/>
      <c r="D862" s="126"/>
    </row>
    <row r="863" spans="2:4" x14ac:dyDescent="0.2">
      <c r="B863" s="126"/>
      <c r="C863" s="126"/>
      <c r="D863" s="126"/>
    </row>
    <row r="864" spans="2:4" x14ac:dyDescent="0.2">
      <c r="B864" s="126"/>
      <c r="C864" s="126"/>
      <c r="D864" s="126"/>
    </row>
    <row r="865" spans="2:4" x14ac:dyDescent="0.2">
      <c r="B865" s="126"/>
      <c r="C865" s="126"/>
      <c r="D865" s="126"/>
    </row>
    <row r="866" spans="2:4" x14ac:dyDescent="0.2">
      <c r="B866" s="126"/>
      <c r="C866" s="126"/>
      <c r="D866" s="126"/>
    </row>
    <row r="867" spans="2:4" x14ac:dyDescent="0.2">
      <c r="B867" s="126"/>
      <c r="C867" s="126"/>
      <c r="D867" s="126"/>
    </row>
    <row r="868" spans="2:4" x14ac:dyDescent="0.2">
      <c r="B868" s="126"/>
      <c r="C868" s="126"/>
      <c r="D868" s="126"/>
    </row>
    <row r="869" spans="2:4" x14ac:dyDescent="0.2">
      <c r="B869" s="126"/>
      <c r="C869" s="126"/>
      <c r="D869" s="126"/>
    </row>
    <row r="870" spans="2:4" x14ac:dyDescent="0.2">
      <c r="B870" s="126"/>
      <c r="C870" s="126"/>
      <c r="D870" s="126"/>
    </row>
    <row r="871" spans="2:4" x14ac:dyDescent="0.2">
      <c r="B871" s="126"/>
      <c r="C871" s="126"/>
      <c r="D871" s="126"/>
    </row>
    <row r="872" spans="2:4" x14ac:dyDescent="0.2">
      <c r="B872" s="126"/>
      <c r="C872" s="126"/>
      <c r="D872" s="126"/>
    </row>
    <row r="873" spans="2:4" x14ac:dyDescent="0.2">
      <c r="B873" s="126"/>
      <c r="C873" s="126"/>
      <c r="D873" s="126"/>
    </row>
    <row r="874" spans="2:4" x14ac:dyDescent="0.2">
      <c r="B874" s="126"/>
      <c r="C874" s="126"/>
      <c r="D874" s="126"/>
    </row>
    <row r="875" spans="2:4" x14ac:dyDescent="0.2">
      <c r="B875" s="126"/>
      <c r="C875" s="126"/>
      <c r="D875" s="126"/>
    </row>
    <row r="876" spans="2:4" x14ac:dyDescent="0.2">
      <c r="B876" s="126"/>
      <c r="C876" s="126"/>
      <c r="D876" s="126"/>
    </row>
    <row r="877" spans="2:4" x14ac:dyDescent="0.2">
      <c r="B877" s="126"/>
      <c r="C877" s="126"/>
      <c r="D877" s="126"/>
    </row>
    <row r="878" spans="2:4" x14ac:dyDescent="0.2">
      <c r="B878" s="126"/>
      <c r="C878" s="126"/>
      <c r="D878" s="126"/>
    </row>
    <row r="879" spans="2:4" x14ac:dyDescent="0.2">
      <c r="B879" s="126"/>
      <c r="C879" s="126"/>
      <c r="D879" s="126"/>
    </row>
    <row r="880" spans="2:4" x14ac:dyDescent="0.2">
      <c r="B880" s="126"/>
      <c r="C880" s="126"/>
      <c r="D880" s="126"/>
    </row>
    <row r="881" spans="2:4" x14ac:dyDescent="0.2">
      <c r="B881" s="126"/>
      <c r="C881" s="126"/>
      <c r="D881" s="126"/>
    </row>
    <row r="882" spans="2:4" x14ac:dyDescent="0.2">
      <c r="B882" s="126"/>
      <c r="C882" s="126"/>
      <c r="D882" s="126"/>
    </row>
    <row r="883" spans="2:4" x14ac:dyDescent="0.2">
      <c r="B883" s="126"/>
      <c r="C883" s="126"/>
      <c r="D883" s="126"/>
    </row>
    <row r="884" spans="2:4" x14ac:dyDescent="0.2">
      <c r="B884" s="126"/>
      <c r="C884" s="126"/>
      <c r="D884" s="126"/>
    </row>
    <row r="885" spans="2:4" x14ac:dyDescent="0.2">
      <c r="B885" s="126"/>
      <c r="C885" s="126"/>
      <c r="D885" s="126"/>
    </row>
    <row r="886" spans="2:4" x14ac:dyDescent="0.2">
      <c r="B886" s="126"/>
      <c r="C886" s="126"/>
      <c r="D886" s="126"/>
    </row>
    <row r="887" spans="2:4" x14ac:dyDescent="0.2">
      <c r="B887" s="126"/>
      <c r="C887" s="126"/>
      <c r="D887" s="126"/>
    </row>
    <row r="888" spans="2:4" x14ac:dyDescent="0.2">
      <c r="B888" s="126"/>
      <c r="C888" s="126"/>
      <c r="D888" s="126"/>
    </row>
    <row r="889" spans="2:4" x14ac:dyDescent="0.2">
      <c r="B889" s="126"/>
      <c r="C889" s="126"/>
      <c r="D889" s="126"/>
    </row>
    <row r="890" spans="2:4" x14ac:dyDescent="0.2">
      <c r="B890" s="126"/>
      <c r="C890" s="126"/>
      <c r="D890" s="126"/>
    </row>
    <row r="891" spans="2:4" x14ac:dyDescent="0.2">
      <c r="B891" s="126"/>
      <c r="C891" s="126"/>
      <c r="D891" s="126"/>
    </row>
    <row r="892" spans="2:4" x14ac:dyDescent="0.2">
      <c r="B892" s="126"/>
      <c r="C892" s="126"/>
      <c r="D892" s="126"/>
    </row>
    <row r="893" spans="2:4" x14ac:dyDescent="0.2">
      <c r="B893" s="126"/>
      <c r="C893" s="126"/>
      <c r="D893" s="126"/>
    </row>
    <row r="894" spans="2:4" x14ac:dyDescent="0.2">
      <c r="B894" s="126"/>
      <c r="C894" s="126"/>
      <c r="D894" s="126"/>
    </row>
    <row r="895" spans="2:4" x14ac:dyDescent="0.2">
      <c r="B895" s="126"/>
      <c r="C895" s="126"/>
      <c r="D895" s="126"/>
    </row>
    <row r="896" spans="2:4" x14ac:dyDescent="0.2">
      <c r="B896" s="126"/>
      <c r="C896" s="126"/>
      <c r="D896" s="126"/>
    </row>
    <row r="897" spans="2:4" x14ac:dyDescent="0.2">
      <c r="B897" s="126"/>
      <c r="C897" s="126"/>
      <c r="D897" s="126"/>
    </row>
    <row r="898" spans="2:4" x14ac:dyDescent="0.2">
      <c r="B898" s="126"/>
      <c r="C898" s="126"/>
      <c r="D898" s="126"/>
    </row>
    <row r="899" spans="2:4" x14ac:dyDescent="0.2">
      <c r="B899" s="126"/>
      <c r="C899" s="126"/>
      <c r="D899" s="126"/>
    </row>
    <row r="900" spans="2:4" x14ac:dyDescent="0.2">
      <c r="B900" s="126"/>
      <c r="C900" s="126"/>
      <c r="D900" s="126"/>
    </row>
    <row r="901" spans="2:4" x14ac:dyDescent="0.2">
      <c r="B901" s="126"/>
      <c r="C901" s="126"/>
      <c r="D901" s="126"/>
    </row>
    <row r="902" spans="2:4" x14ac:dyDescent="0.2">
      <c r="B902" s="126"/>
      <c r="C902" s="126"/>
      <c r="D902" s="126"/>
    </row>
    <row r="903" spans="2:4" x14ac:dyDescent="0.2">
      <c r="B903" s="126"/>
      <c r="C903" s="126"/>
      <c r="D903" s="126"/>
    </row>
    <row r="904" spans="2:4" x14ac:dyDescent="0.2">
      <c r="B904" s="126"/>
      <c r="C904" s="126"/>
      <c r="D904" s="126"/>
    </row>
    <row r="905" spans="2:4" x14ac:dyDescent="0.2">
      <c r="B905" s="126"/>
      <c r="C905" s="126"/>
      <c r="D905" s="126"/>
    </row>
    <row r="906" spans="2:4" x14ac:dyDescent="0.2">
      <c r="B906" s="126"/>
      <c r="C906" s="126"/>
      <c r="D906" s="126"/>
    </row>
    <row r="907" spans="2:4" x14ac:dyDescent="0.2">
      <c r="B907" s="126"/>
      <c r="C907" s="126"/>
      <c r="D907" s="126"/>
    </row>
    <row r="908" spans="2:4" x14ac:dyDescent="0.2">
      <c r="B908" s="126"/>
      <c r="C908" s="126"/>
      <c r="D908" s="126"/>
    </row>
    <row r="909" spans="2:4" x14ac:dyDescent="0.2">
      <c r="B909" s="126"/>
      <c r="C909" s="126"/>
      <c r="D909" s="126"/>
    </row>
    <row r="910" spans="2:4" x14ac:dyDescent="0.2">
      <c r="B910" s="126"/>
      <c r="C910" s="126"/>
      <c r="D910" s="126"/>
    </row>
    <row r="911" spans="2:4" x14ac:dyDescent="0.2">
      <c r="B911" s="126"/>
      <c r="C911" s="126"/>
      <c r="D911" s="126"/>
    </row>
    <row r="912" spans="2:4" x14ac:dyDescent="0.2">
      <c r="B912" s="126"/>
      <c r="C912" s="126"/>
      <c r="D912" s="126"/>
    </row>
    <row r="913" spans="2:4" x14ac:dyDescent="0.2">
      <c r="B913" s="126"/>
      <c r="C913" s="126"/>
      <c r="D913" s="126"/>
    </row>
    <row r="914" spans="2:4" x14ac:dyDescent="0.2">
      <c r="B914" s="126"/>
      <c r="C914" s="126"/>
      <c r="D914" s="126"/>
    </row>
    <row r="915" spans="2:4" x14ac:dyDescent="0.2">
      <c r="B915" s="126"/>
      <c r="C915" s="126"/>
      <c r="D915" s="126"/>
    </row>
    <row r="916" spans="2:4" x14ac:dyDescent="0.2">
      <c r="B916" s="126"/>
      <c r="C916" s="126"/>
      <c r="D916" s="126"/>
    </row>
    <row r="917" spans="2:4" x14ac:dyDescent="0.2">
      <c r="B917" s="126"/>
      <c r="C917" s="126"/>
      <c r="D917" s="126"/>
    </row>
    <row r="918" spans="2:4" x14ac:dyDescent="0.2">
      <c r="B918" s="126"/>
      <c r="C918" s="126"/>
      <c r="D918" s="126"/>
    </row>
    <row r="919" spans="2:4" x14ac:dyDescent="0.2">
      <c r="B919" s="126"/>
      <c r="C919" s="126"/>
      <c r="D919" s="126"/>
    </row>
    <row r="920" spans="2:4" x14ac:dyDescent="0.2">
      <c r="B920" s="126"/>
      <c r="C920" s="126"/>
      <c r="D920" s="126"/>
    </row>
    <row r="921" spans="2:4" x14ac:dyDescent="0.2">
      <c r="B921" s="126"/>
      <c r="C921" s="126"/>
      <c r="D921" s="126"/>
    </row>
    <row r="922" spans="2:4" x14ac:dyDescent="0.2">
      <c r="B922" s="126"/>
      <c r="C922" s="126"/>
      <c r="D922" s="126"/>
    </row>
    <row r="923" spans="2:4" x14ac:dyDescent="0.2">
      <c r="B923" s="126"/>
      <c r="C923" s="126"/>
      <c r="D923" s="126"/>
    </row>
    <row r="924" spans="2:4" x14ac:dyDescent="0.2">
      <c r="B924" s="126"/>
      <c r="C924" s="126"/>
      <c r="D924" s="126"/>
    </row>
    <row r="925" spans="2:4" x14ac:dyDescent="0.2">
      <c r="B925" s="126"/>
      <c r="C925" s="126"/>
      <c r="D925" s="126"/>
    </row>
    <row r="926" spans="2:4" x14ac:dyDescent="0.2">
      <c r="B926" s="126"/>
      <c r="C926" s="126"/>
      <c r="D926" s="126"/>
    </row>
    <row r="927" spans="2:4" x14ac:dyDescent="0.2">
      <c r="B927" s="126"/>
      <c r="C927" s="126"/>
      <c r="D927" s="126"/>
    </row>
    <row r="928" spans="2:4" x14ac:dyDescent="0.2">
      <c r="B928" s="126"/>
      <c r="C928" s="126"/>
      <c r="D928" s="126"/>
    </row>
    <row r="929" spans="2:4" x14ac:dyDescent="0.2">
      <c r="B929" s="126"/>
      <c r="C929" s="126"/>
      <c r="D929" s="126"/>
    </row>
    <row r="930" spans="2:4" x14ac:dyDescent="0.2">
      <c r="B930" s="126"/>
      <c r="C930" s="126"/>
      <c r="D930" s="126"/>
    </row>
    <row r="931" spans="2:4" x14ac:dyDescent="0.2">
      <c r="B931" s="126"/>
      <c r="C931" s="126"/>
      <c r="D931" s="126"/>
    </row>
    <row r="932" spans="2:4" x14ac:dyDescent="0.2">
      <c r="B932" s="126"/>
      <c r="C932" s="126"/>
      <c r="D932" s="126"/>
    </row>
    <row r="933" spans="2:4" x14ac:dyDescent="0.2">
      <c r="B933" s="126"/>
      <c r="C933" s="126"/>
      <c r="D933" s="126"/>
    </row>
    <row r="934" spans="2:4" x14ac:dyDescent="0.2">
      <c r="B934" s="126"/>
      <c r="C934" s="126"/>
      <c r="D934" s="126"/>
    </row>
    <row r="935" spans="2:4" x14ac:dyDescent="0.2">
      <c r="B935" s="126"/>
      <c r="C935" s="126"/>
      <c r="D935" s="126"/>
    </row>
    <row r="936" spans="2:4" x14ac:dyDescent="0.2">
      <c r="B936" s="126"/>
      <c r="C936" s="126"/>
      <c r="D936" s="126"/>
    </row>
    <row r="937" spans="2:4" x14ac:dyDescent="0.2">
      <c r="B937" s="126"/>
      <c r="C937" s="126"/>
      <c r="D937" s="126"/>
    </row>
    <row r="938" spans="2:4" x14ac:dyDescent="0.2">
      <c r="B938" s="126"/>
      <c r="C938" s="126"/>
      <c r="D938" s="126"/>
    </row>
    <row r="939" spans="2:4" x14ac:dyDescent="0.2">
      <c r="B939" s="126"/>
      <c r="C939" s="126"/>
      <c r="D939" s="126"/>
    </row>
    <row r="940" spans="2:4" x14ac:dyDescent="0.2">
      <c r="B940" s="126"/>
      <c r="C940" s="126"/>
      <c r="D940" s="126"/>
    </row>
    <row r="941" spans="2:4" x14ac:dyDescent="0.2">
      <c r="B941" s="126"/>
      <c r="C941" s="126"/>
      <c r="D941" s="126"/>
    </row>
    <row r="942" spans="2:4" x14ac:dyDescent="0.2">
      <c r="B942" s="126"/>
      <c r="C942" s="126"/>
      <c r="D942" s="126"/>
    </row>
    <row r="943" spans="2:4" x14ac:dyDescent="0.2">
      <c r="B943" s="126"/>
      <c r="C943" s="126"/>
      <c r="D943" s="126"/>
    </row>
    <row r="944" spans="2:4" x14ac:dyDescent="0.2">
      <c r="B944" s="126"/>
      <c r="C944" s="126"/>
      <c r="D944" s="126"/>
    </row>
    <row r="945" spans="2:4" x14ac:dyDescent="0.2">
      <c r="B945" s="126"/>
      <c r="C945" s="126"/>
      <c r="D945" s="126"/>
    </row>
    <row r="946" spans="2:4" x14ac:dyDescent="0.2">
      <c r="B946" s="126"/>
      <c r="C946" s="126"/>
      <c r="D946" s="126"/>
    </row>
    <row r="947" spans="2:4" x14ac:dyDescent="0.2">
      <c r="B947" s="126"/>
      <c r="C947" s="126"/>
      <c r="D947" s="126"/>
    </row>
    <row r="948" spans="2:4" x14ac:dyDescent="0.2">
      <c r="B948" s="126"/>
      <c r="C948" s="126"/>
      <c r="D948" s="126"/>
    </row>
    <row r="949" spans="2:4" x14ac:dyDescent="0.2">
      <c r="B949" s="126"/>
      <c r="C949" s="126"/>
      <c r="D949" s="126"/>
    </row>
    <row r="950" spans="2:4" x14ac:dyDescent="0.2">
      <c r="B950" s="126"/>
      <c r="C950" s="126"/>
      <c r="D950" s="126"/>
    </row>
    <row r="951" spans="2:4" x14ac:dyDescent="0.2">
      <c r="B951" s="126"/>
      <c r="C951" s="126"/>
      <c r="D951" s="126"/>
    </row>
    <row r="952" spans="2:4" x14ac:dyDescent="0.2">
      <c r="B952" s="126"/>
      <c r="C952" s="126"/>
      <c r="D952" s="126"/>
    </row>
    <row r="953" spans="2:4" x14ac:dyDescent="0.2">
      <c r="B953" s="126"/>
      <c r="C953" s="126"/>
      <c r="D953" s="126"/>
    </row>
    <row r="954" spans="2:4" x14ac:dyDescent="0.2">
      <c r="B954" s="126"/>
      <c r="C954" s="126"/>
      <c r="D954" s="126"/>
    </row>
    <row r="955" spans="2:4" x14ac:dyDescent="0.2">
      <c r="B955" s="126"/>
      <c r="C955" s="126"/>
      <c r="D955" s="126"/>
    </row>
    <row r="956" spans="2:4" x14ac:dyDescent="0.2">
      <c r="B956" s="126"/>
      <c r="C956" s="126"/>
      <c r="D956" s="126"/>
    </row>
    <row r="957" spans="2:4" x14ac:dyDescent="0.2">
      <c r="B957" s="126"/>
      <c r="C957" s="126"/>
      <c r="D957" s="126"/>
    </row>
    <row r="958" spans="2:4" x14ac:dyDescent="0.2">
      <c r="B958" s="126"/>
      <c r="C958" s="126"/>
      <c r="D958" s="126"/>
    </row>
    <row r="959" spans="2:4" x14ac:dyDescent="0.2">
      <c r="B959" s="126"/>
      <c r="C959" s="126"/>
      <c r="D959" s="126"/>
    </row>
    <row r="960" spans="2:4" x14ac:dyDescent="0.2">
      <c r="B960" s="126"/>
      <c r="C960" s="126"/>
      <c r="D960" s="126"/>
    </row>
    <row r="961" spans="2:4" x14ac:dyDescent="0.2">
      <c r="B961" s="126"/>
      <c r="C961" s="126"/>
      <c r="D961" s="126"/>
    </row>
    <row r="962" spans="2:4" x14ac:dyDescent="0.2">
      <c r="B962" s="126"/>
      <c r="C962" s="126"/>
      <c r="D962" s="126"/>
    </row>
    <row r="963" spans="2:4" x14ac:dyDescent="0.2">
      <c r="B963" s="126"/>
      <c r="C963" s="126"/>
      <c r="D963" s="126"/>
    </row>
    <row r="964" spans="2:4" x14ac:dyDescent="0.2">
      <c r="B964" s="126"/>
      <c r="C964" s="126"/>
      <c r="D964" s="126"/>
    </row>
    <row r="965" spans="2:4" x14ac:dyDescent="0.2">
      <c r="B965" s="126"/>
      <c r="C965" s="126"/>
      <c r="D965" s="126"/>
    </row>
    <row r="966" spans="2:4" x14ac:dyDescent="0.2">
      <c r="B966" s="126"/>
      <c r="C966" s="126"/>
      <c r="D966" s="126"/>
    </row>
    <row r="967" spans="2:4" x14ac:dyDescent="0.2">
      <c r="B967" s="126"/>
      <c r="C967" s="126"/>
      <c r="D967" s="126"/>
    </row>
    <row r="968" spans="2:4" x14ac:dyDescent="0.2">
      <c r="B968" s="126"/>
      <c r="C968" s="126"/>
      <c r="D968" s="126"/>
    </row>
    <row r="969" spans="2:4" x14ac:dyDescent="0.2">
      <c r="B969" s="126"/>
      <c r="C969" s="126"/>
      <c r="D969" s="126"/>
    </row>
    <row r="970" spans="2:4" x14ac:dyDescent="0.2">
      <c r="B970" s="126"/>
      <c r="C970" s="126"/>
      <c r="D970" s="126"/>
    </row>
    <row r="971" spans="2:4" x14ac:dyDescent="0.2">
      <c r="B971" s="126"/>
      <c r="C971" s="126"/>
      <c r="D971" s="126"/>
    </row>
    <row r="972" spans="2:4" x14ac:dyDescent="0.2">
      <c r="B972" s="126"/>
      <c r="C972" s="126"/>
      <c r="D972" s="126"/>
    </row>
    <row r="973" spans="2:4" x14ac:dyDescent="0.2">
      <c r="B973" s="126"/>
      <c r="C973" s="126"/>
      <c r="D973" s="126"/>
    </row>
    <row r="974" spans="2:4" x14ac:dyDescent="0.2">
      <c r="B974" s="126"/>
      <c r="C974" s="126"/>
      <c r="D974" s="126"/>
    </row>
    <row r="975" spans="2:4" x14ac:dyDescent="0.2">
      <c r="B975" s="126"/>
      <c r="C975" s="126"/>
      <c r="D975" s="126"/>
    </row>
    <row r="976" spans="2:4" x14ac:dyDescent="0.2">
      <c r="B976" s="126"/>
      <c r="C976" s="126"/>
      <c r="D976" s="126"/>
    </row>
    <row r="977" spans="2:4" x14ac:dyDescent="0.2">
      <c r="B977" s="126"/>
      <c r="C977" s="126"/>
      <c r="D977" s="126"/>
    </row>
    <row r="978" spans="2:4" x14ac:dyDescent="0.2">
      <c r="B978" s="126"/>
      <c r="C978" s="126"/>
      <c r="D978" s="126"/>
    </row>
    <row r="979" spans="2:4" x14ac:dyDescent="0.2">
      <c r="B979" s="126"/>
      <c r="C979" s="126"/>
      <c r="D979" s="126"/>
    </row>
    <row r="980" spans="2:4" x14ac:dyDescent="0.2">
      <c r="B980" s="126"/>
      <c r="C980" s="126"/>
      <c r="D980" s="126"/>
    </row>
    <row r="981" spans="2:4" x14ac:dyDescent="0.2">
      <c r="B981" s="126"/>
      <c r="C981" s="126"/>
      <c r="D981" s="126"/>
    </row>
    <row r="982" spans="2:4" x14ac:dyDescent="0.2">
      <c r="B982" s="126"/>
      <c r="C982" s="126"/>
      <c r="D982" s="126"/>
    </row>
    <row r="983" spans="2:4" x14ac:dyDescent="0.2">
      <c r="B983" s="126"/>
      <c r="C983" s="126"/>
      <c r="D983" s="126"/>
    </row>
    <row r="984" spans="2:4" x14ac:dyDescent="0.2">
      <c r="B984" s="126"/>
      <c r="C984" s="126"/>
      <c r="D984" s="126"/>
    </row>
    <row r="985" spans="2:4" x14ac:dyDescent="0.2">
      <c r="B985" s="126"/>
      <c r="C985" s="126"/>
      <c r="D985" s="126"/>
    </row>
    <row r="986" spans="2:4" x14ac:dyDescent="0.2">
      <c r="B986" s="126"/>
      <c r="C986" s="126"/>
      <c r="D986" s="126"/>
    </row>
    <row r="987" spans="2:4" x14ac:dyDescent="0.2">
      <c r="B987" s="126"/>
      <c r="C987" s="126"/>
      <c r="D987" s="126"/>
    </row>
    <row r="988" spans="2:4" x14ac:dyDescent="0.2">
      <c r="B988" s="126"/>
      <c r="C988" s="126"/>
      <c r="D988" s="126"/>
    </row>
    <row r="989" spans="2:4" x14ac:dyDescent="0.2">
      <c r="B989" s="126"/>
      <c r="C989" s="126"/>
      <c r="D989" s="126"/>
    </row>
    <row r="990" spans="2:4" x14ac:dyDescent="0.2">
      <c r="B990" s="126"/>
      <c r="C990" s="126"/>
      <c r="D990" s="126"/>
    </row>
    <row r="991" spans="2:4" x14ac:dyDescent="0.2">
      <c r="B991" s="126"/>
      <c r="C991" s="126"/>
      <c r="D991" s="126"/>
    </row>
    <row r="992" spans="2:4" x14ac:dyDescent="0.2">
      <c r="B992" s="126"/>
      <c r="C992" s="126"/>
      <c r="D992" s="126"/>
    </row>
    <row r="993" spans="2:4" x14ac:dyDescent="0.2">
      <c r="B993" s="126"/>
      <c r="C993" s="126"/>
      <c r="D993" s="126"/>
    </row>
    <row r="994" spans="2:4" x14ac:dyDescent="0.2">
      <c r="B994" s="126"/>
      <c r="C994" s="126"/>
      <c r="D994" s="126"/>
    </row>
    <row r="995" spans="2:4" x14ac:dyDescent="0.2">
      <c r="B995" s="126"/>
      <c r="C995" s="126"/>
      <c r="D995" s="126"/>
    </row>
    <row r="996" spans="2:4" x14ac:dyDescent="0.2">
      <c r="B996" s="126"/>
      <c r="C996" s="126"/>
      <c r="D996" s="126"/>
    </row>
    <row r="997" spans="2:4" x14ac:dyDescent="0.2">
      <c r="B997" s="126"/>
      <c r="C997" s="126"/>
      <c r="D997" s="126"/>
    </row>
    <row r="998" spans="2:4" x14ac:dyDescent="0.2">
      <c r="B998" s="126"/>
      <c r="C998" s="126"/>
      <c r="D998" s="126"/>
    </row>
    <row r="999" spans="2:4" x14ac:dyDescent="0.2">
      <c r="B999" s="126"/>
      <c r="C999" s="126"/>
      <c r="D999" s="126"/>
    </row>
    <row r="1000" spans="2:4" x14ac:dyDescent="0.2">
      <c r="B1000" s="126"/>
      <c r="C1000" s="126"/>
      <c r="D1000" s="126"/>
    </row>
    <row r="1001" spans="2:4" x14ac:dyDescent="0.2">
      <c r="B1001" s="126"/>
      <c r="C1001" s="126"/>
      <c r="D1001" s="126"/>
    </row>
    <row r="1002" spans="2:4" x14ac:dyDescent="0.2">
      <c r="B1002" s="126"/>
      <c r="C1002" s="126"/>
      <c r="D1002" s="126"/>
    </row>
    <row r="1003" spans="2:4" x14ac:dyDescent="0.2">
      <c r="B1003" s="126"/>
      <c r="C1003" s="126"/>
      <c r="D1003" s="126"/>
    </row>
    <row r="1004" spans="2:4" x14ac:dyDescent="0.2">
      <c r="B1004" s="126"/>
      <c r="C1004" s="126"/>
      <c r="D1004" s="126"/>
    </row>
    <row r="1005" spans="2:4" x14ac:dyDescent="0.2">
      <c r="B1005" s="126"/>
      <c r="C1005" s="126"/>
      <c r="D1005" s="126"/>
    </row>
    <row r="1006" spans="2:4" x14ac:dyDescent="0.2">
      <c r="B1006" s="126"/>
      <c r="C1006" s="126"/>
      <c r="D1006" s="126"/>
    </row>
    <row r="1007" spans="2:4" x14ac:dyDescent="0.2">
      <c r="B1007" s="126"/>
      <c r="C1007" s="126"/>
      <c r="D1007" s="126"/>
    </row>
    <row r="1008" spans="2:4" x14ac:dyDescent="0.2">
      <c r="B1008" s="126"/>
      <c r="C1008" s="126"/>
      <c r="D1008" s="126"/>
    </row>
    <row r="1009" spans="2:4" x14ac:dyDescent="0.2">
      <c r="B1009" s="126"/>
      <c r="C1009" s="126"/>
      <c r="D1009" s="126"/>
    </row>
    <row r="1010" spans="2:4" x14ac:dyDescent="0.2">
      <c r="B1010" s="126"/>
      <c r="C1010" s="126"/>
      <c r="D1010" s="126"/>
    </row>
    <row r="1011" spans="2:4" x14ac:dyDescent="0.2">
      <c r="B1011" s="126"/>
      <c r="C1011" s="126"/>
      <c r="D1011" s="126"/>
    </row>
    <row r="1012" spans="2:4" x14ac:dyDescent="0.2">
      <c r="B1012" s="126"/>
      <c r="C1012" s="126"/>
      <c r="D1012" s="126"/>
    </row>
    <row r="1013" spans="2:4" x14ac:dyDescent="0.2">
      <c r="B1013" s="126"/>
      <c r="C1013" s="126"/>
      <c r="D1013" s="126"/>
    </row>
    <row r="1014" spans="2:4" x14ac:dyDescent="0.2">
      <c r="B1014" s="126"/>
      <c r="C1014" s="126"/>
      <c r="D1014" s="126"/>
    </row>
    <row r="1015" spans="2:4" x14ac:dyDescent="0.2">
      <c r="B1015" s="126"/>
      <c r="C1015" s="126"/>
      <c r="D1015" s="126"/>
    </row>
    <row r="1016" spans="2:4" x14ac:dyDescent="0.2">
      <c r="B1016" s="126"/>
      <c r="C1016" s="126"/>
      <c r="D1016" s="126"/>
    </row>
    <row r="1017" spans="2:4" x14ac:dyDescent="0.2">
      <c r="B1017" s="126"/>
      <c r="C1017" s="126"/>
      <c r="D1017" s="126"/>
    </row>
    <row r="1018" spans="2:4" x14ac:dyDescent="0.2">
      <c r="B1018" s="126"/>
      <c r="C1018" s="126"/>
      <c r="D1018" s="126"/>
    </row>
    <row r="1019" spans="2:4" x14ac:dyDescent="0.2">
      <c r="B1019" s="126"/>
      <c r="C1019" s="126"/>
      <c r="D1019" s="126"/>
    </row>
    <row r="1020" spans="2:4" x14ac:dyDescent="0.2">
      <c r="B1020" s="126"/>
      <c r="C1020" s="126"/>
      <c r="D1020" s="126"/>
    </row>
    <row r="1021" spans="2:4" x14ac:dyDescent="0.2">
      <c r="B1021" s="126"/>
      <c r="C1021" s="126"/>
      <c r="D1021" s="126"/>
    </row>
    <row r="1022" spans="2:4" x14ac:dyDescent="0.2">
      <c r="B1022" s="126"/>
      <c r="C1022" s="126"/>
      <c r="D1022" s="126"/>
    </row>
    <row r="1023" spans="2:4" x14ac:dyDescent="0.2">
      <c r="B1023" s="126"/>
      <c r="C1023" s="126"/>
      <c r="D1023" s="126"/>
    </row>
    <row r="1024" spans="2:4" x14ac:dyDescent="0.2">
      <c r="B1024" s="126"/>
      <c r="C1024" s="126"/>
      <c r="D1024" s="126"/>
    </row>
    <row r="1025" spans="2:4" x14ac:dyDescent="0.2">
      <c r="B1025" s="126"/>
      <c r="C1025" s="126"/>
      <c r="D1025" s="126"/>
    </row>
    <row r="1026" spans="2:4" x14ac:dyDescent="0.2">
      <c r="B1026" s="126"/>
      <c r="C1026" s="126"/>
      <c r="D1026" s="126"/>
    </row>
    <row r="1027" spans="2:4" x14ac:dyDescent="0.2">
      <c r="B1027" s="126"/>
      <c r="C1027" s="126"/>
      <c r="D1027" s="126"/>
    </row>
    <row r="1028" spans="2:4" x14ac:dyDescent="0.2">
      <c r="B1028" s="126"/>
      <c r="C1028" s="126"/>
      <c r="D1028" s="126"/>
    </row>
    <row r="1029" spans="2:4" x14ac:dyDescent="0.2">
      <c r="B1029" s="126"/>
      <c r="C1029" s="126"/>
      <c r="D1029" s="126"/>
    </row>
    <row r="1030" spans="2:4" x14ac:dyDescent="0.2">
      <c r="B1030" s="126"/>
      <c r="C1030" s="126"/>
      <c r="D1030" s="126"/>
    </row>
    <row r="1031" spans="2:4" x14ac:dyDescent="0.2">
      <c r="B1031" s="126"/>
      <c r="C1031" s="126"/>
      <c r="D1031" s="126"/>
    </row>
    <row r="1032" spans="2:4" x14ac:dyDescent="0.2">
      <c r="B1032" s="126"/>
      <c r="C1032" s="126"/>
      <c r="D1032" s="126"/>
    </row>
    <row r="1033" spans="2:4" x14ac:dyDescent="0.2">
      <c r="B1033" s="126"/>
      <c r="C1033" s="126"/>
      <c r="D1033" s="126"/>
    </row>
    <row r="1034" spans="2:4" x14ac:dyDescent="0.2">
      <c r="B1034" s="126"/>
      <c r="C1034" s="126"/>
      <c r="D1034" s="126"/>
    </row>
    <row r="1035" spans="2:4" x14ac:dyDescent="0.2">
      <c r="B1035" s="126"/>
      <c r="C1035" s="126"/>
      <c r="D1035" s="126"/>
    </row>
    <row r="1036" spans="2:4" x14ac:dyDescent="0.2">
      <c r="B1036" s="126"/>
      <c r="C1036" s="126"/>
      <c r="D1036" s="126"/>
    </row>
    <row r="1037" spans="2:4" x14ac:dyDescent="0.2">
      <c r="B1037" s="126"/>
      <c r="C1037" s="126"/>
      <c r="D1037" s="126"/>
    </row>
    <row r="1038" spans="2:4" x14ac:dyDescent="0.2">
      <c r="B1038" s="126"/>
      <c r="C1038" s="126"/>
      <c r="D1038" s="126"/>
    </row>
    <row r="1039" spans="2:4" x14ac:dyDescent="0.2">
      <c r="B1039" s="126"/>
      <c r="C1039" s="126"/>
      <c r="D1039" s="126"/>
    </row>
    <row r="1040" spans="2:4" x14ac:dyDescent="0.2">
      <c r="B1040" s="126"/>
      <c r="C1040" s="126"/>
      <c r="D1040" s="126"/>
    </row>
    <row r="1041" spans="2:4" x14ac:dyDescent="0.2">
      <c r="B1041" s="126"/>
      <c r="C1041" s="126"/>
      <c r="D1041" s="126"/>
    </row>
    <row r="1042" spans="2:4" x14ac:dyDescent="0.2">
      <c r="B1042" s="126"/>
      <c r="C1042" s="126"/>
      <c r="D1042" s="126"/>
    </row>
    <row r="1043" spans="2:4" x14ac:dyDescent="0.2">
      <c r="B1043" s="126"/>
      <c r="C1043" s="126"/>
      <c r="D1043" s="126"/>
    </row>
    <row r="1044" spans="2:4" x14ac:dyDescent="0.2">
      <c r="B1044" s="126"/>
      <c r="C1044" s="126"/>
      <c r="D1044" s="126"/>
    </row>
    <row r="1045" spans="2:4" x14ac:dyDescent="0.2">
      <c r="B1045" s="126"/>
      <c r="C1045" s="126"/>
      <c r="D1045" s="126"/>
    </row>
    <row r="1046" spans="2:4" x14ac:dyDescent="0.2">
      <c r="B1046" s="126"/>
      <c r="C1046" s="126"/>
      <c r="D1046" s="126"/>
    </row>
    <row r="1047" spans="2:4" x14ac:dyDescent="0.2">
      <c r="B1047" s="126"/>
      <c r="C1047" s="126"/>
      <c r="D1047" s="126"/>
    </row>
    <row r="1048" spans="2:4" x14ac:dyDescent="0.2">
      <c r="B1048" s="126"/>
      <c r="C1048" s="126"/>
      <c r="D1048" s="126"/>
    </row>
    <row r="1049" spans="2:4" x14ac:dyDescent="0.2">
      <c r="B1049" s="126"/>
      <c r="C1049" s="126"/>
      <c r="D1049" s="126"/>
    </row>
    <row r="1050" spans="2:4" x14ac:dyDescent="0.2">
      <c r="B1050" s="126"/>
      <c r="C1050" s="126"/>
      <c r="D1050" s="126"/>
    </row>
    <row r="1051" spans="2:4" x14ac:dyDescent="0.2">
      <c r="B1051" s="126"/>
      <c r="C1051" s="126"/>
      <c r="D1051" s="126"/>
    </row>
    <row r="1052" spans="2:4" x14ac:dyDescent="0.2">
      <c r="B1052" s="126"/>
      <c r="C1052" s="126"/>
      <c r="D1052" s="126"/>
    </row>
    <row r="1053" spans="2:4" x14ac:dyDescent="0.2">
      <c r="B1053" s="126"/>
      <c r="C1053" s="126"/>
      <c r="D1053" s="126"/>
    </row>
    <row r="1054" spans="2:4" x14ac:dyDescent="0.2">
      <c r="B1054" s="126"/>
      <c r="C1054" s="126"/>
      <c r="D1054" s="126"/>
    </row>
    <row r="1055" spans="2:4" x14ac:dyDescent="0.2">
      <c r="B1055" s="126"/>
      <c r="C1055" s="126"/>
      <c r="D1055" s="126"/>
    </row>
    <row r="1056" spans="2:4" x14ac:dyDescent="0.2">
      <c r="B1056" s="126"/>
      <c r="C1056" s="126"/>
      <c r="D1056" s="126"/>
    </row>
    <row r="1057" spans="2:4" x14ac:dyDescent="0.2">
      <c r="B1057" s="126"/>
      <c r="C1057" s="126"/>
      <c r="D1057" s="126"/>
    </row>
    <row r="1058" spans="2:4" x14ac:dyDescent="0.2">
      <c r="B1058" s="126"/>
      <c r="C1058" s="126"/>
      <c r="D1058" s="126"/>
    </row>
    <row r="1059" spans="2:4" x14ac:dyDescent="0.2">
      <c r="B1059" s="126"/>
      <c r="C1059" s="126"/>
      <c r="D1059" s="126"/>
    </row>
    <row r="1060" spans="2:4" x14ac:dyDescent="0.2">
      <c r="B1060" s="126"/>
      <c r="C1060" s="126"/>
      <c r="D1060" s="126"/>
    </row>
    <row r="1061" spans="2:4" x14ac:dyDescent="0.2">
      <c r="B1061" s="126"/>
      <c r="C1061" s="126"/>
      <c r="D1061" s="126"/>
    </row>
    <row r="1062" spans="2:4" x14ac:dyDescent="0.2">
      <c r="B1062" s="126"/>
      <c r="C1062" s="126"/>
      <c r="D1062" s="126"/>
    </row>
    <row r="1063" spans="2:4" x14ac:dyDescent="0.2">
      <c r="B1063" s="126"/>
      <c r="C1063" s="126"/>
      <c r="D1063" s="126"/>
    </row>
    <row r="1064" spans="2:4" x14ac:dyDescent="0.2">
      <c r="B1064" s="126"/>
      <c r="C1064" s="126"/>
      <c r="D1064" s="126"/>
    </row>
    <row r="1065" spans="2:4" x14ac:dyDescent="0.2">
      <c r="B1065" s="126"/>
      <c r="C1065" s="126"/>
      <c r="D1065" s="126"/>
    </row>
    <row r="1066" spans="2:4" x14ac:dyDescent="0.2">
      <c r="B1066" s="126"/>
      <c r="C1066" s="126"/>
      <c r="D1066" s="126"/>
    </row>
    <row r="1067" spans="2:4" x14ac:dyDescent="0.2">
      <c r="B1067" s="126"/>
      <c r="C1067" s="126"/>
      <c r="D1067" s="126"/>
    </row>
    <row r="1068" spans="2:4" x14ac:dyDescent="0.2">
      <c r="B1068" s="126"/>
      <c r="C1068" s="126"/>
      <c r="D1068" s="126"/>
    </row>
    <row r="1069" spans="2:4" x14ac:dyDescent="0.2">
      <c r="B1069" s="126"/>
      <c r="C1069" s="126"/>
      <c r="D1069" s="126"/>
    </row>
    <row r="1070" spans="2:4" x14ac:dyDescent="0.2">
      <c r="B1070" s="126"/>
      <c r="C1070" s="126"/>
      <c r="D1070" s="126"/>
    </row>
    <row r="1071" spans="2:4" x14ac:dyDescent="0.2">
      <c r="B1071" s="126"/>
      <c r="C1071" s="126"/>
      <c r="D1071" s="126"/>
    </row>
    <row r="1072" spans="2:4" x14ac:dyDescent="0.2">
      <c r="B1072" s="126"/>
      <c r="C1072" s="126"/>
      <c r="D1072" s="126"/>
    </row>
    <row r="1073" spans="2:4" x14ac:dyDescent="0.2">
      <c r="B1073" s="126"/>
      <c r="C1073" s="126"/>
      <c r="D1073" s="126"/>
    </row>
    <row r="1074" spans="2:4" x14ac:dyDescent="0.2">
      <c r="B1074" s="126"/>
      <c r="C1074" s="126"/>
      <c r="D1074" s="126"/>
    </row>
    <row r="1075" spans="2:4" x14ac:dyDescent="0.2">
      <c r="B1075" s="126"/>
      <c r="C1075" s="126"/>
      <c r="D1075" s="126"/>
    </row>
    <row r="1076" spans="2:4" x14ac:dyDescent="0.2">
      <c r="B1076" s="126"/>
      <c r="C1076" s="126"/>
      <c r="D1076" s="126"/>
    </row>
    <row r="1077" spans="2:4" x14ac:dyDescent="0.2">
      <c r="B1077" s="126"/>
      <c r="C1077" s="126"/>
      <c r="D1077" s="126"/>
    </row>
    <row r="1078" spans="2:4" x14ac:dyDescent="0.2">
      <c r="B1078" s="126"/>
      <c r="C1078" s="126"/>
      <c r="D1078" s="126"/>
    </row>
    <row r="1079" spans="2:4" x14ac:dyDescent="0.2">
      <c r="B1079" s="126"/>
      <c r="C1079" s="126"/>
      <c r="D1079" s="126"/>
    </row>
    <row r="1080" spans="2:4" x14ac:dyDescent="0.2">
      <c r="B1080" s="126"/>
      <c r="C1080" s="126"/>
      <c r="D1080" s="126"/>
    </row>
    <row r="1081" spans="2:4" x14ac:dyDescent="0.2">
      <c r="B1081" s="126"/>
      <c r="C1081" s="126"/>
      <c r="D1081" s="126"/>
    </row>
    <row r="1082" spans="2:4" x14ac:dyDescent="0.2">
      <c r="B1082" s="126"/>
      <c r="C1082" s="126"/>
      <c r="D1082" s="126"/>
    </row>
    <row r="1083" spans="2:4" x14ac:dyDescent="0.2">
      <c r="B1083" s="126"/>
      <c r="C1083" s="126"/>
      <c r="D1083" s="126"/>
    </row>
    <row r="1084" spans="2:4" x14ac:dyDescent="0.2">
      <c r="B1084" s="126"/>
      <c r="C1084" s="126"/>
      <c r="D1084" s="126"/>
    </row>
    <row r="1085" spans="2:4" x14ac:dyDescent="0.2">
      <c r="B1085" s="126"/>
      <c r="C1085" s="126"/>
      <c r="D1085" s="126"/>
    </row>
    <row r="1086" spans="2:4" x14ac:dyDescent="0.2">
      <c r="B1086" s="126"/>
      <c r="C1086" s="126"/>
      <c r="D1086" s="126"/>
    </row>
    <row r="1087" spans="2:4" x14ac:dyDescent="0.2">
      <c r="B1087" s="126"/>
      <c r="C1087" s="126"/>
      <c r="D1087" s="126"/>
    </row>
    <row r="1088" spans="2:4" x14ac:dyDescent="0.2">
      <c r="B1088" s="126"/>
      <c r="C1088" s="126"/>
      <c r="D1088" s="126"/>
    </row>
    <row r="1089" spans="2:4" x14ac:dyDescent="0.2">
      <c r="B1089" s="126"/>
      <c r="C1089" s="126"/>
      <c r="D1089" s="126"/>
    </row>
    <row r="1090" spans="2:4" x14ac:dyDescent="0.2">
      <c r="B1090" s="126"/>
      <c r="C1090" s="126"/>
      <c r="D1090" s="126"/>
    </row>
    <row r="1091" spans="2:4" x14ac:dyDescent="0.2">
      <c r="B1091" s="126"/>
      <c r="C1091" s="126"/>
      <c r="D1091" s="126"/>
    </row>
    <row r="1092" spans="2:4" x14ac:dyDescent="0.2">
      <c r="B1092" s="126"/>
      <c r="C1092" s="126"/>
      <c r="D1092" s="126"/>
    </row>
    <row r="1093" spans="2:4" x14ac:dyDescent="0.2">
      <c r="B1093" s="126"/>
      <c r="C1093" s="126"/>
      <c r="D1093" s="126"/>
    </row>
    <row r="1094" spans="2:4" x14ac:dyDescent="0.2">
      <c r="B1094" s="126"/>
      <c r="C1094" s="126"/>
      <c r="D1094" s="126"/>
    </row>
    <row r="1095" spans="2:4" x14ac:dyDescent="0.2">
      <c r="B1095" s="126"/>
      <c r="C1095" s="126"/>
      <c r="D1095" s="126"/>
    </row>
    <row r="1096" spans="2:4" x14ac:dyDescent="0.2">
      <c r="B1096" s="126"/>
      <c r="C1096" s="126"/>
      <c r="D1096" s="126"/>
    </row>
    <row r="1097" spans="2:4" x14ac:dyDescent="0.2">
      <c r="B1097" s="126"/>
      <c r="C1097" s="126"/>
      <c r="D1097" s="126"/>
    </row>
    <row r="1098" spans="2:4" x14ac:dyDescent="0.2">
      <c r="B1098" s="126"/>
      <c r="C1098" s="126"/>
      <c r="D1098" s="126"/>
    </row>
    <row r="1099" spans="2:4" x14ac:dyDescent="0.2">
      <c r="B1099" s="126"/>
      <c r="C1099" s="126"/>
      <c r="D1099" s="126"/>
    </row>
    <row r="1100" spans="2:4" x14ac:dyDescent="0.2">
      <c r="B1100" s="126"/>
      <c r="C1100" s="126"/>
      <c r="D1100" s="126"/>
    </row>
    <row r="1101" spans="2:4" x14ac:dyDescent="0.2">
      <c r="B1101" s="126"/>
      <c r="C1101" s="126"/>
      <c r="D1101" s="126"/>
    </row>
    <row r="1102" spans="2:4" x14ac:dyDescent="0.2">
      <c r="B1102" s="126"/>
      <c r="C1102" s="126"/>
      <c r="D1102" s="126"/>
    </row>
    <row r="1103" spans="2:4" x14ac:dyDescent="0.2">
      <c r="B1103" s="126"/>
      <c r="C1103" s="126"/>
      <c r="D1103" s="126"/>
    </row>
    <row r="1104" spans="2:4" x14ac:dyDescent="0.2">
      <c r="B1104" s="126"/>
      <c r="C1104" s="126"/>
      <c r="D1104" s="126"/>
    </row>
    <row r="1105" spans="2:4" x14ac:dyDescent="0.2">
      <c r="B1105" s="126"/>
      <c r="C1105" s="126"/>
      <c r="D1105" s="126"/>
    </row>
    <row r="1106" spans="2:4" x14ac:dyDescent="0.2">
      <c r="B1106" s="126"/>
      <c r="C1106" s="126"/>
      <c r="D1106" s="126"/>
    </row>
    <row r="1107" spans="2:4" x14ac:dyDescent="0.2">
      <c r="B1107" s="126"/>
      <c r="C1107" s="126"/>
      <c r="D1107" s="126"/>
    </row>
    <row r="1108" spans="2:4" x14ac:dyDescent="0.2">
      <c r="B1108" s="126"/>
      <c r="C1108" s="126"/>
      <c r="D1108" s="126"/>
    </row>
    <row r="1109" spans="2:4" x14ac:dyDescent="0.2">
      <c r="B1109" s="126"/>
      <c r="C1109" s="126"/>
      <c r="D1109" s="126"/>
    </row>
    <row r="1110" spans="2:4" x14ac:dyDescent="0.2">
      <c r="B1110" s="126"/>
      <c r="C1110" s="126"/>
      <c r="D1110" s="126"/>
    </row>
    <row r="1111" spans="2:4" x14ac:dyDescent="0.2">
      <c r="B1111" s="126"/>
      <c r="C1111" s="126"/>
      <c r="D1111" s="126"/>
    </row>
    <row r="1112" spans="2:4" x14ac:dyDescent="0.2">
      <c r="B1112" s="126"/>
      <c r="C1112" s="126"/>
      <c r="D1112" s="126"/>
    </row>
    <row r="1113" spans="2:4" x14ac:dyDescent="0.2">
      <c r="B1113" s="126"/>
      <c r="C1113" s="126"/>
      <c r="D1113" s="126"/>
    </row>
    <row r="1114" spans="2:4" x14ac:dyDescent="0.2">
      <c r="B1114" s="126"/>
      <c r="C1114" s="126"/>
      <c r="D1114" s="126"/>
    </row>
    <row r="1115" spans="2:4" x14ac:dyDescent="0.2">
      <c r="B1115" s="126"/>
      <c r="C1115" s="126"/>
      <c r="D1115" s="126"/>
    </row>
    <row r="1116" spans="2:4" x14ac:dyDescent="0.2">
      <c r="B1116" s="126"/>
      <c r="C1116" s="126"/>
      <c r="D1116" s="126"/>
    </row>
    <row r="1117" spans="2:4" x14ac:dyDescent="0.2">
      <c r="B1117" s="126"/>
      <c r="C1117" s="126"/>
      <c r="D1117" s="126"/>
    </row>
    <row r="1118" spans="2:4" x14ac:dyDescent="0.2">
      <c r="B1118" s="126"/>
      <c r="C1118" s="126"/>
      <c r="D1118" s="126"/>
    </row>
    <row r="1119" spans="2:4" x14ac:dyDescent="0.2">
      <c r="B1119" s="126"/>
      <c r="C1119" s="126"/>
      <c r="D1119" s="126"/>
    </row>
    <row r="1120" spans="2:4" x14ac:dyDescent="0.2">
      <c r="B1120" s="126"/>
      <c r="C1120" s="126"/>
      <c r="D1120" s="126"/>
    </row>
    <row r="1121" spans="2:4" x14ac:dyDescent="0.2">
      <c r="B1121" s="126"/>
      <c r="C1121" s="126"/>
      <c r="D1121" s="126"/>
    </row>
    <row r="1122" spans="2:4" x14ac:dyDescent="0.2">
      <c r="B1122" s="126"/>
      <c r="C1122" s="126"/>
      <c r="D1122" s="126"/>
    </row>
    <row r="1123" spans="2:4" x14ac:dyDescent="0.2">
      <c r="B1123" s="126"/>
      <c r="C1123" s="126"/>
      <c r="D1123" s="126"/>
    </row>
    <row r="1124" spans="2:4" x14ac:dyDescent="0.2">
      <c r="B1124" s="126"/>
      <c r="C1124" s="126"/>
      <c r="D1124" s="126"/>
    </row>
    <row r="1125" spans="2:4" x14ac:dyDescent="0.2">
      <c r="B1125" s="126"/>
      <c r="C1125" s="126"/>
      <c r="D1125" s="126"/>
    </row>
    <row r="1126" spans="2:4" x14ac:dyDescent="0.2">
      <c r="B1126" s="126"/>
      <c r="C1126" s="126"/>
      <c r="D1126" s="126"/>
    </row>
    <row r="1127" spans="2:4" x14ac:dyDescent="0.2">
      <c r="B1127" s="126"/>
      <c r="C1127" s="126"/>
      <c r="D1127" s="126"/>
    </row>
    <row r="1128" spans="2:4" x14ac:dyDescent="0.2">
      <c r="B1128" s="126"/>
      <c r="C1128" s="126"/>
      <c r="D1128" s="126"/>
    </row>
    <row r="1129" spans="2:4" x14ac:dyDescent="0.2">
      <c r="B1129" s="126"/>
      <c r="C1129" s="126"/>
      <c r="D1129" s="126"/>
    </row>
    <row r="1130" spans="2:4" x14ac:dyDescent="0.2">
      <c r="B1130" s="126"/>
      <c r="C1130" s="126"/>
      <c r="D1130" s="126"/>
    </row>
    <row r="1131" spans="2:4" x14ac:dyDescent="0.2">
      <c r="B1131" s="126"/>
      <c r="C1131" s="126"/>
      <c r="D1131" s="126"/>
    </row>
    <row r="1132" spans="2:4" x14ac:dyDescent="0.2">
      <c r="B1132" s="126"/>
      <c r="C1132" s="126"/>
      <c r="D1132" s="126"/>
    </row>
    <row r="1133" spans="2:4" x14ac:dyDescent="0.2">
      <c r="B1133" s="126"/>
      <c r="C1133" s="126"/>
      <c r="D1133" s="126"/>
    </row>
    <row r="1134" spans="2:4" x14ac:dyDescent="0.2">
      <c r="B1134" s="126"/>
      <c r="C1134" s="126"/>
      <c r="D1134" s="126"/>
    </row>
    <row r="1135" spans="2:4" x14ac:dyDescent="0.2">
      <c r="B1135" s="126"/>
      <c r="C1135" s="126"/>
      <c r="D1135" s="126"/>
    </row>
    <row r="1136" spans="2:4" x14ac:dyDescent="0.2">
      <c r="B1136" s="126"/>
      <c r="C1136" s="126"/>
      <c r="D1136" s="126"/>
    </row>
    <row r="1137" spans="2:4" x14ac:dyDescent="0.2">
      <c r="B1137" s="126"/>
      <c r="C1137" s="126"/>
      <c r="D1137" s="126"/>
    </row>
    <row r="1138" spans="2:4" x14ac:dyDescent="0.2">
      <c r="B1138" s="126"/>
      <c r="C1138" s="126"/>
      <c r="D1138" s="126"/>
    </row>
    <row r="1139" spans="2:4" x14ac:dyDescent="0.2">
      <c r="B1139" s="126"/>
      <c r="C1139" s="126"/>
      <c r="D1139" s="126"/>
    </row>
    <row r="1140" spans="2:4" x14ac:dyDescent="0.2">
      <c r="B1140" s="126"/>
      <c r="C1140" s="126"/>
      <c r="D1140" s="126"/>
    </row>
    <row r="1141" spans="2:4" x14ac:dyDescent="0.2">
      <c r="B1141" s="126"/>
      <c r="C1141" s="126"/>
      <c r="D1141" s="126"/>
    </row>
    <row r="1142" spans="2:4" x14ac:dyDescent="0.2">
      <c r="B1142" s="126"/>
      <c r="C1142" s="126"/>
      <c r="D1142" s="126"/>
    </row>
    <row r="1143" spans="2:4" x14ac:dyDescent="0.2">
      <c r="B1143" s="126"/>
      <c r="C1143" s="126"/>
      <c r="D1143" s="126"/>
    </row>
    <row r="1144" spans="2:4" x14ac:dyDescent="0.2">
      <c r="B1144" s="126"/>
      <c r="C1144" s="126"/>
      <c r="D1144" s="126"/>
    </row>
    <row r="1145" spans="2:4" x14ac:dyDescent="0.2">
      <c r="B1145" s="126"/>
      <c r="C1145" s="126"/>
      <c r="D1145" s="126"/>
    </row>
    <row r="1146" spans="2:4" x14ac:dyDescent="0.2">
      <c r="B1146" s="126"/>
      <c r="C1146" s="126"/>
      <c r="D1146" s="126"/>
    </row>
    <row r="1147" spans="2:4" x14ac:dyDescent="0.2">
      <c r="B1147" s="126"/>
      <c r="C1147" s="126"/>
      <c r="D1147" s="126"/>
    </row>
    <row r="1148" spans="2:4" x14ac:dyDescent="0.2">
      <c r="B1148" s="126"/>
      <c r="C1148" s="126"/>
      <c r="D1148" s="126"/>
    </row>
    <row r="1149" spans="2:4" x14ac:dyDescent="0.2">
      <c r="B1149" s="126"/>
      <c r="C1149" s="126"/>
      <c r="D1149" s="126"/>
    </row>
    <row r="1150" spans="2:4" x14ac:dyDescent="0.2">
      <c r="B1150" s="126"/>
      <c r="C1150" s="126"/>
      <c r="D1150" s="126"/>
    </row>
    <row r="1151" spans="2:4" x14ac:dyDescent="0.2">
      <c r="B1151" s="126"/>
      <c r="C1151" s="126"/>
      <c r="D1151" s="126"/>
    </row>
    <row r="1152" spans="2:4" x14ac:dyDescent="0.2">
      <c r="B1152" s="126"/>
      <c r="C1152" s="126"/>
      <c r="D1152" s="126"/>
    </row>
    <row r="1153" spans="2:4" x14ac:dyDescent="0.2">
      <c r="B1153" s="126"/>
      <c r="C1153" s="126"/>
      <c r="D1153" s="126"/>
    </row>
    <row r="1154" spans="2:4" x14ac:dyDescent="0.2">
      <c r="B1154" s="126"/>
      <c r="C1154" s="126"/>
      <c r="D1154" s="126"/>
    </row>
    <row r="1155" spans="2:4" x14ac:dyDescent="0.2">
      <c r="B1155" s="126"/>
      <c r="C1155" s="126"/>
      <c r="D1155" s="126"/>
    </row>
    <row r="1156" spans="2:4" x14ac:dyDescent="0.2">
      <c r="B1156" s="126"/>
      <c r="C1156" s="126"/>
      <c r="D1156" s="126"/>
    </row>
    <row r="1157" spans="2:4" x14ac:dyDescent="0.2">
      <c r="B1157" s="126"/>
      <c r="C1157" s="126"/>
      <c r="D1157" s="126"/>
    </row>
    <row r="1158" spans="2:4" x14ac:dyDescent="0.2">
      <c r="B1158" s="126"/>
      <c r="C1158" s="126"/>
      <c r="D1158" s="126"/>
    </row>
    <row r="1159" spans="2:4" x14ac:dyDescent="0.2">
      <c r="B1159" s="126"/>
      <c r="C1159" s="126"/>
      <c r="D1159" s="126"/>
    </row>
    <row r="1160" spans="2:4" x14ac:dyDescent="0.2">
      <c r="B1160" s="126"/>
      <c r="C1160" s="126"/>
      <c r="D1160" s="126"/>
    </row>
    <row r="1161" spans="2:4" x14ac:dyDescent="0.2">
      <c r="B1161" s="126"/>
      <c r="C1161" s="126"/>
      <c r="D1161" s="126"/>
    </row>
    <row r="1162" spans="2:4" x14ac:dyDescent="0.2">
      <c r="B1162" s="126"/>
      <c r="C1162" s="126"/>
      <c r="D1162" s="126"/>
    </row>
    <row r="1163" spans="2:4" x14ac:dyDescent="0.2">
      <c r="B1163" s="126"/>
      <c r="C1163" s="126"/>
      <c r="D1163" s="126"/>
    </row>
    <row r="1164" spans="2:4" x14ac:dyDescent="0.2">
      <c r="B1164" s="126"/>
      <c r="C1164" s="126"/>
      <c r="D1164" s="126"/>
    </row>
    <row r="1165" spans="2:4" x14ac:dyDescent="0.2">
      <c r="B1165" s="126"/>
      <c r="C1165" s="126"/>
      <c r="D1165" s="126"/>
    </row>
    <row r="1166" spans="2:4" x14ac:dyDescent="0.2">
      <c r="B1166" s="126"/>
      <c r="C1166" s="126"/>
      <c r="D1166" s="126"/>
    </row>
    <row r="1167" spans="2:4" x14ac:dyDescent="0.2">
      <c r="B1167" s="126"/>
      <c r="C1167" s="126"/>
      <c r="D1167" s="126"/>
    </row>
    <row r="1168" spans="2:4" x14ac:dyDescent="0.2">
      <c r="B1168" s="126"/>
      <c r="C1168" s="126"/>
      <c r="D1168" s="126"/>
    </row>
    <row r="1169" spans="2:4" x14ac:dyDescent="0.2">
      <c r="B1169" s="126"/>
      <c r="C1169" s="126"/>
      <c r="D1169" s="126"/>
    </row>
    <row r="1170" spans="2:4" x14ac:dyDescent="0.2">
      <c r="B1170" s="126"/>
      <c r="C1170" s="126"/>
      <c r="D1170" s="126"/>
    </row>
    <row r="1171" spans="2:4" x14ac:dyDescent="0.2">
      <c r="B1171" s="126"/>
      <c r="C1171" s="126"/>
      <c r="D1171" s="126"/>
    </row>
    <row r="1172" spans="2:4" x14ac:dyDescent="0.2">
      <c r="B1172" s="126"/>
      <c r="C1172" s="126"/>
      <c r="D1172" s="126"/>
    </row>
    <row r="1173" spans="2:4" x14ac:dyDescent="0.2">
      <c r="B1173" s="126"/>
      <c r="C1173" s="126"/>
      <c r="D1173" s="126"/>
    </row>
    <row r="1174" spans="2:4" x14ac:dyDescent="0.2">
      <c r="B1174" s="126"/>
      <c r="C1174" s="126"/>
      <c r="D1174" s="126"/>
    </row>
    <row r="1175" spans="2:4" x14ac:dyDescent="0.2">
      <c r="B1175" s="126"/>
      <c r="C1175" s="126"/>
      <c r="D1175" s="126"/>
    </row>
    <row r="1176" spans="2:4" x14ac:dyDescent="0.2">
      <c r="B1176" s="126"/>
      <c r="C1176" s="126"/>
      <c r="D1176" s="126"/>
    </row>
    <row r="1177" spans="2:4" x14ac:dyDescent="0.2">
      <c r="B1177" s="126"/>
      <c r="C1177" s="126"/>
      <c r="D1177" s="126"/>
    </row>
    <row r="1178" spans="2:4" x14ac:dyDescent="0.2">
      <c r="B1178" s="126"/>
      <c r="C1178" s="126"/>
      <c r="D1178" s="126"/>
    </row>
    <row r="1179" spans="2:4" x14ac:dyDescent="0.2">
      <c r="B1179" s="126"/>
      <c r="C1179" s="126"/>
      <c r="D1179" s="126"/>
    </row>
    <row r="1180" spans="2:4" x14ac:dyDescent="0.2">
      <c r="B1180" s="126"/>
      <c r="C1180" s="126"/>
      <c r="D1180" s="126"/>
    </row>
    <row r="1181" spans="2:4" x14ac:dyDescent="0.2">
      <c r="B1181" s="126"/>
      <c r="C1181" s="126"/>
      <c r="D1181" s="126"/>
    </row>
    <row r="1182" spans="2:4" x14ac:dyDescent="0.2">
      <c r="B1182" s="126"/>
      <c r="C1182" s="126"/>
      <c r="D1182" s="126"/>
    </row>
    <row r="1183" spans="2:4" x14ac:dyDescent="0.2">
      <c r="B1183" s="126"/>
      <c r="C1183" s="126"/>
      <c r="D1183" s="126"/>
    </row>
    <row r="1184" spans="2:4" x14ac:dyDescent="0.2">
      <c r="B1184" s="126"/>
      <c r="C1184" s="126"/>
      <c r="D1184" s="126"/>
    </row>
    <row r="1185" spans="2:4" x14ac:dyDescent="0.2">
      <c r="B1185" s="126"/>
      <c r="C1185" s="126"/>
      <c r="D1185" s="126"/>
    </row>
    <row r="1186" spans="2:4" x14ac:dyDescent="0.2">
      <c r="B1186" s="126"/>
      <c r="C1186" s="126"/>
      <c r="D1186" s="126"/>
    </row>
    <row r="1187" spans="2:4" x14ac:dyDescent="0.2">
      <c r="B1187" s="126"/>
      <c r="C1187" s="126"/>
      <c r="D1187" s="126"/>
    </row>
    <row r="1188" spans="2:4" x14ac:dyDescent="0.2">
      <c r="B1188" s="126"/>
      <c r="C1188" s="126"/>
      <c r="D1188" s="126"/>
    </row>
    <row r="1189" spans="2:4" x14ac:dyDescent="0.2">
      <c r="B1189" s="126"/>
      <c r="C1189" s="126"/>
      <c r="D1189" s="126"/>
    </row>
    <row r="1190" spans="2:4" x14ac:dyDescent="0.2">
      <c r="B1190" s="126"/>
      <c r="C1190" s="126"/>
      <c r="D1190" s="126"/>
    </row>
    <row r="1191" spans="2:4" x14ac:dyDescent="0.2">
      <c r="B1191" s="126"/>
      <c r="C1191" s="126"/>
      <c r="D1191" s="126"/>
    </row>
    <row r="1192" spans="2:4" x14ac:dyDescent="0.2">
      <c r="B1192" s="126"/>
      <c r="C1192" s="126"/>
      <c r="D1192" s="126"/>
    </row>
    <row r="1193" spans="2:4" x14ac:dyDescent="0.2">
      <c r="B1193" s="126"/>
      <c r="C1193" s="126"/>
      <c r="D1193" s="126"/>
    </row>
    <row r="1194" spans="2:4" x14ac:dyDescent="0.2">
      <c r="B1194" s="126"/>
      <c r="C1194" s="126"/>
      <c r="D1194" s="126"/>
    </row>
    <row r="1195" spans="2:4" x14ac:dyDescent="0.2">
      <c r="B1195" s="126"/>
      <c r="C1195" s="126"/>
      <c r="D1195" s="126"/>
    </row>
    <row r="1196" spans="2:4" x14ac:dyDescent="0.2">
      <c r="B1196" s="126"/>
      <c r="C1196" s="126"/>
      <c r="D1196" s="126"/>
    </row>
    <row r="1197" spans="2:4" x14ac:dyDescent="0.2">
      <c r="B1197" s="126"/>
      <c r="C1197" s="126"/>
      <c r="D1197" s="126"/>
    </row>
    <row r="1198" spans="2:4" x14ac:dyDescent="0.2">
      <c r="B1198" s="126"/>
      <c r="C1198" s="126"/>
      <c r="D1198" s="126"/>
    </row>
    <row r="1199" spans="2:4" x14ac:dyDescent="0.2">
      <c r="B1199" s="126"/>
      <c r="C1199" s="126"/>
      <c r="D1199" s="126"/>
    </row>
    <row r="1200" spans="2:4" x14ac:dyDescent="0.2">
      <c r="B1200" s="126"/>
      <c r="C1200" s="126"/>
      <c r="D1200" s="126"/>
    </row>
    <row r="1201" spans="2:4" x14ac:dyDescent="0.2">
      <c r="B1201" s="126"/>
      <c r="C1201" s="126"/>
      <c r="D1201" s="126"/>
    </row>
    <row r="1202" spans="2:4" x14ac:dyDescent="0.2">
      <c r="B1202" s="126"/>
      <c r="C1202" s="126"/>
      <c r="D1202" s="126"/>
    </row>
    <row r="1203" spans="2:4" x14ac:dyDescent="0.2">
      <c r="B1203" s="126"/>
      <c r="C1203" s="126"/>
      <c r="D1203" s="126"/>
    </row>
    <row r="1204" spans="2:4" x14ac:dyDescent="0.2">
      <c r="B1204" s="126"/>
      <c r="C1204" s="126"/>
      <c r="D1204" s="126"/>
    </row>
    <row r="1205" spans="2:4" x14ac:dyDescent="0.2">
      <c r="B1205" s="126"/>
      <c r="C1205" s="126"/>
      <c r="D1205" s="126"/>
    </row>
    <row r="1206" spans="2:4" x14ac:dyDescent="0.2">
      <c r="B1206" s="126"/>
      <c r="C1206" s="126"/>
      <c r="D1206" s="126"/>
    </row>
    <row r="1207" spans="2:4" x14ac:dyDescent="0.2">
      <c r="B1207" s="126"/>
      <c r="C1207" s="126"/>
      <c r="D1207" s="126"/>
    </row>
    <row r="1208" spans="2:4" x14ac:dyDescent="0.2">
      <c r="B1208" s="126"/>
      <c r="C1208" s="126"/>
      <c r="D1208" s="126"/>
    </row>
    <row r="1209" spans="2:4" x14ac:dyDescent="0.2">
      <c r="B1209" s="126"/>
      <c r="C1209" s="126"/>
      <c r="D1209" s="126"/>
    </row>
    <row r="1210" spans="2:4" x14ac:dyDescent="0.2">
      <c r="B1210" s="126"/>
      <c r="C1210" s="126"/>
      <c r="D1210" s="126"/>
    </row>
    <row r="1211" spans="2:4" x14ac:dyDescent="0.2">
      <c r="B1211" s="126"/>
      <c r="C1211" s="126"/>
      <c r="D1211" s="126"/>
    </row>
    <row r="1212" spans="2:4" x14ac:dyDescent="0.2">
      <c r="B1212" s="126"/>
      <c r="C1212" s="126"/>
      <c r="D1212" s="126"/>
    </row>
    <row r="1213" spans="2:4" x14ac:dyDescent="0.2">
      <c r="B1213" s="126"/>
      <c r="C1213" s="126"/>
      <c r="D1213" s="126"/>
    </row>
    <row r="1214" spans="2:4" x14ac:dyDescent="0.2">
      <c r="B1214" s="126"/>
      <c r="C1214" s="126"/>
      <c r="D1214" s="126"/>
    </row>
    <row r="1215" spans="2:4" x14ac:dyDescent="0.2">
      <c r="B1215" s="126"/>
      <c r="C1215" s="126"/>
      <c r="D1215" s="126"/>
    </row>
    <row r="1216" spans="2:4" x14ac:dyDescent="0.2">
      <c r="B1216" s="126"/>
      <c r="C1216" s="126"/>
      <c r="D1216" s="126"/>
    </row>
    <row r="1217" spans="2:4" x14ac:dyDescent="0.2">
      <c r="B1217" s="126"/>
      <c r="C1217" s="126"/>
      <c r="D1217" s="126"/>
    </row>
    <row r="1218" spans="2:4" x14ac:dyDescent="0.2">
      <c r="B1218" s="126"/>
      <c r="C1218" s="126"/>
      <c r="D1218" s="126"/>
    </row>
    <row r="1219" spans="2:4" x14ac:dyDescent="0.2">
      <c r="B1219" s="126"/>
      <c r="C1219" s="126"/>
      <c r="D1219" s="126"/>
    </row>
    <row r="1220" spans="2:4" x14ac:dyDescent="0.2">
      <c r="B1220" s="126"/>
      <c r="C1220" s="126"/>
      <c r="D1220" s="126"/>
    </row>
    <row r="1221" spans="2:4" x14ac:dyDescent="0.2">
      <c r="B1221" s="126"/>
      <c r="C1221" s="126"/>
      <c r="D1221" s="126"/>
    </row>
    <row r="1222" spans="2:4" x14ac:dyDescent="0.2">
      <c r="B1222" s="126"/>
      <c r="C1222" s="126"/>
      <c r="D1222" s="126"/>
    </row>
    <row r="1223" spans="2:4" x14ac:dyDescent="0.2">
      <c r="B1223" s="126"/>
      <c r="C1223" s="126"/>
      <c r="D1223" s="126"/>
    </row>
    <row r="1224" spans="2:4" x14ac:dyDescent="0.2">
      <c r="B1224" s="126"/>
      <c r="C1224" s="126"/>
      <c r="D1224" s="126"/>
    </row>
    <row r="1225" spans="2:4" x14ac:dyDescent="0.2">
      <c r="B1225" s="126"/>
      <c r="C1225" s="126"/>
      <c r="D1225" s="126"/>
    </row>
    <row r="1226" spans="2:4" x14ac:dyDescent="0.2">
      <c r="B1226" s="126"/>
      <c r="C1226" s="126"/>
      <c r="D1226" s="126"/>
    </row>
    <row r="1227" spans="2:4" x14ac:dyDescent="0.2">
      <c r="B1227" s="126"/>
      <c r="C1227" s="126"/>
      <c r="D1227" s="126"/>
    </row>
    <row r="1228" spans="2:4" x14ac:dyDescent="0.2">
      <c r="B1228" s="126"/>
      <c r="C1228" s="126"/>
      <c r="D1228" s="126"/>
    </row>
    <row r="1229" spans="2:4" x14ac:dyDescent="0.2">
      <c r="B1229" s="126"/>
      <c r="C1229" s="126"/>
      <c r="D1229" s="126"/>
    </row>
    <row r="1230" spans="2:4" x14ac:dyDescent="0.2">
      <c r="B1230" s="126"/>
      <c r="C1230" s="126"/>
      <c r="D1230" s="126"/>
    </row>
    <row r="1231" spans="2:4" x14ac:dyDescent="0.2">
      <c r="B1231" s="126"/>
      <c r="C1231" s="126"/>
      <c r="D1231" s="126"/>
    </row>
    <row r="1232" spans="2:4" x14ac:dyDescent="0.2">
      <c r="B1232" s="126"/>
      <c r="C1232" s="126"/>
      <c r="D1232" s="126"/>
    </row>
    <row r="1233" spans="2:4" x14ac:dyDescent="0.2">
      <c r="B1233" s="126"/>
      <c r="C1233" s="126"/>
      <c r="D1233" s="126"/>
    </row>
    <row r="1234" spans="2:4" x14ac:dyDescent="0.2">
      <c r="B1234" s="126"/>
      <c r="C1234" s="126"/>
      <c r="D1234" s="126"/>
    </row>
    <row r="1235" spans="2:4" x14ac:dyDescent="0.2">
      <c r="B1235" s="126"/>
      <c r="C1235" s="126"/>
      <c r="D1235" s="126"/>
    </row>
    <row r="1236" spans="2:4" x14ac:dyDescent="0.2">
      <c r="B1236" s="126"/>
      <c r="C1236" s="126"/>
      <c r="D1236" s="126"/>
    </row>
    <row r="1237" spans="2:4" x14ac:dyDescent="0.2">
      <c r="B1237" s="126"/>
      <c r="C1237" s="126"/>
      <c r="D1237" s="126"/>
    </row>
    <row r="1238" spans="2:4" x14ac:dyDescent="0.2">
      <c r="B1238" s="126"/>
      <c r="C1238" s="126"/>
      <c r="D1238" s="126"/>
    </row>
    <row r="1239" spans="2:4" x14ac:dyDescent="0.2">
      <c r="B1239" s="126"/>
      <c r="C1239" s="126"/>
      <c r="D1239" s="126"/>
    </row>
    <row r="1240" spans="2:4" x14ac:dyDescent="0.2">
      <c r="B1240" s="126"/>
      <c r="C1240" s="126"/>
      <c r="D1240" s="126"/>
    </row>
    <row r="1241" spans="2:4" x14ac:dyDescent="0.2">
      <c r="B1241" s="126"/>
      <c r="C1241" s="126"/>
      <c r="D1241" s="126"/>
    </row>
    <row r="1242" spans="2:4" x14ac:dyDescent="0.2">
      <c r="B1242" s="126"/>
      <c r="C1242" s="126"/>
      <c r="D1242" s="126"/>
    </row>
    <row r="1243" spans="2:4" x14ac:dyDescent="0.2">
      <c r="B1243" s="126"/>
      <c r="C1243" s="126"/>
      <c r="D1243" s="126"/>
    </row>
    <row r="1244" spans="2:4" x14ac:dyDescent="0.2">
      <c r="B1244" s="126"/>
      <c r="C1244" s="126"/>
      <c r="D1244" s="126"/>
    </row>
    <row r="1245" spans="2:4" x14ac:dyDescent="0.2">
      <c r="B1245" s="126"/>
      <c r="C1245" s="126"/>
      <c r="D1245" s="126"/>
    </row>
    <row r="1246" spans="2:4" x14ac:dyDescent="0.2">
      <c r="B1246" s="126"/>
      <c r="C1246" s="126"/>
      <c r="D1246" s="126"/>
    </row>
    <row r="1247" spans="2:4" x14ac:dyDescent="0.2">
      <c r="B1247" s="126"/>
      <c r="C1247" s="126"/>
      <c r="D1247" s="126"/>
    </row>
    <row r="1248" spans="2:4" x14ac:dyDescent="0.2">
      <c r="B1248" s="126"/>
      <c r="C1248" s="126"/>
      <c r="D1248" s="126"/>
    </row>
    <row r="1249" spans="2:4" x14ac:dyDescent="0.2">
      <c r="B1249" s="126"/>
      <c r="C1249" s="126"/>
      <c r="D1249" s="126"/>
    </row>
    <row r="1250" spans="2:4" x14ac:dyDescent="0.2">
      <c r="B1250" s="126"/>
      <c r="C1250" s="126"/>
      <c r="D1250" s="126"/>
    </row>
    <row r="1251" spans="2:4" x14ac:dyDescent="0.2">
      <c r="B1251" s="126"/>
      <c r="C1251" s="126"/>
      <c r="D1251" s="126"/>
    </row>
    <row r="1252" spans="2:4" x14ac:dyDescent="0.2">
      <c r="B1252" s="126"/>
      <c r="C1252" s="126"/>
      <c r="D1252" s="126"/>
    </row>
    <row r="1253" spans="2:4" x14ac:dyDescent="0.2">
      <c r="B1253" s="126"/>
      <c r="C1253" s="126"/>
      <c r="D1253" s="126"/>
    </row>
    <row r="1254" spans="2:4" x14ac:dyDescent="0.2">
      <c r="B1254" s="126"/>
      <c r="C1254" s="126"/>
      <c r="D1254" s="126"/>
    </row>
    <row r="1255" spans="2:4" x14ac:dyDescent="0.2">
      <c r="B1255" s="126"/>
      <c r="C1255" s="126"/>
      <c r="D1255" s="126"/>
    </row>
    <row r="1256" spans="2:4" x14ac:dyDescent="0.2">
      <c r="B1256" s="126"/>
      <c r="C1256" s="126"/>
      <c r="D1256" s="126"/>
    </row>
    <row r="1257" spans="2:4" x14ac:dyDescent="0.2">
      <c r="B1257" s="126"/>
      <c r="C1257" s="126"/>
      <c r="D1257" s="126"/>
    </row>
    <row r="1258" spans="2:4" x14ac:dyDescent="0.2">
      <c r="B1258" s="126"/>
      <c r="C1258" s="126"/>
      <c r="D1258" s="126"/>
    </row>
    <row r="1259" spans="2:4" x14ac:dyDescent="0.2">
      <c r="B1259" s="126"/>
      <c r="C1259" s="126"/>
      <c r="D1259" s="126"/>
    </row>
    <row r="1260" spans="2:4" x14ac:dyDescent="0.2">
      <c r="B1260" s="126"/>
      <c r="C1260" s="126"/>
      <c r="D1260" s="126"/>
    </row>
    <row r="1261" spans="2:4" x14ac:dyDescent="0.2">
      <c r="B1261" s="126"/>
      <c r="C1261" s="126"/>
      <c r="D1261" s="126"/>
    </row>
    <row r="1262" spans="2:4" x14ac:dyDescent="0.2">
      <c r="B1262" s="126"/>
      <c r="C1262" s="126"/>
      <c r="D1262" s="126"/>
    </row>
    <row r="1263" spans="2:4" x14ac:dyDescent="0.2">
      <c r="B1263" s="126"/>
      <c r="C1263" s="126"/>
      <c r="D1263" s="126"/>
    </row>
    <row r="1264" spans="2:4" x14ac:dyDescent="0.2">
      <c r="B1264" s="126"/>
      <c r="C1264" s="126"/>
      <c r="D1264" s="126"/>
    </row>
    <row r="1265" spans="2:4" x14ac:dyDescent="0.2">
      <c r="B1265" s="126"/>
      <c r="C1265" s="126"/>
      <c r="D1265" s="126"/>
    </row>
    <row r="1266" spans="2:4" x14ac:dyDescent="0.2">
      <c r="B1266" s="126"/>
      <c r="C1266" s="126"/>
      <c r="D1266" s="126"/>
    </row>
    <row r="1267" spans="2:4" x14ac:dyDescent="0.2">
      <c r="B1267" s="126"/>
      <c r="C1267" s="126"/>
      <c r="D1267" s="126"/>
    </row>
    <row r="1268" spans="2:4" x14ac:dyDescent="0.2">
      <c r="B1268" s="126"/>
      <c r="C1268" s="126"/>
      <c r="D1268" s="126"/>
    </row>
    <row r="1269" spans="2:4" x14ac:dyDescent="0.2">
      <c r="B1269" s="126"/>
      <c r="C1269" s="126"/>
      <c r="D1269" s="126"/>
    </row>
    <row r="1270" spans="2:4" x14ac:dyDescent="0.2">
      <c r="B1270" s="126"/>
      <c r="C1270" s="126"/>
      <c r="D1270" s="126"/>
    </row>
    <row r="1271" spans="2:4" x14ac:dyDescent="0.2">
      <c r="B1271" s="126"/>
      <c r="C1271" s="126"/>
      <c r="D1271" s="126"/>
    </row>
    <row r="1272" spans="2:4" x14ac:dyDescent="0.2">
      <c r="B1272" s="126"/>
      <c r="C1272" s="126"/>
      <c r="D1272" s="126"/>
    </row>
    <row r="1273" spans="2:4" x14ac:dyDescent="0.2">
      <c r="B1273" s="126"/>
      <c r="C1273" s="126"/>
      <c r="D1273" s="126"/>
    </row>
    <row r="1274" spans="2:4" x14ac:dyDescent="0.2">
      <c r="B1274" s="126"/>
      <c r="C1274" s="126"/>
      <c r="D1274" s="126"/>
    </row>
    <row r="1275" spans="2:4" x14ac:dyDescent="0.2">
      <c r="B1275" s="126"/>
      <c r="C1275" s="126"/>
      <c r="D1275" s="126"/>
    </row>
    <row r="1276" spans="2:4" x14ac:dyDescent="0.2">
      <c r="B1276" s="126"/>
      <c r="C1276" s="126"/>
      <c r="D1276" s="126"/>
    </row>
    <row r="1277" spans="2:4" x14ac:dyDescent="0.2">
      <c r="B1277" s="126"/>
      <c r="C1277" s="126"/>
      <c r="D1277" s="126"/>
    </row>
    <row r="1278" spans="2:4" x14ac:dyDescent="0.2">
      <c r="B1278" s="126"/>
      <c r="C1278" s="126"/>
      <c r="D1278" s="126"/>
    </row>
    <row r="1279" spans="2:4" x14ac:dyDescent="0.2">
      <c r="B1279" s="126"/>
      <c r="C1279" s="126"/>
      <c r="D1279" s="126"/>
    </row>
    <row r="1280" spans="2:4" x14ac:dyDescent="0.2">
      <c r="B1280" s="126"/>
      <c r="C1280" s="126"/>
      <c r="D1280" s="126"/>
    </row>
    <row r="1281" spans="2:4" x14ac:dyDescent="0.2">
      <c r="B1281" s="126"/>
      <c r="C1281" s="126"/>
      <c r="D1281" s="126"/>
    </row>
    <row r="1282" spans="2:4" x14ac:dyDescent="0.2">
      <c r="B1282" s="126"/>
      <c r="C1282" s="126"/>
      <c r="D1282" s="126"/>
    </row>
    <row r="1283" spans="2:4" x14ac:dyDescent="0.2">
      <c r="B1283" s="126"/>
      <c r="C1283" s="126"/>
      <c r="D1283" s="126"/>
    </row>
    <row r="1284" spans="2:4" x14ac:dyDescent="0.2">
      <c r="B1284" s="126"/>
      <c r="C1284" s="126"/>
      <c r="D1284" s="126"/>
    </row>
    <row r="1285" spans="2:4" x14ac:dyDescent="0.2">
      <c r="B1285" s="126"/>
      <c r="C1285" s="126"/>
      <c r="D1285" s="126"/>
    </row>
    <row r="1286" spans="2:4" x14ac:dyDescent="0.2">
      <c r="B1286" s="126"/>
      <c r="C1286" s="126"/>
      <c r="D1286" s="126"/>
    </row>
    <row r="1287" spans="2:4" x14ac:dyDescent="0.2">
      <c r="B1287" s="126"/>
      <c r="C1287" s="126"/>
      <c r="D1287" s="126"/>
    </row>
    <row r="1288" spans="2:4" x14ac:dyDescent="0.2">
      <c r="B1288" s="126"/>
      <c r="C1288" s="126"/>
      <c r="D1288" s="126"/>
    </row>
    <row r="1289" spans="2:4" x14ac:dyDescent="0.2">
      <c r="B1289" s="126"/>
      <c r="C1289" s="126"/>
      <c r="D1289" s="126"/>
    </row>
    <row r="1290" spans="2:4" x14ac:dyDescent="0.2">
      <c r="B1290" s="126"/>
      <c r="C1290" s="126"/>
      <c r="D1290" s="126"/>
    </row>
    <row r="1291" spans="2:4" x14ac:dyDescent="0.2">
      <c r="B1291" s="126"/>
      <c r="C1291" s="126"/>
      <c r="D1291" s="126"/>
    </row>
    <row r="1292" spans="2:4" x14ac:dyDescent="0.2">
      <c r="B1292" s="126"/>
      <c r="C1292" s="126"/>
      <c r="D1292" s="126"/>
    </row>
    <row r="1293" spans="2:4" x14ac:dyDescent="0.2">
      <c r="B1293" s="126"/>
      <c r="C1293" s="126"/>
      <c r="D1293" s="126"/>
    </row>
    <row r="1294" spans="2:4" x14ac:dyDescent="0.2">
      <c r="B1294" s="126"/>
      <c r="C1294" s="126"/>
      <c r="D1294" s="126"/>
    </row>
    <row r="1295" spans="2:4" x14ac:dyDescent="0.2">
      <c r="B1295" s="126"/>
      <c r="C1295" s="126"/>
      <c r="D1295" s="126"/>
    </row>
    <row r="1296" spans="2:4" x14ac:dyDescent="0.2">
      <c r="B1296" s="126"/>
      <c r="C1296" s="126"/>
      <c r="D1296" s="126"/>
    </row>
    <row r="1297" spans="2:4" x14ac:dyDescent="0.2">
      <c r="B1297" s="126"/>
      <c r="C1297" s="126"/>
      <c r="D1297" s="126"/>
    </row>
    <row r="1298" spans="2:4" x14ac:dyDescent="0.2">
      <c r="B1298" s="126"/>
      <c r="C1298" s="126"/>
      <c r="D1298" s="126"/>
    </row>
    <row r="1299" spans="2:4" x14ac:dyDescent="0.2">
      <c r="B1299" s="126"/>
      <c r="C1299" s="126"/>
      <c r="D1299" s="126"/>
    </row>
    <row r="1300" spans="2:4" x14ac:dyDescent="0.2">
      <c r="B1300" s="126"/>
      <c r="C1300" s="126"/>
      <c r="D1300" s="126"/>
    </row>
    <row r="1301" spans="2:4" x14ac:dyDescent="0.2">
      <c r="B1301" s="126"/>
      <c r="C1301" s="126"/>
      <c r="D1301" s="126"/>
    </row>
    <row r="1302" spans="2:4" x14ac:dyDescent="0.2">
      <c r="B1302" s="126"/>
      <c r="C1302" s="126"/>
      <c r="D1302" s="126"/>
    </row>
    <row r="1303" spans="2:4" x14ac:dyDescent="0.2">
      <c r="B1303" s="126"/>
      <c r="C1303" s="126"/>
      <c r="D1303" s="126"/>
    </row>
    <row r="1304" spans="2:4" x14ac:dyDescent="0.2">
      <c r="B1304" s="126"/>
      <c r="C1304" s="126"/>
      <c r="D1304" s="126"/>
    </row>
    <row r="1305" spans="2:4" x14ac:dyDescent="0.2">
      <c r="B1305" s="126"/>
      <c r="C1305" s="126"/>
      <c r="D1305" s="126"/>
    </row>
    <row r="1306" spans="2:4" x14ac:dyDescent="0.2">
      <c r="B1306" s="126"/>
      <c r="C1306" s="126"/>
      <c r="D1306" s="126"/>
    </row>
    <row r="1307" spans="2:4" x14ac:dyDescent="0.2">
      <c r="B1307" s="126"/>
      <c r="C1307" s="126"/>
      <c r="D1307" s="126"/>
    </row>
    <row r="1308" spans="2:4" x14ac:dyDescent="0.2">
      <c r="B1308" s="126"/>
      <c r="C1308" s="126"/>
      <c r="D1308" s="126"/>
    </row>
    <row r="1309" spans="2:4" x14ac:dyDescent="0.2">
      <c r="B1309" s="126"/>
      <c r="C1309" s="126"/>
      <c r="D1309" s="126"/>
    </row>
    <row r="1310" spans="2:4" x14ac:dyDescent="0.2">
      <c r="B1310" s="126"/>
      <c r="C1310" s="126"/>
      <c r="D1310" s="126"/>
    </row>
    <row r="1311" spans="2:4" x14ac:dyDescent="0.2">
      <c r="B1311" s="126"/>
      <c r="C1311" s="126"/>
      <c r="D1311" s="126"/>
    </row>
    <row r="1312" spans="2:4" x14ac:dyDescent="0.2">
      <c r="B1312" s="126"/>
      <c r="C1312" s="126"/>
      <c r="D1312" s="126"/>
    </row>
    <row r="1313" spans="2:4" x14ac:dyDescent="0.2">
      <c r="B1313" s="126"/>
      <c r="C1313" s="126"/>
      <c r="D1313" s="126"/>
    </row>
    <row r="1314" spans="2:4" x14ac:dyDescent="0.2">
      <c r="B1314" s="126"/>
      <c r="C1314" s="126"/>
      <c r="D1314" s="126"/>
    </row>
    <row r="1315" spans="2:4" x14ac:dyDescent="0.2">
      <c r="B1315" s="126"/>
      <c r="C1315" s="126"/>
      <c r="D1315" s="126"/>
    </row>
    <row r="1316" spans="2:4" x14ac:dyDescent="0.2">
      <c r="B1316" s="126"/>
      <c r="C1316" s="126"/>
      <c r="D1316" s="126"/>
    </row>
    <row r="1317" spans="2:4" x14ac:dyDescent="0.2">
      <c r="B1317" s="126"/>
      <c r="C1317" s="126"/>
      <c r="D1317" s="126"/>
    </row>
    <row r="1318" spans="2:4" x14ac:dyDescent="0.2">
      <c r="B1318" s="126"/>
      <c r="C1318" s="126"/>
      <c r="D1318" s="126"/>
    </row>
    <row r="1319" spans="2:4" x14ac:dyDescent="0.2">
      <c r="B1319" s="126"/>
      <c r="C1319" s="126"/>
      <c r="D1319" s="126"/>
    </row>
    <row r="1320" spans="2:4" x14ac:dyDescent="0.2">
      <c r="B1320" s="126"/>
      <c r="C1320" s="126"/>
      <c r="D1320" s="126"/>
    </row>
    <row r="1321" spans="2:4" x14ac:dyDescent="0.2">
      <c r="B1321" s="126"/>
      <c r="C1321" s="126"/>
      <c r="D1321" s="126"/>
    </row>
    <row r="1322" spans="2:4" x14ac:dyDescent="0.2">
      <c r="B1322" s="126"/>
      <c r="C1322" s="126"/>
      <c r="D1322" s="126"/>
    </row>
    <row r="1323" spans="2:4" x14ac:dyDescent="0.2">
      <c r="B1323" s="126"/>
      <c r="C1323" s="126"/>
      <c r="D1323" s="126"/>
    </row>
    <row r="1324" spans="2:4" x14ac:dyDescent="0.2">
      <c r="B1324" s="126"/>
      <c r="C1324" s="126"/>
      <c r="D1324" s="126"/>
    </row>
    <row r="1325" spans="2:4" x14ac:dyDescent="0.2">
      <c r="B1325" s="126"/>
      <c r="C1325" s="126"/>
      <c r="D1325" s="126"/>
    </row>
    <row r="1326" spans="2:4" x14ac:dyDescent="0.2">
      <c r="B1326" s="126"/>
      <c r="C1326" s="126"/>
      <c r="D1326" s="126"/>
    </row>
    <row r="1327" spans="2:4" x14ac:dyDescent="0.2">
      <c r="B1327" s="126"/>
      <c r="C1327" s="126"/>
      <c r="D1327" s="126"/>
    </row>
    <row r="1328" spans="2:4" x14ac:dyDescent="0.2">
      <c r="B1328" s="126"/>
      <c r="C1328" s="126"/>
      <c r="D1328" s="126"/>
    </row>
    <row r="1329" spans="2:4" x14ac:dyDescent="0.2">
      <c r="B1329" s="126"/>
      <c r="C1329" s="126"/>
      <c r="D1329" s="126"/>
    </row>
    <row r="1330" spans="2:4" x14ac:dyDescent="0.2">
      <c r="B1330" s="126"/>
      <c r="C1330" s="126"/>
      <c r="D1330" s="126"/>
    </row>
    <row r="1331" spans="2:4" x14ac:dyDescent="0.2">
      <c r="B1331" s="126"/>
      <c r="C1331" s="126"/>
      <c r="D1331" s="126"/>
    </row>
    <row r="1332" spans="2:4" x14ac:dyDescent="0.2">
      <c r="B1332" s="126"/>
      <c r="C1332" s="126"/>
      <c r="D1332" s="126"/>
    </row>
    <row r="1333" spans="2:4" x14ac:dyDescent="0.2">
      <c r="B1333" s="126"/>
      <c r="C1333" s="126"/>
      <c r="D1333" s="126"/>
    </row>
    <row r="1334" spans="2:4" x14ac:dyDescent="0.2">
      <c r="B1334" s="126"/>
      <c r="C1334" s="126"/>
      <c r="D1334" s="126"/>
    </row>
    <row r="1335" spans="2:4" x14ac:dyDescent="0.2">
      <c r="B1335" s="126"/>
      <c r="C1335" s="126"/>
      <c r="D1335" s="126"/>
    </row>
    <row r="1336" spans="2:4" x14ac:dyDescent="0.2">
      <c r="B1336" s="126"/>
      <c r="C1336" s="126"/>
      <c r="D1336" s="126"/>
    </row>
    <row r="1337" spans="2:4" x14ac:dyDescent="0.2">
      <c r="B1337" s="126"/>
      <c r="C1337" s="126"/>
      <c r="D1337" s="126"/>
    </row>
    <row r="1338" spans="2:4" x14ac:dyDescent="0.2">
      <c r="B1338" s="126"/>
      <c r="C1338" s="126"/>
      <c r="D1338" s="126"/>
    </row>
    <row r="1339" spans="2:4" x14ac:dyDescent="0.2">
      <c r="B1339" s="126"/>
      <c r="C1339" s="126"/>
      <c r="D1339" s="126"/>
    </row>
    <row r="1340" spans="2:4" x14ac:dyDescent="0.2">
      <c r="B1340" s="126"/>
      <c r="C1340" s="126"/>
      <c r="D1340" s="126"/>
    </row>
    <row r="1341" spans="2:4" x14ac:dyDescent="0.2">
      <c r="B1341" s="126"/>
      <c r="C1341" s="126"/>
      <c r="D1341" s="126"/>
    </row>
    <row r="1342" spans="2:4" x14ac:dyDescent="0.2">
      <c r="B1342" s="126"/>
      <c r="C1342" s="126"/>
      <c r="D1342" s="126"/>
    </row>
    <row r="1343" spans="2:4" x14ac:dyDescent="0.2">
      <c r="B1343" s="126"/>
      <c r="C1343" s="126"/>
      <c r="D1343" s="126"/>
    </row>
    <row r="1344" spans="2:4" x14ac:dyDescent="0.2">
      <c r="B1344" s="126"/>
      <c r="C1344" s="126"/>
      <c r="D1344" s="126"/>
    </row>
    <row r="1345" spans="2:4" x14ac:dyDescent="0.2">
      <c r="B1345" s="126"/>
      <c r="C1345" s="126"/>
      <c r="D1345" s="126"/>
    </row>
    <row r="1346" spans="2:4" x14ac:dyDescent="0.2">
      <c r="B1346" s="126"/>
      <c r="C1346" s="126"/>
      <c r="D1346" s="126"/>
    </row>
    <row r="1347" spans="2:4" x14ac:dyDescent="0.2">
      <c r="B1347" s="126"/>
      <c r="C1347" s="126"/>
      <c r="D1347" s="126"/>
    </row>
    <row r="1348" spans="2:4" x14ac:dyDescent="0.2">
      <c r="B1348" s="126"/>
      <c r="C1348" s="126"/>
      <c r="D1348" s="126"/>
    </row>
    <row r="1349" spans="2:4" x14ac:dyDescent="0.2">
      <c r="B1349" s="126"/>
      <c r="C1349" s="126"/>
      <c r="D1349" s="126"/>
    </row>
    <row r="1350" spans="2:4" x14ac:dyDescent="0.2">
      <c r="B1350" s="126"/>
      <c r="C1350" s="126"/>
      <c r="D1350" s="126"/>
    </row>
    <row r="1351" spans="2:4" x14ac:dyDescent="0.2">
      <c r="B1351" s="126"/>
      <c r="C1351" s="126"/>
      <c r="D1351" s="126"/>
    </row>
    <row r="1352" spans="2:4" x14ac:dyDescent="0.2">
      <c r="B1352" s="126"/>
      <c r="C1352" s="126"/>
      <c r="D1352" s="126"/>
    </row>
    <row r="1353" spans="2:4" x14ac:dyDescent="0.2">
      <c r="B1353" s="126"/>
      <c r="C1353" s="126"/>
      <c r="D1353" s="126"/>
    </row>
    <row r="1354" spans="2:4" x14ac:dyDescent="0.2">
      <c r="B1354" s="126"/>
      <c r="C1354" s="126"/>
      <c r="D1354" s="126"/>
    </row>
    <row r="1355" spans="2:4" x14ac:dyDescent="0.2">
      <c r="B1355" s="126"/>
      <c r="C1355" s="126"/>
      <c r="D1355" s="126"/>
    </row>
    <row r="1356" spans="2:4" x14ac:dyDescent="0.2">
      <c r="B1356" s="126"/>
      <c r="C1356" s="126"/>
      <c r="D1356" s="126"/>
    </row>
    <row r="1357" spans="2:4" x14ac:dyDescent="0.2">
      <c r="B1357" s="126"/>
      <c r="C1357" s="126"/>
      <c r="D1357" s="126"/>
    </row>
    <row r="1358" spans="2:4" x14ac:dyDescent="0.2">
      <c r="B1358" s="126"/>
      <c r="C1358" s="126"/>
      <c r="D1358" s="126"/>
    </row>
    <row r="1359" spans="2:4" x14ac:dyDescent="0.2">
      <c r="B1359" s="126"/>
      <c r="C1359" s="126"/>
      <c r="D1359" s="126"/>
    </row>
    <row r="1360" spans="2:4" x14ac:dyDescent="0.2">
      <c r="B1360" s="126"/>
      <c r="C1360" s="126"/>
      <c r="D1360" s="126"/>
    </row>
    <row r="1361" spans="2:4" x14ac:dyDescent="0.2">
      <c r="B1361" s="126"/>
      <c r="C1361" s="126"/>
      <c r="D1361" s="126"/>
    </row>
    <row r="1362" spans="2:4" x14ac:dyDescent="0.2">
      <c r="B1362" s="126"/>
      <c r="C1362" s="126"/>
      <c r="D1362" s="126"/>
    </row>
    <row r="1363" spans="2:4" x14ac:dyDescent="0.2">
      <c r="B1363" s="126"/>
      <c r="C1363" s="126"/>
      <c r="D1363" s="126"/>
    </row>
    <row r="1364" spans="2:4" x14ac:dyDescent="0.2">
      <c r="B1364" s="126"/>
      <c r="C1364" s="126"/>
      <c r="D1364" s="126"/>
    </row>
    <row r="1365" spans="2:4" x14ac:dyDescent="0.2">
      <c r="B1365" s="126"/>
      <c r="C1365" s="126"/>
      <c r="D1365" s="126"/>
    </row>
    <row r="1366" spans="2:4" x14ac:dyDescent="0.2">
      <c r="B1366" s="126"/>
      <c r="C1366" s="126"/>
      <c r="D1366" s="126"/>
    </row>
    <row r="1367" spans="2:4" x14ac:dyDescent="0.2">
      <c r="B1367" s="126"/>
      <c r="C1367" s="126"/>
      <c r="D1367" s="126"/>
    </row>
    <row r="1368" spans="2:4" x14ac:dyDescent="0.2">
      <c r="B1368" s="126"/>
      <c r="C1368" s="126"/>
      <c r="D1368" s="126"/>
    </row>
    <row r="1369" spans="2:4" x14ac:dyDescent="0.2">
      <c r="B1369" s="126"/>
      <c r="C1369" s="126"/>
      <c r="D1369" s="126"/>
    </row>
    <row r="1370" spans="2:4" x14ac:dyDescent="0.2">
      <c r="B1370" s="126"/>
      <c r="C1370" s="126"/>
      <c r="D1370" s="126"/>
    </row>
    <row r="1371" spans="2:4" x14ac:dyDescent="0.2">
      <c r="B1371" s="126"/>
      <c r="C1371" s="126"/>
      <c r="D1371" s="126"/>
    </row>
    <row r="1372" spans="2:4" x14ac:dyDescent="0.2">
      <c r="B1372" s="126"/>
      <c r="C1372" s="126"/>
      <c r="D1372" s="126"/>
    </row>
    <row r="1373" spans="2:4" x14ac:dyDescent="0.2">
      <c r="B1373" s="126"/>
      <c r="C1373" s="126"/>
      <c r="D1373" s="126"/>
    </row>
    <row r="1374" spans="2:4" x14ac:dyDescent="0.2">
      <c r="B1374" s="126"/>
      <c r="C1374" s="126"/>
      <c r="D1374" s="126"/>
    </row>
    <row r="1375" spans="2:4" x14ac:dyDescent="0.2">
      <c r="B1375" s="126"/>
      <c r="C1375" s="126"/>
      <c r="D1375" s="126"/>
    </row>
    <row r="1376" spans="2:4" x14ac:dyDescent="0.2">
      <c r="B1376" s="126"/>
      <c r="C1376" s="126"/>
      <c r="D1376" s="126"/>
    </row>
    <row r="1377" spans="2:4" x14ac:dyDescent="0.2">
      <c r="B1377" s="126"/>
      <c r="C1377" s="126"/>
      <c r="D1377" s="126"/>
    </row>
    <row r="1378" spans="2:4" x14ac:dyDescent="0.2">
      <c r="B1378" s="126"/>
      <c r="C1378" s="126"/>
      <c r="D1378" s="126"/>
    </row>
    <row r="1379" spans="2:4" x14ac:dyDescent="0.2">
      <c r="B1379" s="126"/>
      <c r="C1379" s="126"/>
      <c r="D1379" s="126"/>
    </row>
    <row r="1380" spans="2:4" x14ac:dyDescent="0.2">
      <c r="B1380" s="126"/>
      <c r="C1380" s="126"/>
      <c r="D1380" s="126"/>
    </row>
    <row r="1381" spans="2:4" x14ac:dyDescent="0.2">
      <c r="B1381" s="126"/>
      <c r="C1381" s="126"/>
      <c r="D1381" s="126"/>
    </row>
    <row r="1382" spans="2:4" x14ac:dyDescent="0.2">
      <c r="B1382" s="126"/>
      <c r="C1382" s="126"/>
      <c r="D1382" s="126"/>
    </row>
    <row r="1383" spans="2:4" x14ac:dyDescent="0.2">
      <c r="B1383" s="126"/>
      <c r="C1383" s="126"/>
      <c r="D1383" s="126"/>
    </row>
    <row r="1384" spans="2:4" x14ac:dyDescent="0.2">
      <c r="B1384" s="126"/>
      <c r="C1384" s="126"/>
      <c r="D1384" s="126"/>
    </row>
    <row r="1385" spans="2:4" x14ac:dyDescent="0.2">
      <c r="B1385" s="126"/>
      <c r="C1385" s="126"/>
      <c r="D1385" s="126"/>
    </row>
    <row r="1386" spans="2:4" x14ac:dyDescent="0.2">
      <c r="B1386" s="126"/>
      <c r="C1386" s="126"/>
      <c r="D1386" s="126"/>
    </row>
    <row r="1387" spans="2:4" x14ac:dyDescent="0.2">
      <c r="B1387" s="126"/>
      <c r="C1387" s="126"/>
      <c r="D1387" s="126"/>
    </row>
    <row r="1388" spans="2:4" x14ac:dyDescent="0.2">
      <c r="B1388" s="126"/>
      <c r="C1388" s="126"/>
      <c r="D1388" s="126"/>
    </row>
    <row r="1389" spans="2:4" x14ac:dyDescent="0.2">
      <c r="B1389" s="126"/>
      <c r="C1389" s="126"/>
      <c r="D1389" s="126"/>
    </row>
    <row r="1390" spans="2:4" x14ac:dyDescent="0.2">
      <c r="B1390" s="126"/>
      <c r="C1390" s="126"/>
      <c r="D1390" s="126"/>
    </row>
    <row r="1391" spans="2:4" x14ac:dyDescent="0.2">
      <c r="B1391" s="126"/>
      <c r="C1391" s="126"/>
      <c r="D1391" s="126"/>
    </row>
    <row r="1392" spans="2:4" x14ac:dyDescent="0.2">
      <c r="B1392" s="126"/>
      <c r="C1392" s="126"/>
      <c r="D1392" s="126"/>
    </row>
    <row r="1393" spans="2:4" x14ac:dyDescent="0.2">
      <c r="B1393" s="126"/>
      <c r="C1393" s="126"/>
      <c r="D1393" s="126"/>
    </row>
    <row r="1394" spans="2:4" x14ac:dyDescent="0.2">
      <c r="B1394" s="126"/>
      <c r="C1394" s="126"/>
      <c r="D1394" s="126"/>
    </row>
    <row r="1395" spans="2:4" x14ac:dyDescent="0.2">
      <c r="B1395" s="126"/>
      <c r="C1395" s="126"/>
      <c r="D1395" s="126"/>
    </row>
    <row r="1396" spans="2:4" x14ac:dyDescent="0.2">
      <c r="B1396" s="126"/>
      <c r="C1396" s="126"/>
      <c r="D1396" s="126"/>
    </row>
    <row r="1397" spans="2:4" x14ac:dyDescent="0.2">
      <c r="B1397" s="126"/>
      <c r="C1397" s="126"/>
      <c r="D1397" s="126"/>
    </row>
    <row r="1398" spans="2:4" x14ac:dyDescent="0.2">
      <c r="B1398" s="126"/>
      <c r="C1398" s="126"/>
      <c r="D1398" s="126"/>
    </row>
    <row r="1399" spans="2:4" x14ac:dyDescent="0.2">
      <c r="B1399" s="126"/>
      <c r="C1399" s="126"/>
      <c r="D1399" s="126"/>
    </row>
    <row r="1400" spans="2:4" x14ac:dyDescent="0.2">
      <c r="B1400" s="126"/>
      <c r="C1400" s="126"/>
      <c r="D1400" s="126"/>
    </row>
    <row r="1401" spans="2:4" x14ac:dyDescent="0.2">
      <c r="B1401" s="126"/>
      <c r="C1401" s="126"/>
      <c r="D1401" s="126"/>
    </row>
    <row r="1402" spans="2:4" x14ac:dyDescent="0.2">
      <c r="B1402" s="126"/>
      <c r="C1402" s="126"/>
      <c r="D1402" s="126"/>
    </row>
    <row r="1403" spans="2:4" x14ac:dyDescent="0.2">
      <c r="B1403" s="126"/>
      <c r="C1403" s="126"/>
      <c r="D1403" s="126"/>
    </row>
    <row r="1404" spans="2:4" x14ac:dyDescent="0.2">
      <c r="B1404" s="126"/>
      <c r="C1404" s="126"/>
      <c r="D1404" s="126"/>
    </row>
    <row r="1405" spans="2:4" x14ac:dyDescent="0.2">
      <c r="B1405" s="126"/>
      <c r="C1405" s="126"/>
      <c r="D1405" s="126"/>
    </row>
    <row r="1406" spans="2:4" x14ac:dyDescent="0.2">
      <c r="B1406" s="126"/>
      <c r="C1406" s="126"/>
      <c r="D1406" s="126"/>
    </row>
    <row r="1407" spans="2:4" x14ac:dyDescent="0.2">
      <c r="B1407" s="126"/>
      <c r="C1407" s="126"/>
      <c r="D1407" s="126"/>
    </row>
    <row r="1408" spans="2:4" x14ac:dyDescent="0.2">
      <c r="B1408" s="126"/>
      <c r="C1408" s="126"/>
      <c r="D1408" s="126"/>
    </row>
    <row r="1409" spans="2:4" x14ac:dyDescent="0.2">
      <c r="B1409" s="126"/>
      <c r="C1409" s="126"/>
      <c r="D1409" s="126"/>
    </row>
    <row r="1410" spans="2:4" x14ac:dyDescent="0.2">
      <c r="B1410" s="126"/>
      <c r="C1410" s="126"/>
      <c r="D1410" s="126"/>
    </row>
    <row r="1411" spans="2:4" x14ac:dyDescent="0.2">
      <c r="B1411" s="126"/>
      <c r="C1411" s="126"/>
      <c r="D1411" s="126"/>
    </row>
    <row r="1412" spans="2:4" x14ac:dyDescent="0.2">
      <c r="B1412" s="126"/>
      <c r="C1412" s="126"/>
      <c r="D1412" s="126"/>
    </row>
    <row r="1413" spans="2:4" x14ac:dyDescent="0.2">
      <c r="B1413" s="126"/>
      <c r="C1413" s="126"/>
      <c r="D1413" s="126"/>
    </row>
    <row r="1414" spans="2:4" x14ac:dyDescent="0.2">
      <c r="B1414" s="126"/>
      <c r="C1414" s="126"/>
      <c r="D1414" s="126"/>
    </row>
    <row r="1415" spans="2:4" x14ac:dyDescent="0.2">
      <c r="B1415" s="126"/>
      <c r="C1415" s="126"/>
      <c r="D1415" s="126"/>
    </row>
    <row r="1416" spans="2:4" x14ac:dyDescent="0.2">
      <c r="B1416" s="126"/>
      <c r="C1416" s="126"/>
      <c r="D1416" s="126"/>
    </row>
    <row r="1417" spans="2:4" x14ac:dyDescent="0.2">
      <c r="B1417" s="126"/>
      <c r="C1417" s="126"/>
      <c r="D1417" s="126"/>
    </row>
    <row r="1418" spans="2:4" x14ac:dyDescent="0.2">
      <c r="B1418" s="126"/>
      <c r="C1418" s="126"/>
      <c r="D1418" s="126"/>
    </row>
    <row r="1419" spans="2:4" x14ac:dyDescent="0.2">
      <c r="B1419" s="126"/>
      <c r="C1419" s="126"/>
      <c r="D1419" s="126"/>
    </row>
    <row r="1420" spans="2:4" x14ac:dyDescent="0.2">
      <c r="B1420" s="126"/>
      <c r="C1420" s="126"/>
      <c r="D1420" s="126"/>
    </row>
    <row r="1421" spans="2:4" x14ac:dyDescent="0.2">
      <c r="B1421" s="126"/>
      <c r="C1421" s="126"/>
      <c r="D1421" s="126"/>
    </row>
    <row r="1422" spans="2:4" x14ac:dyDescent="0.2">
      <c r="B1422" s="126"/>
      <c r="C1422" s="126"/>
      <c r="D1422" s="126"/>
    </row>
    <row r="1423" spans="2:4" x14ac:dyDescent="0.2">
      <c r="B1423" s="126"/>
      <c r="C1423" s="126"/>
      <c r="D1423" s="126"/>
    </row>
    <row r="1424" spans="2:4" x14ac:dyDescent="0.2">
      <c r="B1424" s="126"/>
      <c r="C1424" s="126"/>
      <c r="D1424" s="126"/>
    </row>
    <row r="1425" spans="2:4" x14ac:dyDescent="0.2">
      <c r="B1425" s="126"/>
      <c r="C1425" s="126"/>
      <c r="D1425" s="126"/>
    </row>
    <row r="1426" spans="2:4" x14ac:dyDescent="0.2">
      <c r="B1426" s="126"/>
      <c r="C1426" s="126"/>
      <c r="D1426" s="126"/>
    </row>
    <row r="1427" spans="2:4" x14ac:dyDescent="0.2">
      <c r="B1427" s="126"/>
      <c r="C1427" s="126"/>
      <c r="D1427" s="126"/>
    </row>
    <row r="1428" spans="2:4" x14ac:dyDescent="0.2">
      <c r="B1428" s="126"/>
      <c r="C1428" s="126"/>
      <c r="D1428" s="126"/>
    </row>
    <row r="1429" spans="2:4" x14ac:dyDescent="0.2">
      <c r="B1429" s="126"/>
      <c r="C1429" s="126"/>
      <c r="D1429" s="126"/>
    </row>
    <row r="1430" spans="2:4" x14ac:dyDescent="0.2">
      <c r="B1430" s="126"/>
      <c r="C1430" s="126"/>
      <c r="D1430" s="126"/>
    </row>
    <row r="1431" spans="2:4" x14ac:dyDescent="0.2">
      <c r="B1431" s="126"/>
      <c r="C1431" s="126"/>
      <c r="D1431" s="126"/>
    </row>
    <row r="1432" spans="2:4" x14ac:dyDescent="0.2">
      <c r="B1432" s="126"/>
      <c r="C1432" s="126"/>
      <c r="D1432" s="126"/>
    </row>
    <row r="1433" spans="2:4" x14ac:dyDescent="0.2">
      <c r="B1433" s="126"/>
      <c r="C1433" s="126"/>
      <c r="D1433" s="126"/>
    </row>
    <row r="1434" spans="2:4" x14ac:dyDescent="0.2">
      <c r="B1434" s="126"/>
      <c r="C1434" s="126"/>
      <c r="D1434" s="126"/>
    </row>
    <row r="1435" spans="2:4" x14ac:dyDescent="0.2">
      <c r="B1435" s="126"/>
      <c r="C1435" s="126"/>
      <c r="D1435" s="126"/>
    </row>
    <row r="1436" spans="2:4" x14ac:dyDescent="0.2">
      <c r="B1436" s="126"/>
      <c r="C1436" s="126"/>
      <c r="D1436" s="126"/>
    </row>
    <row r="1437" spans="2:4" x14ac:dyDescent="0.2">
      <c r="B1437" s="126"/>
      <c r="C1437" s="126"/>
      <c r="D1437" s="126"/>
    </row>
    <row r="1438" spans="2:4" x14ac:dyDescent="0.2">
      <c r="B1438" s="126"/>
      <c r="C1438" s="126"/>
      <c r="D1438" s="126"/>
    </row>
    <row r="1439" spans="2:4" x14ac:dyDescent="0.2">
      <c r="B1439" s="126"/>
      <c r="C1439" s="126"/>
      <c r="D1439" s="126"/>
    </row>
    <row r="1440" spans="2:4" x14ac:dyDescent="0.2">
      <c r="B1440" s="126"/>
      <c r="C1440" s="126"/>
      <c r="D1440" s="126"/>
    </row>
    <row r="1441" spans="2:4" x14ac:dyDescent="0.2">
      <c r="B1441" s="126"/>
      <c r="C1441" s="126"/>
      <c r="D1441" s="126"/>
    </row>
    <row r="1442" spans="2:4" x14ac:dyDescent="0.2">
      <c r="B1442" s="126"/>
      <c r="C1442" s="126"/>
      <c r="D1442" s="126"/>
    </row>
    <row r="1443" spans="2:4" x14ac:dyDescent="0.2">
      <c r="B1443" s="126"/>
      <c r="C1443" s="126"/>
      <c r="D1443" s="126"/>
    </row>
    <row r="1444" spans="2:4" x14ac:dyDescent="0.2">
      <c r="B1444" s="126"/>
      <c r="C1444" s="126"/>
      <c r="D1444" s="126"/>
    </row>
    <row r="1445" spans="2:4" x14ac:dyDescent="0.2">
      <c r="B1445" s="126"/>
      <c r="C1445" s="126"/>
      <c r="D1445" s="126"/>
    </row>
    <row r="1446" spans="2:4" x14ac:dyDescent="0.2">
      <c r="B1446" s="126"/>
      <c r="C1446" s="126"/>
      <c r="D1446" s="126"/>
    </row>
    <row r="1447" spans="2:4" x14ac:dyDescent="0.2">
      <c r="B1447" s="126"/>
      <c r="C1447" s="126"/>
      <c r="D1447" s="126"/>
    </row>
    <row r="1448" spans="2:4" x14ac:dyDescent="0.2">
      <c r="B1448" s="126"/>
      <c r="C1448" s="126"/>
      <c r="D1448" s="126"/>
    </row>
    <row r="1449" spans="2:4" x14ac:dyDescent="0.2">
      <c r="B1449" s="126"/>
      <c r="C1449" s="126"/>
      <c r="D1449" s="126"/>
    </row>
    <row r="1450" spans="2:4" x14ac:dyDescent="0.2">
      <c r="B1450" s="126"/>
      <c r="C1450" s="126"/>
      <c r="D1450" s="126"/>
    </row>
    <row r="1451" spans="2:4" x14ac:dyDescent="0.2">
      <c r="B1451" s="126"/>
      <c r="C1451" s="126"/>
      <c r="D1451" s="126"/>
    </row>
    <row r="1452" spans="2:4" x14ac:dyDescent="0.2">
      <c r="B1452" s="126"/>
      <c r="C1452" s="126"/>
      <c r="D1452" s="126"/>
    </row>
    <row r="1453" spans="2:4" x14ac:dyDescent="0.2">
      <c r="B1453" s="126"/>
      <c r="C1453" s="126"/>
      <c r="D1453" s="126"/>
    </row>
    <row r="1454" spans="2:4" x14ac:dyDescent="0.2">
      <c r="B1454" s="126"/>
      <c r="C1454" s="126"/>
      <c r="D1454" s="126"/>
    </row>
    <row r="1455" spans="2:4" x14ac:dyDescent="0.2">
      <c r="B1455" s="126"/>
      <c r="C1455" s="126"/>
      <c r="D1455" s="126"/>
    </row>
    <row r="1456" spans="2:4" x14ac:dyDescent="0.2">
      <c r="B1456" s="126"/>
      <c r="C1456" s="126"/>
      <c r="D1456" s="126"/>
    </row>
    <row r="1457" spans="2:4" x14ac:dyDescent="0.2">
      <c r="B1457" s="126"/>
      <c r="C1457" s="126"/>
      <c r="D1457" s="126"/>
    </row>
    <row r="1458" spans="2:4" x14ac:dyDescent="0.2">
      <c r="B1458" s="126"/>
      <c r="C1458" s="126"/>
      <c r="D1458" s="126"/>
    </row>
    <row r="1459" spans="2:4" x14ac:dyDescent="0.2">
      <c r="B1459" s="126"/>
      <c r="C1459" s="126"/>
      <c r="D1459" s="126"/>
    </row>
    <row r="1460" spans="2:4" x14ac:dyDescent="0.2">
      <c r="B1460" s="126"/>
      <c r="C1460" s="126"/>
      <c r="D1460" s="126"/>
    </row>
    <row r="1461" spans="2:4" x14ac:dyDescent="0.2">
      <c r="B1461" s="126"/>
      <c r="C1461" s="126"/>
      <c r="D1461" s="126"/>
    </row>
    <row r="1462" spans="2:4" x14ac:dyDescent="0.2">
      <c r="B1462" s="126"/>
      <c r="C1462" s="126"/>
      <c r="D1462" s="126"/>
    </row>
    <row r="1463" spans="2:4" x14ac:dyDescent="0.2">
      <c r="B1463" s="126"/>
      <c r="C1463" s="126"/>
      <c r="D1463" s="126"/>
    </row>
    <row r="1464" spans="2:4" x14ac:dyDescent="0.2">
      <c r="B1464" s="126"/>
      <c r="C1464" s="126"/>
      <c r="D1464" s="126"/>
    </row>
    <row r="1465" spans="2:4" x14ac:dyDescent="0.2">
      <c r="B1465" s="126"/>
      <c r="C1465" s="126"/>
      <c r="D1465" s="126"/>
    </row>
    <row r="1466" spans="2:4" x14ac:dyDescent="0.2">
      <c r="B1466" s="126"/>
      <c r="C1466" s="126"/>
      <c r="D1466" s="126"/>
    </row>
    <row r="1467" spans="2:4" x14ac:dyDescent="0.2">
      <c r="B1467" s="126"/>
      <c r="C1467" s="126"/>
      <c r="D1467" s="126"/>
    </row>
    <row r="1468" spans="2:4" x14ac:dyDescent="0.2">
      <c r="B1468" s="126"/>
      <c r="C1468" s="126"/>
      <c r="D1468" s="126"/>
    </row>
    <row r="1469" spans="2:4" x14ac:dyDescent="0.2">
      <c r="B1469" s="126"/>
      <c r="C1469" s="126"/>
      <c r="D1469" s="126"/>
    </row>
    <row r="1470" spans="2:4" x14ac:dyDescent="0.2">
      <c r="B1470" s="126"/>
      <c r="C1470" s="126"/>
      <c r="D1470" s="126"/>
    </row>
    <row r="1471" spans="2:4" x14ac:dyDescent="0.2">
      <c r="B1471" s="126"/>
      <c r="C1471" s="126"/>
      <c r="D1471" s="126"/>
    </row>
    <row r="1472" spans="2:4" x14ac:dyDescent="0.2">
      <c r="B1472" s="126"/>
      <c r="C1472" s="126"/>
      <c r="D1472" s="126"/>
    </row>
    <row r="1473" spans="2:4" x14ac:dyDescent="0.2">
      <c r="B1473" s="126"/>
      <c r="C1473" s="126"/>
      <c r="D1473" s="126"/>
    </row>
    <row r="1474" spans="2:4" x14ac:dyDescent="0.2">
      <c r="B1474" s="126"/>
      <c r="C1474" s="126"/>
      <c r="D1474" s="126"/>
    </row>
    <row r="1475" spans="2:4" x14ac:dyDescent="0.2">
      <c r="B1475" s="126"/>
      <c r="C1475" s="126"/>
      <c r="D1475" s="126"/>
    </row>
    <row r="1476" spans="2:4" x14ac:dyDescent="0.2">
      <c r="B1476" s="126"/>
      <c r="C1476" s="126"/>
      <c r="D1476" s="126"/>
    </row>
    <row r="1477" spans="2:4" x14ac:dyDescent="0.2">
      <c r="B1477" s="126"/>
      <c r="C1477" s="126"/>
      <c r="D1477" s="126"/>
    </row>
    <row r="1478" spans="2:4" x14ac:dyDescent="0.2">
      <c r="B1478" s="126"/>
      <c r="C1478" s="126"/>
      <c r="D1478" s="126"/>
    </row>
    <row r="1479" spans="2:4" x14ac:dyDescent="0.2">
      <c r="B1479" s="126"/>
      <c r="C1479" s="126"/>
      <c r="D1479" s="126"/>
    </row>
    <row r="1480" spans="2:4" x14ac:dyDescent="0.2">
      <c r="B1480" s="126"/>
      <c r="C1480" s="126"/>
      <c r="D1480" s="126"/>
    </row>
    <row r="1481" spans="2:4" x14ac:dyDescent="0.2">
      <c r="B1481" s="126"/>
      <c r="C1481" s="126"/>
      <c r="D1481" s="126"/>
    </row>
    <row r="1482" spans="2:4" x14ac:dyDescent="0.2">
      <c r="B1482" s="126"/>
      <c r="C1482" s="126"/>
      <c r="D1482" s="126"/>
    </row>
    <row r="1483" spans="2:4" x14ac:dyDescent="0.2">
      <c r="B1483" s="126"/>
      <c r="C1483" s="126"/>
      <c r="D1483" s="126"/>
    </row>
    <row r="1484" spans="2:4" x14ac:dyDescent="0.2">
      <c r="B1484" s="126"/>
      <c r="C1484" s="126"/>
      <c r="D1484" s="126"/>
    </row>
    <row r="1485" spans="2:4" x14ac:dyDescent="0.2">
      <c r="B1485" s="126"/>
      <c r="C1485" s="126"/>
      <c r="D1485" s="126"/>
    </row>
    <row r="1486" spans="2:4" x14ac:dyDescent="0.2">
      <c r="B1486" s="126"/>
      <c r="C1486" s="126"/>
      <c r="D1486" s="126"/>
    </row>
    <row r="1487" spans="2:4" x14ac:dyDescent="0.2">
      <c r="B1487" s="126"/>
      <c r="C1487" s="126"/>
      <c r="D1487" s="126"/>
    </row>
    <row r="1488" spans="2:4" x14ac:dyDescent="0.2">
      <c r="B1488" s="126"/>
      <c r="C1488" s="126"/>
      <c r="D1488" s="126"/>
    </row>
    <row r="1489" spans="2:4" x14ac:dyDescent="0.2">
      <c r="B1489" s="126"/>
      <c r="C1489" s="126"/>
      <c r="D1489" s="126"/>
    </row>
    <row r="1490" spans="2:4" x14ac:dyDescent="0.2">
      <c r="B1490" s="126"/>
      <c r="C1490" s="126"/>
      <c r="D1490" s="126"/>
    </row>
    <row r="1491" spans="2:4" x14ac:dyDescent="0.2">
      <c r="B1491" s="126"/>
      <c r="C1491" s="126"/>
      <c r="D1491" s="126"/>
    </row>
    <row r="1492" spans="2:4" x14ac:dyDescent="0.2">
      <c r="B1492" s="126"/>
      <c r="C1492" s="126"/>
      <c r="D1492" s="126"/>
    </row>
    <row r="1493" spans="2:4" x14ac:dyDescent="0.2">
      <c r="B1493" s="126"/>
      <c r="C1493" s="126"/>
      <c r="D1493" s="126"/>
    </row>
    <row r="1494" spans="2:4" x14ac:dyDescent="0.2">
      <c r="B1494" s="126"/>
      <c r="C1494" s="126"/>
      <c r="D1494" s="126"/>
    </row>
    <row r="1495" spans="2:4" x14ac:dyDescent="0.2">
      <c r="B1495" s="126"/>
      <c r="C1495" s="126"/>
      <c r="D1495" s="126"/>
    </row>
    <row r="1496" spans="2:4" x14ac:dyDescent="0.2">
      <c r="B1496" s="126"/>
      <c r="C1496" s="126"/>
      <c r="D1496" s="126"/>
    </row>
    <row r="1497" spans="2:4" x14ac:dyDescent="0.2">
      <c r="B1497" s="126"/>
      <c r="C1497" s="126"/>
      <c r="D1497" s="126"/>
    </row>
    <row r="1498" spans="2:4" x14ac:dyDescent="0.2">
      <c r="B1498" s="126"/>
      <c r="C1498" s="126"/>
      <c r="D1498" s="126"/>
    </row>
    <row r="1499" spans="2:4" x14ac:dyDescent="0.2">
      <c r="B1499" s="126"/>
      <c r="C1499" s="126"/>
      <c r="D1499" s="126"/>
    </row>
    <row r="1500" spans="2:4" x14ac:dyDescent="0.2">
      <c r="B1500" s="126"/>
      <c r="C1500" s="126"/>
      <c r="D1500" s="126"/>
    </row>
    <row r="1501" spans="2:4" x14ac:dyDescent="0.2">
      <c r="B1501" s="126"/>
      <c r="C1501" s="126"/>
      <c r="D1501" s="126"/>
    </row>
    <row r="1502" spans="2:4" x14ac:dyDescent="0.2">
      <c r="B1502" s="126"/>
      <c r="C1502" s="126"/>
      <c r="D1502" s="126"/>
    </row>
    <row r="1503" spans="2:4" x14ac:dyDescent="0.2">
      <c r="B1503" s="126"/>
      <c r="C1503" s="126"/>
      <c r="D1503" s="126"/>
    </row>
    <row r="1504" spans="2:4" x14ac:dyDescent="0.2">
      <c r="B1504" s="126"/>
      <c r="C1504" s="126"/>
      <c r="D1504" s="126"/>
    </row>
    <row r="1505" spans="2:4" x14ac:dyDescent="0.2">
      <c r="B1505" s="126"/>
      <c r="C1505" s="126"/>
      <c r="D1505" s="126"/>
    </row>
    <row r="1506" spans="2:4" x14ac:dyDescent="0.2">
      <c r="B1506" s="126"/>
      <c r="C1506" s="126"/>
      <c r="D1506" s="126"/>
    </row>
    <row r="1507" spans="2:4" x14ac:dyDescent="0.2">
      <c r="B1507" s="126"/>
      <c r="C1507" s="126"/>
      <c r="D1507" s="126"/>
    </row>
    <row r="1508" spans="2:4" x14ac:dyDescent="0.2">
      <c r="B1508" s="126"/>
      <c r="C1508" s="126"/>
      <c r="D1508" s="126"/>
    </row>
    <row r="1509" spans="2:4" x14ac:dyDescent="0.2">
      <c r="B1509" s="126"/>
      <c r="C1509" s="126"/>
      <c r="D1509" s="126"/>
    </row>
    <row r="1510" spans="2:4" x14ac:dyDescent="0.2">
      <c r="B1510" s="126"/>
      <c r="C1510" s="126"/>
      <c r="D1510" s="126"/>
    </row>
    <row r="1511" spans="2:4" x14ac:dyDescent="0.2">
      <c r="B1511" s="126"/>
      <c r="C1511" s="126"/>
      <c r="D1511" s="126"/>
    </row>
    <row r="1512" spans="2:4" x14ac:dyDescent="0.2">
      <c r="B1512" s="126"/>
      <c r="C1512" s="126"/>
      <c r="D1512" s="126"/>
    </row>
    <row r="1513" spans="2:4" x14ac:dyDescent="0.2">
      <c r="B1513" s="126"/>
      <c r="C1513" s="126"/>
      <c r="D1513" s="126"/>
    </row>
    <row r="1514" spans="2:4" x14ac:dyDescent="0.2">
      <c r="B1514" s="126"/>
      <c r="C1514" s="126"/>
      <c r="D1514" s="126"/>
    </row>
    <row r="1515" spans="2:4" x14ac:dyDescent="0.2">
      <c r="B1515" s="126"/>
      <c r="C1515" s="126"/>
      <c r="D1515" s="126"/>
    </row>
    <row r="1516" spans="2:4" x14ac:dyDescent="0.2">
      <c r="B1516" s="126"/>
      <c r="C1516" s="126"/>
      <c r="D1516" s="126"/>
    </row>
    <row r="1517" spans="2:4" x14ac:dyDescent="0.2">
      <c r="B1517" s="126"/>
      <c r="C1517" s="126"/>
      <c r="D1517" s="126"/>
    </row>
    <row r="1518" spans="2:4" x14ac:dyDescent="0.2">
      <c r="B1518" s="126"/>
      <c r="C1518" s="126"/>
      <c r="D1518" s="126"/>
    </row>
    <row r="1519" spans="2:4" x14ac:dyDescent="0.2">
      <c r="B1519" s="126"/>
      <c r="C1519" s="126"/>
      <c r="D1519" s="126"/>
    </row>
    <row r="1520" spans="2:4" x14ac:dyDescent="0.2">
      <c r="B1520" s="126"/>
      <c r="C1520" s="126"/>
      <c r="D1520" s="126"/>
    </row>
    <row r="1521" spans="2:4" x14ac:dyDescent="0.2">
      <c r="B1521" s="126"/>
      <c r="C1521" s="126"/>
      <c r="D1521" s="126"/>
    </row>
    <row r="1522" spans="2:4" x14ac:dyDescent="0.2">
      <c r="B1522" s="126"/>
      <c r="C1522" s="126"/>
      <c r="D1522" s="126"/>
    </row>
    <row r="1523" spans="2:4" x14ac:dyDescent="0.2">
      <c r="B1523" s="126"/>
      <c r="C1523" s="126"/>
      <c r="D1523" s="126"/>
    </row>
    <row r="1524" spans="2:4" x14ac:dyDescent="0.2">
      <c r="B1524" s="126"/>
      <c r="C1524" s="126"/>
      <c r="D1524" s="126"/>
    </row>
    <row r="1525" spans="2:4" x14ac:dyDescent="0.2">
      <c r="B1525" s="126"/>
      <c r="C1525" s="126"/>
      <c r="D1525" s="126"/>
    </row>
    <row r="1526" spans="2:4" x14ac:dyDescent="0.2">
      <c r="B1526" s="126"/>
      <c r="C1526" s="126"/>
      <c r="D1526" s="126"/>
    </row>
    <row r="1527" spans="2:4" x14ac:dyDescent="0.2">
      <c r="B1527" s="126"/>
      <c r="C1527" s="126"/>
      <c r="D1527" s="126"/>
    </row>
    <row r="1528" spans="2:4" x14ac:dyDescent="0.2">
      <c r="B1528" s="126"/>
      <c r="C1528" s="126"/>
      <c r="D1528" s="126"/>
    </row>
    <row r="1529" spans="2:4" x14ac:dyDescent="0.2">
      <c r="B1529" s="126"/>
      <c r="C1529" s="126"/>
      <c r="D1529" s="126"/>
    </row>
    <row r="1530" spans="2:4" x14ac:dyDescent="0.2">
      <c r="B1530" s="126"/>
      <c r="C1530" s="126"/>
      <c r="D1530" s="126"/>
    </row>
    <row r="1531" spans="2:4" x14ac:dyDescent="0.2">
      <c r="B1531" s="126"/>
      <c r="C1531" s="126"/>
      <c r="D1531" s="126"/>
    </row>
    <row r="1532" spans="2:4" x14ac:dyDescent="0.2">
      <c r="B1532" s="126"/>
      <c r="C1532" s="126"/>
      <c r="D1532" s="126"/>
    </row>
    <row r="1533" spans="2:4" x14ac:dyDescent="0.2">
      <c r="B1533" s="126"/>
      <c r="C1533" s="126"/>
      <c r="D1533" s="126"/>
    </row>
    <row r="1534" spans="2:4" x14ac:dyDescent="0.2">
      <c r="B1534" s="126"/>
      <c r="C1534" s="126"/>
      <c r="D1534" s="126"/>
    </row>
    <row r="1535" spans="2:4" x14ac:dyDescent="0.2">
      <c r="B1535" s="126"/>
      <c r="C1535" s="126"/>
      <c r="D1535" s="126"/>
    </row>
    <row r="1536" spans="2:4" x14ac:dyDescent="0.2">
      <c r="B1536" s="126"/>
      <c r="C1536" s="126"/>
      <c r="D1536" s="126"/>
    </row>
    <row r="1537" spans="2:4" x14ac:dyDescent="0.2">
      <c r="B1537" s="126"/>
      <c r="C1537" s="126"/>
      <c r="D1537" s="126"/>
    </row>
    <row r="1538" spans="2:4" x14ac:dyDescent="0.2">
      <c r="B1538" s="126"/>
      <c r="C1538" s="126"/>
      <c r="D1538" s="126"/>
    </row>
    <row r="1539" spans="2:4" x14ac:dyDescent="0.2">
      <c r="B1539" s="126"/>
      <c r="C1539" s="126"/>
      <c r="D1539" s="126"/>
    </row>
    <row r="1540" spans="2:4" x14ac:dyDescent="0.2">
      <c r="B1540" s="126"/>
      <c r="C1540" s="126"/>
      <c r="D1540" s="126"/>
    </row>
    <row r="1541" spans="2:4" x14ac:dyDescent="0.2">
      <c r="B1541" s="126"/>
      <c r="C1541" s="126"/>
      <c r="D1541" s="126"/>
    </row>
    <row r="1542" spans="2:4" x14ac:dyDescent="0.2">
      <c r="B1542" s="126"/>
      <c r="C1542" s="126"/>
      <c r="D1542" s="126"/>
    </row>
    <row r="1543" spans="2:4" x14ac:dyDescent="0.2">
      <c r="B1543" s="126"/>
      <c r="C1543" s="126"/>
      <c r="D1543" s="126"/>
    </row>
    <row r="1544" spans="2:4" x14ac:dyDescent="0.2">
      <c r="B1544" s="126"/>
      <c r="C1544" s="126"/>
      <c r="D1544" s="126"/>
    </row>
    <row r="1545" spans="2:4" x14ac:dyDescent="0.2">
      <c r="B1545" s="126"/>
      <c r="C1545" s="126"/>
      <c r="D1545" s="126"/>
    </row>
    <row r="1546" spans="2:4" x14ac:dyDescent="0.2">
      <c r="B1546" s="126"/>
      <c r="C1546" s="126"/>
      <c r="D1546" s="126"/>
    </row>
    <row r="1547" spans="2:4" x14ac:dyDescent="0.2">
      <c r="B1547" s="126"/>
      <c r="C1547" s="126"/>
      <c r="D1547" s="126"/>
    </row>
    <row r="1548" spans="2:4" x14ac:dyDescent="0.2">
      <c r="B1548" s="126"/>
      <c r="C1548" s="126"/>
      <c r="D1548" s="126"/>
    </row>
    <row r="1549" spans="2:4" x14ac:dyDescent="0.2">
      <c r="B1549" s="126"/>
      <c r="C1549" s="126"/>
      <c r="D1549" s="126"/>
    </row>
    <row r="1550" spans="2:4" x14ac:dyDescent="0.2">
      <c r="B1550" s="126"/>
      <c r="C1550" s="126"/>
      <c r="D1550" s="126"/>
    </row>
    <row r="1551" spans="2:4" x14ac:dyDescent="0.2">
      <c r="B1551" s="126"/>
      <c r="C1551" s="126"/>
      <c r="D1551" s="126"/>
    </row>
    <row r="1552" spans="2:4" x14ac:dyDescent="0.2">
      <c r="B1552" s="126"/>
      <c r="C1552" s="126"/>
      <c r="D1552" s="126"/>
    </row>
    <row r="1553" spans="2:4" x14ac:dyDescent="0.2">
      <c r="B1553" s="126"/>
      <c r="C1553" s="126"/>
      <c r="D1553" s="126"/>
    </row>
    <row r="1554" spans="2:4" x14ac:dyDescent="0.2">
      <c r="B1554" s="126"/>
      <c r="C1554" s="126"/>
      <c r="D1554" s="126"/>
    </row>
    <row r="1555" spans="2:4" x14ac:dyDescent="0.2">
      <c r="B1555" s="126"/>
      <c r="C1555" s="126"/>
      <c r="D1555" s="126"/>
    </row>
    <row r="1556" spans="2:4" x14ac:dyDescent="0.2">
      <c r="B1556" s="126"/>
      <c r="C1556" s="126"/>
      <c r="D1556" s="126"/>
    </row>
    <row r="1557" spans="2:4" x14ac:dyDescent="0.2">
      <c r="B1557" s="126"/>
      <c r="C1557" s="126"/>
      <c r="D1557" s="126"/>
    </row>
    <row r="1558" spans="2:4" x14ac:dyDescent="0.2">
      <c r="B1558" s="126"/>
      <c r="C1558" s="126"/>
      <c r="D1558" s="126"/>
    </row>
    <row r="1559" spans="2:4" x14ac:dyDescent="0.2">
      <c r="B1559" s="126"/>
      <c r="C1559" s="126"/>
      <c r="D1559" s="126"/>
    </row>
    <row r="1560" spans="2:4" x14ac:dyDescent="0.2">
      <c r="B1560" s="126"/>
      <c r="C1560" s="126"/>
      <c r="D1560" s="126"/>
    </row>
    <row r="1561" spans="2:4" x14ac:dyDescent="0.2">
      <c r="B1561" s="126"/>
      <c r="C1561" s="126"/>
      <c r="D1561" s="126"/>
    </row>
    <row r="1562" spans="2:4" x14ac:dyDescent="0.2">
      <c r="B1562" s="126"/>
      <c r="C1562" s="126"/>
      <c r="D1562" s="126"/>
    </row>
    <row r="1563" spans="2:4" x14ac:dyDescent="0.2">
      <c r="B1563" s="126"/>
      <c r="C1563" s="126"/>
      <c r="D1563" s="126"/>
    </row>
    <row r="1564" spans="2:4" x14ac:dyDescent="0.2">
      <c r="B1564" s="126"/>
      <c r="C1564" s="126"/>
      <c r="D1564" s="126"/>
    </row>
    <row r="1565" spans="2:4" x14ac:dyDescent="0.2">
      <c r="B1565" s="126"/>
      <c r="C1565" s="126"/>
      <c r="D1565" s="126"/>
    </row>
    <row r="1566" spans="2:4" x14ac:dyDescent="0.2">
      <c r="B1566" s="126"/>
      <c r="C1566" s="126"/>
      <c r="D1566" s="126"/>
    </row>
    <row r="1567" spans="2:4" x14ac:dyDescent="0.2">
      <c r="B1567" s="126"/>
      <c r="C1567" s="126"/>
      <c r="D1567" s="126"/>
    </row>
    <row r="1568" spans="2:4" x14ac:dyDescent="0.2">
      <c r="B1568" s="126"/>
      <c r="C1568" s="126"/>
      <c r="D1568" s="126"/>
    </row>
    <row r="1569" spans="2:4" x14ac:dyDescent="0.2">
      <c r="B1569" s="126"/>
      <c r="C1569" s="126"/>
      <c r="D1569" s="126"/>
    </row>
    <row r="1570" spans="2:4" x14ac:dyDescent="0.2">
      <c r="B1570" s="126"/>
      <c r="C1570" s="126"/>
      <c r="D1570" s="126"/>
    </row>
    <row r="1571" spans="2:4" x14ac:dyDescent="0.2">
      <c r="B1571" s="126"/>
      <c r="C1571" s="126"/>
      <c r="D1571" s="126"/>
    </row>
    <row r="1572" spans="2:4" x14ac:dyDescent="0.2">
      <c r="B1572" s="126"/>
      <c r="C1572" s="126"/>
      <c r="D1572" s="126"/>
    </row>
    <row r="1573" spans="2:4" x14ac:dyDescent="0.2">
      <c r="B1573" s="126"/>
      <c r="C1573" s="126"/>
      <c r="D1573" s="126"/>
    </row>
    <row r="1574" spans="2:4" x14ac:dyDescent="0.2">
      <c r="B1574" s="126"/>
      <c r="C1574" s="126"/>
      <c r="D1574" s="126"/>
    </row>
    <row r="1575" spans="2:4" x14ac:dyDescent="0.2">
      <c r="B1575" s="126"/>
      <c r="C1575" s="126"/>
      <c r="D1575" s="126"/>
    </row>
    <row r="1576" spans="2:4" x14ac:dyDescent="0.2">
      <c r="B1576" s="126"/>
      <c r="C1576" s="126"/>
      <c r="D1576" s="126"/>
    </row>
    <row r="1577" spans="2:4" x14ac:dyDescent="0.2">
      <c r="B1577" s="126"/>
      <c r="C1577" s="126"/>
      <c r="D1577" s="126"/>
    </row>
    <row r="1578" spans="2:4" x14ac:dyDescent="0.2">
      <c r="B1578" s="126"/>
      <c r="C1578" s="126"/>
      <c r="D1578" s="126"/>
    </row>
    <row r="1579" spans="2:4" x14ac:dyDescent="0.2">
      <c r="B1579" s="126"/>
      <c r="C1579" s="126"/>
      <c r="D1579" s="126"/>
    </row>
    <row r="1580" spans="2:4" x14ac:dyDescent="0.2">
      <c r="B1580" s="126"/>
      <c r="C1580" s="126"/>
      <c r="D1580" s="126"/>
    </row>
    <row r="1581" spans="2:4" x14ac:dyDescent="0.2">
      <c r="B1581" s="126"/>
      <c r="C1581" s="126"/>
      <c r="D1581" s="126"/>
    </row>
    <row r="1582" spans="2:4" x14ac:dyDescent="0.2">
      <c r="B1582" s="126"/>
      <c r="C1582" s="126"/>
      <c r="D1582" s="126"/>
    </row>
    <row r="1583" spans="2:4" x14ac:dyDescent="0.2">
      <c r="B1583" s="126"/>
      <c r="C1583" s="126"/>
      <c r="D1583" s="126"/>
    </row>
    <row r="1584" spans="2:4" x14ac:dyDescent="0.2">
      <c r="B1584" s="126"/>
      <c r="C1584" s="126"/>
      <c r="D1584" s="126"/>
    </row>
    <row r="1585" spans="2:4" x14ac:dyDescent="0.2">
      <c r="B1585" s="126"/>
      <c r="C1585" s="126"/>
      <c r="D1585" s="126"/>
    </row>
    <row r="1586" spans="2:4" x14ac:dyDescent="0.2">
      <c r="B1586" s="126"/>
      <c r="C1586" s="126"/>
      <c r="D1586" s="126"/>
    </row>
    <row r="1587" spans="2:4" x14ac:dyDescent="0.2">
      <c r="B1587" s="126"/>
      <c r="C1587" s="126"/>
      <c r="D1587" s="126"/>
    </row>
    <row r="1588" spans="2:4" x14ac:dyDescent="0.2">
      <c r="B1588" s="126"/>
      <c r="C1588" s="126"/>
      <c r="D1588" s="126"/>
    </row>
    <row r="1589" spans="2:4" x14ac:dyDescent="0.2">
      <c r="B1589" s="126"/>
      <c r="C1589" s="126"/>
      <c r="D1589" s="126"/>
    </row>
    <row r="1590" spans="2:4" x14ac:dyDescent="0.2">
      <c r="B1590" s="126"/>
      <c r="C1590" s="126"/>
      <c r="D1590" s="126"/>
    </row>
    <row r="1591" spans="2:4" x14ac:dyDescent="0.2">
      <c r="B1591" s="126"/>
      <c r="C1591" s="126"/>
      <c r="D1591" s="126"/>
    </row>
    <row r="1592" spans="2:4" x14ac:dyDescent="0.2">
      <c r="B1592" s="126"/>
      <c r="C1592" s="126"/>
      <c r="D1592" s="126"/>
    </row>
    <row r="1593" spans="2:4" x14ac:dyDescent="0.2">
      <c r="B1593" s="126"/>
      <c r="C1593" s="126"/>
      <c r="D1593" s="126"/>
    </row>
    <row r="1594" spans="2:4" x14ac:dyDescent="0.2">
      <c r="B1594" s="126"/>
      <c r="C1594" s="126"/>
      <c r="D1594" s="126"/>
    </row>
    <row r="1595" spans="2:4" x14ac:dyDescent="0.2">
      <c r="B1595" s="126"/>
      <c r="C1595" s="126"/>
      <c r="D1595" s="126"/>
    </row>
    <row r="1596" spans="2:4" x14ac:dyDescent="0.2">
      <c r="B1596" s="126"/>
      <c r="C1596" s="126"/>
      <c r="D1596" s="126"/>
    </row>
    <row r="1597" spans="2:4" x14ac:dyDescent="0.2">
      <c r="B1597" s="126"/>
      <c r="C1597" s="126"/>
      <c r="D1597" s="126"/>
    </row>
    <row r="1598" spans="2:4" x14ac:dyDescent="0.2">
      <c r="B1598" s="126"/>
      <c r="C1598" s="126"/>
      <c r="D1598" s="126"/>
    </row>
    <row r="1599" spans="2:4" x14ac:dyDescent="0.2">
      <c r="B1599" s="126"/>
      <c r="C1599" s="126"/>
      <c r="D1599" s="126"/>
    </row>
    <row r="1600" spans="2:4" x14ac:dyDescent="0.2">
      <c r="B1600" s="126"/>
      <c r="C1600" s="126"/>
      <c r="D1600" s="126"/>
    </row>
    <row r="1601" spans="2:4" x14ac:dyDescent="0.2">
      <c r="B1601" s="126"/>
      <c r="C1601" s="126"/>
      <c r="D1601" s="126"/>
    </row>
    <row r="1602" spans="2:4" x14ac:dyDescent="0.2">
      <c r="B1602" s="126"/>
      <c r="C1602" s="126"/>
      <c r="D1602" s="126"/>
    </row>
    <row r="1603" spans="2:4" x14ac:dyDescent="0.2">
      <c r="B1603" s="126"/>
      <c r="C1603" s="126"/>
      <c r="D1603" s="126"/>
    </row>
    <row r="1604" spans="2:4" x14ac:dyDescent="0.2">
      <c r="B1604" s="126"/>
      <c r="C1604" s="126"/>
      <c r="D1604" s="126"/>
    </row>
    <row r="1605" spans="2:4" x14ac:dyDescent="0.2">
      <c r="B1605" s="126"/>
      <c r="C1605" s="126"/>
      <c r="D1605" s="126"/>
    </row>
    <row r="1606" spans="2:4" x14ac:dyDescent="0.2">
      <c r="B1606" s="126"/>
      <c r="C1606" s="126"/>
      <c r="D1606" s="126"/>
    </row>
    <row r="1607" spans="2:4" x14ac:dyDescent="0.2">
      <c r="B1607" s="126"/>
      <c r="C1607" s="126"/>
      <c r="D1607" s="126"/>
    </row>
    <row r="1608" spans="2:4" x14ac:dyDescent="0.2">
      <c r="B1608" s="126"/>
      <c r="C1608" s="126"/>
      <c r="D1608" s="126"/>
    </row>
    <row r="1609" spans="2:4" x14ac:dyDescent="0.2">
      <c r="B1609" s="126"/>
      <c r="C1609" s="126"/>
      <c r="D1609" s="126"/>
    </row>
    <row r="1610" spans="2:4" x14ac:dyDescent="0.2">
      <c r="B1610" s="126"/>
      <c r="C1610" s="126"/>
      <c r="D1610" s="126"/>
    </row>
    <row r="1611" spans="2:4" x14ac:dyDescent="0.2">
      <c r="B1611" s="126"/>
      <c r="C1611" s="126"/>
      <c r="D1611" s="126"/>
    </row>
    <row r="1612" spans="2:4" x14ac:dyDescent="0.2">
      <c r="B1612" s="126"/>
      <c r="C1612" s="126"/>
      <c r="D1612" s="126"/>
    </row>
    <row r="1613" spans="2:4" x14ac:dyDescent="0.2">
      <c r="B1613" s="126"/>
      <c r="C1613" s="126"/>
      <c r="D1613" s="126"/>
    </row>
    <row r="1614" spans="2:4" x14ac:dyDescent="0.2">
      <c r="B1614" s="126"/>
      <c r="C1614" s="126"/>
      <c r="D1614" s="126"/>
    </row>
    <row r="1615" spans="2:4" x14ac:dyDescent="0.2">
      <c r="B1615" s="126"/>
      <c r="C1615" s="126"/>
      <c r="D1615" s="126"/>
    </row>
    <row r="1616" spans="2:4" x14ac:dyDescent="0.2">
      <c r="B1616" s="126"/>
      <c r="C1616" s="126"/>
      <c r="D1616" s="126"/>
    </row>
    <row r="1617" spans="2:4" x14ac:dyDescent="0.2">
      <c r="B1617" s="126"/>
      <c r="C1617" s="126"/>
      <c r="D1617" s="126"/>
    </row>
    <row r="1618" spans="2:4" x14ac:dyDescent="0.2">
      <c r="B1618" s="126"/>
      <c r="C1618" s="126"/>
      <c r="D1618" s="126"/>
    </row>
    <row r="1619" spans="2:4" x14ac:dyDescent="0.2">
      <c r="B1619" s="126"/>
      <c r="C1619" s="126"/>
      <c r="D1619" s="126"/>
    </row>
    <row r="1620" spans="2:4" x14ac:dyDescent="0.2">
      <c r="B1620" s="126"/>
      <c r="C1620" s="126"/>
      <c r="D1620" s="126"/>
    </row>
    <row r="1621" spans="2:4" x14ac:dyDescent="0.2">
      <c r="B1621" s="126"/>
      <c r="C1621" s="126"/>
      <c r="D1621" s="126"/>
    </row>
    <row r="1622" spans="2:4" x14ac:dyDescent="0.2">
      <c r="B1622" s="126"/>
      <c r="C1622" s="126"/>
      <c r="D1622" s="126"/>
    </row>
    <row r="1623" spans="2:4" x14ac:dyDescent="0.2">
      <c r="B1623" s="126"/>
      <c r="C1623" s="126"/>
      <c r="D1623" s="126"/>
    </row>
    <row r="1624" spans="2:4" x14ac:dyDescent="0.2">
      <c r="B1624" s="126"/>
      <c r="C1624" s="126"/>
      <c r="D1624" s="126"/>
    </row>
    <row r="1625" spans="2:4" x14ac:dyDescent="0.2">
      <c r="B1625" s="126"/>
      <c r="C1625" s="126"/>
      <c r="D1625" s="126"/>
    </row>
    <row r="1626" spans="2:4" x14ac:dyDescent="0.2">
      <c r="B1626" s="126"/>
      <c r="C1626" s="126"/>
      <c r="D1626" s="126"/>
    </row>
    <row r="1627" spans="2:4" x14ac:dyDescent="0.2">
      <c r="B1627" s="126"/>
      <c r="C1627" s="126"/>
      <c r="D1627" s="126"/>
    </row>
    <row r="1628" spans="2:4" x14ac:dyDescent="0.2">
      <c r="B1628" s="126"/>
      <c r="C1628" s="126"/>
      <c r="D1628" s="126"/>
    </row>
    <row r="1629" spans="2:4" x14ac:dyDescent="0.2">
      <c r="B1629" s="126"/>
      <c r="C1629" s="126"/>
      <c r="D1629" s="126"/>
    </row>
    <row r="1630" spans="2:4" x14ac:dyDescent="0.2">
      <c r="B1630" s="126"/>
      <c r="C1630" s="126"/>
      <c r="D1630" s="126"/>
    </row>
    <row r="1631" spans="2:4" x14ac:dyDescent="0.2">
      <c r="B1631" s="126"/>
      <c r="C1631" s="126"/>
      <c r="D1631" s="126"/>
    </row>
    <row r="1632" spans="2:4" x14ac:dyDescent="0.2">
      <c r="B1632" s="126"/>
      <c r="C1632" s="126"/>
      <c r="D1632" s="126"/>
    </row>
    <row r="1633" spans="2:4" x14ac:dyDescent="0.2">
      <c r="B1633" s="126"/>
      <c r="C1633" s="126"/>
      <c r="D1633" s="126"/>
    </row>
    <row r="1634" spans="2:4" x14ac:dyDescent="0.2">
      <c r="B1634" s="126"/>
      <c r="C1634" s="126"/>
      <c r="D1634" s="126"/>
    </row>
    <row r="1635" spans="2:4" x14ac:dyDescent="0.2">
      <c r="B1635" s="126"/>
      <c r="C1635" s="126"/>
      <c r="D1635" s="126"/>
    </row>
    <row r="1636" spans="2:4" x14ac:dyDescent="0.2">
      <c r="B1636" s="126"/>
      <c r="C1636" s="126"/>
      <c r="D1636" s="126"/>
    </row>
    <row r="1637" spans="2:4" x14ac:dyDescent="0.2">
      <c r="B1637" s="126"/>
      <c r="C1637" s="126"/>
      <c r="D1637" s="126"/>
    </row>
    <row r="1638" spans="2:4" x14ac:dyDescent="0.2">
      <c r="B1638" s="126"/>
      <c r="C1638" s="126"/>
      <c r="D1638" s="126"/>
    </row>
    <row r="1639" spans="2:4" x14ac:dyDescent="0.2">
      <c r="B1639" s="126"/>
      <c r="C1639" s="126"/>
      <c r="D1639" s="126"/>
    </row>
    <row r="1640" spans="2:4" x14ac:dyDescent="0.2">
      <c r="B1640" s="126"/>
      <c r="C1640" s="126"/>
      <c r="D1640" s="126"/>
    </row>
    <row r="1641" spans="2:4" x14ac:dyDescent="0.2">
      <c r="B1641" s="126"/>
      <c r="C1641" s="126"/>
      <c r="D1641" s="126"/>
    </row>
    <row r="1642" spans="2:4" x14ac:dyDescent="0.2">
      <c r="B1642" s="126"/>
      <c r="C1642" s="126"/>
      <c r="D1642" s="126"/>
    </row>
    <row r="1643" spans="2:4" x14ac:dyDescent="0.2">
      <c r="B1643" s="126"/>
      <c r="C1643" s="126"/>
      <c r="D1643" s="126"/>
    </row>
    <row r="1644" spans="2:4" x14ac:dyDescent="0.2">
      <c r="B1644" s="126"/>
      <c r="C1644" s="126"/>
      <c r="D1644" s="126"/>
    </row>
    <row r="1645" spans="2:4" x14ac:dyDescent="0.2">
      <c r="B1645" s="126"/>
      <c r="C1645" s="126"/>
      <c r="D1645" s="126"/>
    </row>
    <row r="1646" spans="2:4" x14ac:dyDescent="0.2">
      <c r="B1646" s="126"/>
      <c r="C1646" s="126"/>
      <c r="D1646" s="126"/>
    </row>
    <row r="1647" spans="2:4" x14ac:dyDescent="0.2">
      <c r="B1647" s="126"/>
      <c r="C1647" s="126"/>
      <c r="D1647" s="126"/>
    </row>
    <row r="1648" spans="2:4" x14ac:dyDescent="0.2">
      <c r="B1648" s="126"/>
      <c r="C1648" s="126"/>
      <c r="D1648" s="126"/>
    </row>
    <row r="1649" spans="2:4" x14ac:dyDescent="0.2">
      <c r="B1649" s="126"/>
      <c r="C1649" s="126"/>
      <c r="D1649" s="126"/>
    </row>
    <row r="1650" spans="2:4" x14ac:dyDescent="0.2">
      <c r="B1650" s="126"/>
      <c r="C1650" s="126"/>
      <c r="D1650" s="126"/>
    </row>
    <row r="1651" spans="2:4" x14ac:dyDescent="0.2">
      <c r="B1651" s="126"/>
      <c r="C1651" s="126"/>
      <c r="D1651" s="126"/>
    </row>
    <row r="1652" spans="2:4" x14ac:dyDescent="0.2">
      <c r="B1652" s="126"/>
      <c r="C1652" s="126"/>
      <c r="D1652" s="126"/>
    </row>
    <row r="1653" spans="2:4" x14ac:dyDescent="0.2">
      <c r="B1653" s="126"/>
      <c r="C1653" s="126"/>
      <c r="D1653" s="126"/>
    </row>
    <row r="1654" spans="2:4" x14ac:dyDescent="0.2">
      <c r="B1654" s="126"/>
      <c r="C1654" s="126"/>
      <c r="D1654" s="126"/>
    </row>
    <row r="1655" spans="2:4" x14ac:dyDescent="0.2">
      <c r="B1655" s="126"/>
      <c r="C1655" s="126"/>
      <c r="D1655" s="126"/>
    </row>
    <row r="1656" spans="2:4" x14ac:dyDescent="0.2">
      <c r="B1656" s="126"/>
      <c r="C1656" s="126"/>
      <c r="D1656" s="126"/>
    </row>
    <row r="1657" spans="2:4" x14ac:dyDescent="0.2">
      <c r="B1657" s="126"/>
      <c r="C1657" s="126"/>
      <c r="D1657" s="126"/>
    </row>
    <row r="1658" spans="2:4" x14ac:dyDescent="0.2">
      <c r="B1658" s="126"/>
      <c r="C1658" s="126"/>
      <c r="D1658" s="126"/>
    </row>
    <row r="1659" spans="2:4" x14ac:dyDescent="0.2">
      <c r="B1659" s="126"/>
      <c r="C1659" s="126"/>
      <c r="D1659" s="126"/>
    </row>
    <row r="1660" spans="2:4" x14ac:dyDescent="0.2">
      <c r="B1660" s="126"/>
      <c r="C1660" s="126"/>
      <c r="D1660" s="126"/>
    </row>
    <row r="1661" spans="2:4" x14ac:dyDescent="0.2">
      <c r="B1661" s="126"/>
      <c r="C1661" s="126"/>
      <c r="D1661" s="126"/>
    </row>
    <row r="1662" spans="2:4" x14ac:dyDescent="0.2">
      <c r="B1662" s="126"/>
      <c r="C1662" s="126"/>
      <c r="D1662" s="126"/>
    </row>
    <row r="1663" spans="2:4" x14ac:dyDescent="0.2">
      <c r="B1663" s="126"/>
      <c r="C1663" s="126"/>
      <c r="D1663" s="126"/>
    </row>
    <row r="1664" spans="2:4" x14ac:dyDescent="0.2">
      <c r="B1664" s="126"/>
      <c r="C1664" s="126"/>
      <c r="D1664" s="126"/>
    </row>
    <row r="1665" spans="2:4" x14ac:dyDescent="0.2">
      <c r="B1665" s="126"/>
      <c r="C1665" s="126"/>
      <c r="D1665" s="126"/>
    </row>
    <row r="1666" spans="2:4" x14ac:dyDescent="0.2">
      <c r="B1666" s="126"/>
      <c r="C1666" s="126"/>
      <c r="D1666" s="126"/>
    </row>
    <row r="1667" spans="2:4" x14ac:dyDescent="0.2">
      <c r="B1667" s="126"/>
      <c r="C1667" s="126"/>
      <c r="D1667" s="126"/>
    </row>
    <row r="1668" spans="2:4" x14ac:dyDescent="0.2">
      <c r="B1668" s="126"/>
      <c r="C1668" s="126"/>
      <c r="D1668" s="126"/>
    </row>
    <row r="1669" spans="2:4" x14ac:dyDescent="0.2">
      <c r="B1669" s="126"/>
      <c r="C1669" s="126"/>
      <c r="D1669" s="126"/>
    </row>
    <row r="1670" spans="2:4" x14ac:dyDescent="0.2">
      <c r="B1670" s="126"/>
      <c r="C1670" s="126"/>
      <c r="D1670" s="126"/>
    </row>
    <row r="1671" spans="2:4" x14ac:dyDescent="0.2">
      <c r="B1671" s="126"/>
      <c r="C1671" s="126"/>
      <c r="D1671" s="126"/>
    </row>
    <row r="1672" spans="2:4" x14ac:dyDescent="0.2">
      <c r="B1672" s="126"/>
      <c r="C1672" s="126"/>
      <c r="D1672" s="126"/>
    </row>
    <row r="1673" spans="2:4" x14ac:dyDescent="0.2">
      <c r="B1673" s="126"/>
      <c r="C1673" s="126"/>
      <c r="D1673" s="126"/>
    </row>
    <row r="1674" spans="2:4" x14ac:dyDescent="0.2">
      <c r="B1674" s="126"/>
      <c r="C1674" s="126"/>
      <c r="D1674" s="126"/>
    </row>
    <row r="1675" spans="2:4" x14ac:dyDescent="0.2">
      <c r="B1675" s="126"/>
      <c r="C1675" s="126"/>
      <c r="D1675" s="126"/>
    </row>
    <row r="1676" spans="2:4" x14ac:dyDescent="0.2">
      <c r="B1676" s="126"/>
      <c r="C1676" s="126"/>
      <c r="D1676" s="126"/>
    </row>
    <row r="1677" spans="2:4" x14ac:dyDescent="0.2">
      <c r="B1677" s="126"/>
      <c r="C1677" s="126"/>
      <c r="D1677" s="126"/>
    </row>
    <row r="1678" spans="2:4" x14ac:dyDescent="0.2">
      <c r="B1678" s="126"/>
      <c r="C1678" s="126"/>
      <c r="D1678" s="126"/>
    </row>
    <row r="1679" spans="2:4" x14ac:dyDescent="0.2">
      <c r="B1679" s="126"/>
      <c r="C1679" s="126"/>
      <c r="D1679" s="126"/>
    </row>
    <row r="1680" spans="2:4" x14ac:dyDescent="0.2">
      <c r="B1680" s="126"/>
      <c r="C1680" s="126"/>
      <c r="D1680" s="126"/>
    </row>
    <row r="1681" spans="2:4" x14ac:dyDescent="0.2">
      <c r="B1681" s="126"/>
      <c r="C1681" s="126"/>
      <c r="D1681" s="126"/>
    </row>
    <row r="1682" spans="2:4" x14ac:dyDescent="0.2">
      <c r="B1682" s="126"/>
      <c r="C1682" s="126"/>
      <c r="D1682" s="126"/>
    </row>
    <row r="1683" spans="2:4" x14ac:dyDescent="0.2">
      <c r="B1683" s="126"/>
      <c r="C1683" s="126"/>
      <c r="D1683" s="126"/>
    </row>
    <row r="1684" spans="2:4" x14ac:dyDescent="0.2">
      <c r="B1684" s="126"/>
      <c r="C1684" s="126"/>
      <c r="D1684" s="126"/>
    </row>
    <row r="1685" spans="2:4" x14ac:dyDescent="0.2">
      <c r="B1685" s="126"/>
      <c r="C1685" s="126"/>
      <c r="D1685" s="126"/>
    </row>
    <row r="1686" spans="2:4" x14ac:dyDescent="0.2">
      <c r="B1686" s="126"/>
      <c r="C1686" s="126"/>
      <c r="D1686" s="126"/>
    </row>
    <row r="1687" spans="2:4" x14ac:dyDescent="0.2">
      <c r="B1687" s="126"/>
      <c r="C1687" s="126"/>
      <c r="D1687" s="126"/>
    </row>
    <row r="1688" spans="2:4" x14ac:dyDescent="0.2">
      <c r="B1688" s="126"/>
      <c r="C1688" s="126"/>
      <c r="D1688" s="126"/>
    </row>
    <row r="1689" spans="2:4" x14ac:dyDescent="0.2">
      <c r="B1689" s="126"/>
      <c r="C1689" s="126"/>
      <c r="D1689" s="126"/>
    </row>
    <row r="1690" spans="2:4" x14ac:dyDescent="0.2">
      <c r="B1690" s="126"/>
      <c r="C1690" s="126"/>
      <c r="D1690" s="126"/>
    </row>
    <row r="1691" spans="2:4" x14ac:dyDescent="0.2">
      <c r="B1691" s="126"/>
      <c r="C1691" s="126"/>
      <c r="D1691" s="126"/>
    </row>
    <row r="1692" spans="2:4" x14ac:dyDescent="0.2">
      <c r="B1692" s="126"/>
      <c r="C1692" s="126"/>
      <c r="D1692" s="126"/>
    </row>
    <row r="1693" spans="2:4" x14ac:dyDescent="0.2">
      <c r="B1693" s="126"/>
      <c r="C1693" s="126"/>
      <c r="D1693" s="126"/>
    </row>
    <row r="1694" spans="2:4" x14ac:dyDescent="0.2">
      <c r="B1694" s="126"/>
      <c r="C1694" s="126"/>
      <c r="D1694" s="126"/>
    </row>
    <row r="1695" spans="2:4" x14ac:dyDescent="0.2">
      <c r="B1695" s="126"/>
      <c r="C1695" s="126"/>
      <c r="D1695" s="126"/>
    </row>
    <row r="1696" spans="2:4" x14ac:dyDescent="0.2">
      <c r="B1696" s="126"/>
      <c r="C1696" s="126"/>
      <c r="D1696" s="126"/>
    </row>
    <row r="1697" spans="2:4" x14ac:dyDescent="0.2">
      <c r="B1697" s="126"/>
      <c r="C1697" s="126"/>
      <c r="D1697" s="126"/>
    </row>
    <row r="1698" spans="2:4" x14ac:dyDescent="0.2">
      <c r="B1698" s="126"/>
      <c r="C1698" s="126"/>
      <c r="D1698" s="126"/>
    </row>
    <row r="1699" spans="2:4" x14ac:dyDescent="0.2">
      <c r="B1699" s="126"/>
      <c r="C1699" s="126"/>
      <c r="D1699" s="126"/>
    </row>
    <row r="1700" spans="2:4" x14ac:dyDescent="0.2">
      <c r="B1700" s="126"/>
      <c r="C1700" s="126"/>
      <c r="D1700" s="126"/>
    </row>
    <row r="1701" spans="2:4" x14ac:dyDescent="0.2">
      <c r="B1701" s="126"/>
      <c r="C1701" s="126"/>
      <c r="D1701" s="126"/>
    </row>
    <row r="1702" spans="2:4" x14ac:dyDescent="0.2">
      <c r="B1702" s="126"/>
      <c r="C1702" s="126"/>
      <c r="D1702" s="126"/>
    </row>
    <row r="1703" spans="2:4" x14ac:dyDescent="0.2">
      <c r="B1703" s="126"/>
      <c r="C1703" s="126"/>
      <c r="D1703" s="126"/>
    </row>
    <row r="1704" spans="2:4" x14ac:dyDescent="0.2">
      <c r="B1704" s="126"/>
      <c r="C1704" s="126"/>
      <c r="D1704" s="126"/>
    </row>
    <row r="1705" spans="2:4" x14ac:dyDescent="0.2">
      <c r="B1705" s="126"/>
      <c r="C1705" s="126"/>
      <c r="D1705" s="126"/>
    </row>
    <row r="1706" spans="2:4" x14ac:dyDescent="0.2">
      <c r="B1706" s="126"/>
      <c r="C1706" s="126"/>
      <c r="D1706" s="126"/>
    </row>
    <row r="1707" spans="2:4" x14ac:dyDescent="0.2">
      <c r="B1707" s="126"/>
      <c r="C1707" s="126"/>
      <c r="D1707" s="126"/>
    </row>
    <row r="1708" spans="2:4" x14ac:dyDescent="0.2">
      <c r="B1708" s="126"/>
      <c r="C1708" s="126"/>
      <c r="D1708" s="126"/>
    </row>
    <row r="1709" spans="2:4" x14ac:dyDescent="0.2">
      <c r="B1709" s="126"/>
      <c r="C1709" s="126"/>
      <c r="D1709" s="126"/>
    </row>
    <row r="1710" spans="2:4" x14ac:dyDescent="0.2">
      <c r="B1710" s="126"/>
      <c r="C1710" s="126"/>
      <c r="D1710" s="126"/>
    </row>
    <row r="1711" spans="2:4" x14ac:dyDescent="0.2">
      <c r="B1711" s="126"/>
      <c r="C1711" s="126"/>
      <c r="D1711" s="126"/>
    </row>
    <row r="1712" spans="2:4" x14ac:dyDescent="0.2">
      <c r="B1712" s="126"/>
      <c r="C1712" s="126"/>
      <c r="D1712" s="126"/>
    </row>
    <row r="1713" spans="2:4" x14ac:dyDescent="0.2">
      <c r="B1713" s="126"/>
      <c r="C1713" s="126"/>
      <c r="D1713" s="126"/>
    </row>
    <row r="1714" spans="2:4" x14ac:dyDescent="0.2">
      <c r="B1714" s="126"/>
      <c r="C1714" s="126"/>
      <c r="D1714" s="126"/>
    </row>
    <row r="1715" spans="2:4" x14ac:dyDescent="0.2">
      <c r="B1715" s="126"/>
      <c r="C1715" s="126"/>
      <c r="D1715" s="126"/>
    </row>
    <row r="1716" spans="2:4" x14ac:dyDescent="0.2">
      <c r="B1716" s="126"/>
      <c r="C1716" s="126"/>
      <c r="D1716" s="126"/>
    </row>
    <row r="1717" spans="2:4" x14ac:dyDescent="0.2">
      <c r="B1717" s="126"/>
      <c r="C1717" s="126"/>
      <c r="D1717" s="126"/>
    </row>
    <row r="1718" spans="2:4" x14ac:dyDescent="0.2">
      <c r="B1718" s="126"/>
      <c r="C1718" s="126"/>
      <c r="D1718" s="126"/>
    </row>
    <row r="1719" spans="2:4" x14ac:dyDescent="0.2">
      <c r="B1719" s="126"/>
      <c r="C1719" s="126"/>
      <c r="D1719" s="126"/>
    </row>
    <row r="1720" spans="2:4" x14ac:dyDescent="0.2">
      <c r="B1720" s="126"/>
      <c r="C1720" s="126"/>
      <c r="D1720" s="126"/>
    </row>
    <row r="1721" spans="2:4" x14ac:dyDescent="0.2">
      <c r="B1721" s="126"/>
      <c r="C1721" s="126"/>
      <c r="D1721" s="126"/>
    </row>
    <row r="1722" spans="2:4" x14ac:dyDescent="0.2">
      <c r="B1722" s="126"/>
      <c r="C1722" s="126"/>
      <c r="D1722" s="126"/>
    </row>
    <row r="1723" spans="2:4" x14ac:dyDescent="0.2">
      <c r="B1723" s="126"/>
      <c r="C1723" s="126"/>
      <c r="D1723" s="126"/>
    </row>
    <row r="1724" spans="2:4" x14ac:dyDescent="0.2">
      <c r="B1724" s="126"/>
      <c r="C1724" s="126"/>
      <c r="D1724" s="126"/>
    </row>
    <row r="1725" spans="2:4" x14ac:dyDescent="0.2">
      <c r="B1725" s="126"/>
      <c r="C1725" s="126"/>
      <c r="D1725" s="126"/>
    </row>
    <row r="1726" spans="2:4" x14ac:dyDescent="0.2">
      <c r="B1726" s="126"/>
      <c r="C1726" s="126"/>
      <c r="D1726" s="126"/>
    </row>
    <row r="1727" spans="2:4" x14ac:dyDescent="0.2">
      <c r="B1727" s="126"/>
      <c r="C1727" s="126"/>
      <c r="D1727" s="126"/>
    </row>
    <row r="1728" spans="2:4" x14ac:dyDescent="0.2">
      <c r="B1728" s="126"/>
      <c r="C1728" s="126"/>
      <c r="D1728" s="126"/>
    </row>
    <row r="1729" spans="2:4" x14ac:dyDescent="0.2">
      <c r="B1729" s="126"/>
      <c r="C1729" s="126"/>
      <c r="D1729" s="126"/>
    </row>
    <row r="1730" spans="2:4" x14ac:dyDescent="0.2">
      <c r="B1730" s="126"/>
      <c r="C1730" s="126"/>
      <c r="D1730" s="126"/>
    </row>
    <row r="1731" spans="2:4" x14ac:dyDescent="0.2">
      <c r="B1731" s="126"/>
      <c r="C1731" s="126"/>
      <c r="D1731" s="126"/>
    </row>
    <row r="1732" spans="2:4" x14ac:dyDescent="0.2">
      <c r="B1732" s="126"/>
      <c r="C1732" s="126"/>
      <c r="D1732" s="126"/>
    </row>
    <row r="1733" spans="2:4" x14ac:dyDescent="0.2">
      <c r="B1733" s="126"/>
      <c r="C1733" s="126"/>
      <c r="D1733" s="126"/>
    </row>
    <row r="1734" spans="2:4" x14ac:dyDescent="0.2">
      <c r="B1734" s="126"/>
      <c r="C1734" s="126"/>
      <c r="D1734" s="126"/>
    </row>
    <row r="1735" spans="2:4" x14ac:dyDescent="0.2">
      <c r="B1735" s="126"/>
      <c r="C1735" s="126"/>
      <c r="D1735" s="126"/>
    </row>
    <row r="1736" spans="2:4" x14ac:dyDescent="0.2">
      <c r="B1736" s="126"/>
      <c r="C1736" s="126"/>
      <c r="D1736" s="126"/>
    </row>
    <row r="1737" spans="2:4" x14ac:dyDescent="0.2">
      <c r="B1737" s="126"/>
      <c r="C1737" s="126"/>
      <c r="D1737" s="126"/>
    </row>
    <row r="1738" spans="2:4" x14ac:dyDescent="0.2">
      <c r="B1738" s="126"/>
      <c r="C1738" s="126"/>
      <c r="D1738" s="126"/>
    </row>
    <row r="1739" spans="2:4" x14ac:dyDescent="0.2">
      <c r="B1739" s="126"/>
      <c r="C1739" s="126"/>
      <c r="D1739" s="126"/>
    </row>
    <row r="1740" spans="2:4" x14ac:dyDescent="0.2">
      <c r="B1740" s="126"/>
      <c r="C1740" s="126"/>
      <c r="D1740" s="126"/>
    </row>
    <row r="1741" spans="2:4" x14ac:dyDescent="0.2">
      <c r="B1741" s="126"/>
      <c r="C1741" s="126"/>
      <c r="D1741" s="126"/>
    </row>
    <row r="1742" spans="2:4" x14ac:dyDescent="0.2">
      <c r="B1742" s="126"/>
      <c r="C1742" s="126"/>
      <c r="D1742" s="126"/>
    </row>
    <row r="1743" spans="2:4" x14ac:dyDescent="0.2">
      <c r="B1743" s="126"/>
      <c r="C1743" s="126"/>
      <c r="D1743" s="126"/>
    </row>
    <row r="1744" spans="2:4" x14ac:dyDescent="0.2">
      <c r="B1744" s="126"/>
      <c r="C1744" s="126"/>
      <c r="D1744" s="126"/>
    </row>
    <row r="1745" spans="2:4" x14ac:dyDescent="0.2">
      <c r="B1745" s="126"/>
      <c r="C1745" s="126"/>
      <c r="D1745" s="126"/>
    </row>
    <row r="1746" spans="2:4" x14ac:dyDescent="0.2">
      <c r="B1746" s="126"/>
      <c r="C1746" s="126"/>
      <c r="D1746" s="126"/>
    </row>
    <row r="1747" spans="2:4" x14ac:dyDescent="0.2">
      <c r="B1747" s="126"/>
      <c r="C1747" s="126"/>
      <c r="D1747" s="126"/>
    </row>
    <row r="1748" spans="2:4" x14ac:dyDescent="0.2">
      <c r="B1748" s="126"/>
      <c r="C1748" s="126"/>
      <c r="D1748" s="126"/>
    </row>
    <row r="1749" spans="2:4" x14ac:dyDescent="0.2">
      <c r="B1749" s="126"/>
      <c r="C1749" s="126"/>
      <c r="D1749" s="126"/>
    </row>
    <row r="1750" spans="2:4" x14ac:dyDescent="0.2">
      <c r="B1750" s="126"/>
      <c r="C1750" s="126"/>
      <c r="D1750" s="126"/>
    </row>
    <row r="1751" spans="2:4" x14ac:dyDescent="0.2">
      <c r="B1751" s="126"/>
      <c r="C1751" s="126"/>
      <c r="D1751" s="126"/>
    </row>
    <row r="1752" spans="2:4" x14ac:dyDescent="0.2">
      <c r="B1752" s="126"/>
      <c r="C1752" s="126"/>
      <c r="D1752" s="126"/>
    </row>
    <row r="1753" spans="2:4" x14ac:dyDescent="0.2">
      <c r="B1753" s="126"/>
      <c r="C1753" s="126"/>
      <c r="D1753" s="126"/>
    </row>
    <row r="1754" spans="2:4" x14ac:dyDescent="0.2">
      <c r="B1754" s="126"/>
      <c r="C1754" s="126"/>
      <c r="D1754" s="126"/>
    </row>
    <row r="1755" spans="2:4" x14ac:dyDescent="0.2">
      <c r="B1755" s="126"/>
      <c r="C1755" s="126"/>
      <c r="D1755" s="126"/>
    </row>
    <row r="1756" spans="2:4" x14ac:dyDescent="0.2">
      <c r="B1756" s="126"/>
      <c r="C1756" s="126"/>
      <c r="D1756" s="126"/>
    </row>
    <row r="1757" spans="2:4" x14ac:dyDescent="0.2">
      <c r="B1757" s="126"/>
      <c r="C1757" s="126"/>
      <c r="D1757" s="126"/>
    </row>
    <row r="1758" spans="2:4" x14ac:dyDescent="0.2">
      <c r="B1758" s="126"/>
      <c r="C1758" s="126"/>
      <c r="D1758" s="126"/>
    </row>
    <row r="1759" spans="2:4" x14ac:dyDescent="0.2">
      <c r="B1759" s="126"/>
      <c r="C1759" s="126"/>
      <c r="D1759" s="126"/>
    </row>
    <row r="1760" spans="2:4" x14ac:dyDescent="0.2">
      <c r="B1760" s="126"/>
      <c r="C1760" s="126"/>
      <c r="D1760" s="126"/>
    </row>
    <row r="1761" spans="2:4" x14ac:dyDescent="0.2">
      <c r="B1761" s="126"/>
      <c r="C1761" s="126"/>
      <c r="D1761" s="126"/>
    </row>
    <row r="1762" spans="2:4" x14ac:dyDescent="0.2">
      <c r="B1762" s="126"/>
      <c r="C1762" s="126"/>
      <c r="D1762" s="126"/>
    </row>
    <row r="1763" spans="2:4" x14ac:dyDescent="0.2">
      <c r="B1763" s="126"/>
      <c r="C1763" s="126"/>
      <c r="D1763" s="126"/>
    </row>
    <row r="1764" spans="2:4" x14ac:dyDescent="0.2">
      <c r="B1764" s="126"/>
      <c r="C1764" s="126"/>
      <c r="D1764" s="126"/>
    </row>
    <row r="1765" spans="2:4" x14ac:dyDescent="0.2">
      <c r="B1765" s="126"/>
      <c r="C1765" s="126"/>
      <c r="D1765" s="126"/>
    </row>
    <row r="1766" spans="2:4" x14ac:dyDescent="0.2">
      <c r="B1766" s="126"/>
      <c r="C1766" s="126"/>
      <c r="D1766" s="126"/>
    </row>
    <row r="1767" spans="2:4" x14ac:dyDescent="0.2">
      <c r="B1767" s="126"/>
      <c r="C1767" s="126"/>
      <c r="D1767" s="126"/>
    </row>
    <row r="1768" spans="2:4" x14ac:dyDescent="0.2">
      <c r="B1768" s="126"/>
      <c r="C1768" s="126"/>
      <c r="D1768" s="126"/>
    </row>
    <row r="1769" spans="2:4" x14ac:dyDescent="0.2">
      <c r="B1769" s="126"/>
      <c r="C1769" s="126"/>
      <c r="D1769" s="126"/>
    </row>
    <row r="1770" spans="2:4" x14ac:dyDescent="0.2">
      <c r="B1770" s="126"/>
      <c r="C1770" s="126"/>
      <c r="D1770" s="126"/>
    </row>
    <row r="1771" spans="2:4" x14ac:dyDescent="0.2">
      <c r="B1771" s="126"/>
      <c r="C1771" s="126"/>
      <c r="D1771" s="126"/>
    </row>
    <row r="1772" spans="2:4" x14ac:dyDescent="0.2">
      <c r="B1772" s="126"/>
      <c r="C1772" s="126"/>
      <c r="D1772" s="126"/>
    </row>
    <row r="1773" spans="2:4" x14ac:dyDescent="0.2">
      <c r="B1773" s="126"/>
      <c r="C1773" s="126"/>
      <c r="D1773" s="126"/>
    </row>
    <row r="1774" spans="2:4" x14ac:dyDescent="0.2">
      <c r="B1774" s="126"/>
      <c r="C1774" s="126"/>
      <c r="D1774" s="126"/>
    </row>
    <row r="1775" spans="2:4" x14ac:dyDescent="0.2">
      <c r="B1775" s="126"/>
      <c r="C1775" s="126"/>
      <c r="D1775" s="126"/>
    </row>
    <row r="1776" spans="2:4" x14ac:dyDescent="0.2">
      <c r="B1776" s="126"/>
      <c r="C1776" s="126"/>
      <c r="D1776" s="126"/>
    </row>
    <row r="1777" spans="2:4" x14ac:dyDescent="0.2">
      <c r="B1777" s="126"/>
      <c r="C1777" s="126"/>
      <c r="D1777" s="126"/>
    </row>
    <row r="1778" spans="2:4" x14ac:dyDescent="0.2">
      <c r="B1778" s="126"/>
      <c r="C1778" s="126"/>
      <c r="D1778" s="126"/>
    </row>
    <row r="1779" spans="2:4" x14ac:dyDescent="0.2">
      <c r="B1779" s="126"/>
      <c r="C1779" s="126"/>
      <c r="D1779" s="126"/>
    </row>
    <row r="1780" spans="2:4" x14ac:dyDescent="0.2">
      <c r="B1780" s="126"/>
      <c r="C1780" s="126"/>
      <c r="D1780" s="126"/>
    </row>
    <row r="1781" spans="2:4" x14ac:dyDescent="0.2">
      <c r="B1781" s="126"/>
      <c r="C1781" s="126"/>
      <c r="D1781" s="126"/>
    </row>
    <row r="1782" spans="2:4" x14ac:dyDescent="0.2">
      <c r="B1782" s="126"/>
      <c r="C1782" s="126"/>
      <c r="D1782" s="126"/>
    </row>
    <row r="1783" spans="2:4" x14ac:dyDescent="0.2">
      <c r="B1783" s="126"/>
      <c r="C1783" s="126"/>
      <c r="D1783" s="126"/>
    </row>
    <row r="1784" spans="2:4" x14ac:dyDescent="0.2">
      <c r="B1784" s="126"/>
      <c r="C1784" s="126"/>
      <c r="D1784" s="126"/>
    </row>
    <row r="1785" spans="2:4" x14ac:dyDescent="0.2">
      <c r="B1785" s="126"/>
      <c r="C1785" s="126"/>
      <c r="D1785" s="126"/>
    </row>
    <row r="1786" spans="2:4" x14ac:dyDescent="0.2">
      <c r="B1786" s="126"/>
      <c r="C1786" s="126"/>
      <c r="D1786" s="126"/>
    </row>
    <row r="1787" spans="2:4" x14ac:dyDescent="0.2">
      <c r="B1787" s="126"/>
      <c r="C1787" s="126"/>
      <c r="D1787" s="126"/>
    </row>
    <row r="1788" spans="2:4" x14ac:dyDescent="0.2">
      <c r="B1788" s="126"/>
      <c r="C1788" s="126"/>
      <c r="D1788" s="126"/>
    </row>
    <row r="1789" spans="2:4" x14ac:dyDescent="0.2">
      <c r="B1789" s="126"/>
      <c r="C1789" s="126"/>
      <c r="D1789" s="126"/>
    </row>
    <row r="1790" spans="2:4" x14ac:dyDescent="0.2">
      <c r="B1790" s="126"/>
      <c r="C1790" s="126"/>
      <c r="D1790" s="126"/>
    </row>
    <row r="1791" spans="2:4" x14ac:dyDescent="0.2">
      <c r="B1791" s="126"/>
      <c r="C1791" s="126"/>
      <c r="D1791" s="126"/>
    </row>
    <row r="1792" spans="2:4" x14ac:dyDescent="0.2">
      <c r="B1792" s="126"/>
      <c r="C1792" s="126"/>
      <c r="D1792" s="126"/>
    </row>
    <row r="1793" spans="2:4" x14ac:dyDescent="0.2">
      <c r="B1793" s="126"/>
      <c r="C1793" s="126"/>
      <c r="D1793" s="126"/>
    </row>
    <row r="1794" spans="2:4" x14ac:dyDescent="0.2">
      <c r="B1794" s="126"/>
      <c r="C1794" s="126"/>
      <c r="D1794" s="126"/>
    </row>
    <row r="1795" spans="2:4" x14ac:dyDescent="0.2">
      <c r="B1795" s="126"/>
      <c r="C1795" s="126"/>
      <c r="D1795" s="126"/>
    </row>
    <row r="1796" spans="2:4" x14ac:dyDescent="0.2">
      <c r="B1796" s="126"/>
      <c r="C1796" s="126"/>
      <c r="D1796" s="126"/>
    </row>
    <row r="1797" spans="2:4" x14ac:dyDescent="0.2">
      <c r="B1797" s="126"/>
      <c r="C1797" s="126"/>
      <c r="D1797" s="126"/>
    </row>
    <row r="1798" spans="2:4" x14ac:dyDescent="0.2">
      <c r="B1798" s="126"/>
      <c r="C1798" s="126"/>
      <c r="D1798" s="126"/>
    </row>
    <row r="1799" spans="2:4" x14ac:dyDescent="0.2">
      <c r="B1799" s="126"/>
      <c r="C1799" s="126"/>
      <c r="D1799" s="126"/>
    </row>
    <row r="1800" spans="2:4" x14ac:dyDescent="0.2">
      <c r="B1800" s="126"/>
      <c r="C1800" s="126"/>
      <c r="D1800" s="126"/>
    </row>
    <row r="1801" spans="2:4" x14ac:dyDescent="0.2">
      <c r="B1801" s="126"/>
      <c r="C1801" s="126"/>
      <c r="D1801" s="126"/>
    </row>
    <row r="1802" spans="2:4" x14ac:dyDescent="0.2">
      <c r="B1802" s="126"/>
      <c r="C1802" s="126"/>
      <c r="D1802" s="126"/>
    </row>
    <row r="1803" spans="2:4" x14ac:dyDescent="0.2">
      <c r="B1803" s="126"/>
      <c r="C1803" s="126"/>
      <c r="D1803" s="126"/>
    </row>
    <row r="1804" spans="2:4" x14ac:dyDescent="0.2">
      <c r="B1804" s="126"/>
      <c r="C1804" s="126"/>
      <c r="D1804" s="126"/>
    </row>
    <row r="1805" spans="2:4" x14ac:dyDescent="0.2">
      <c r="B1805" s="126"/>
      <c r="C1805" s="126"/>
      <c r="D1805" s="126"/>
    </row>
    <row r="1806" spans="2:4" x14ac:dyDescent="0.2">
      <c r="B1806" s="126"/>
      <c r="C1806" s="126"/>
      <c r="D1806" s="126"/>
    </row>
    <row r="1807" spans="2:4" x14ac:dyDescent="0.2">
      <c r="B1807" s="126"/>
      <c r="C1807" s="126"/>
      <c r="D1807" s="126"/>
    </row>
    <row r="1808" spans="2:4" x14ac:dyDescent="0.2">
      <c r="B1808" s="126"/>
      <c r="C1808" s="126"/>
      <c r="D1808" s="126"/>
    </row>
    <row r="1809" spans="2:4" x14ac:dyDescent="0.2">
      <c r="B1809" s="126"/>
      <c r="C1809" s="126"/>
      <c r="D1809" s="126"/>
    </row>
    <row r="1810" spans="2:4" x14ac:dyDescent="0.2">
      <c r="B1810" s="126"/>
      <c r="C1810" s="126"/>
      <c r="D1810" s="126"/>
    </row>
    <row r="1811" spans="2:4" x14ac:dyDescent="0.2">
      <c r="B1811" s="126"/>
      <c r="C1811" s="126"/>
      <c r="D1811" s="126"/>
    </row>
    <row r="1812" spans="2:4" x14ac:dyDescent="0.2">
      <c r="B1812" s="126"/>
      <c r="C1812" s="126"/>
      <c r="D1812" s="126"/>
    </row>
    <row r="1813" spans="2:4" x14ac:dyDescent="0.2">
      <c r="B1813" s="126"/>
      <c r="C1813" s="126"/>
      <c r="D1813" s="126"/>
    </row>
    <row r="1814" spans="2:4" x14ac:dyDescent="0.2">
      <c r="B1814" s="126"/>
      <c r="C1814" s="126"/>
      <c r="D1814" s="126"/>
    </row>
    <row r="1815" spans="2:4" x14ac:dyDescent="0.2">
      <c r="B1815" s="126"/>
      <c r="C1815" s="126"/>
      <c r="D1815" s="126"/>
    </row>
    <row r="1816" spans="2:4" x14ac:dyDescent="0.2">
      <c r="B1816" s="126"/>
      <c r="C1816" s="126"/>
      <c r="D1816" s="126"/>
    </row>
    <row r="1817" spans="2:4" x14ac:dyDescent="0.2">
      <c r="B1817" s="126"/>
      <c r="C1817" s="126"/>
      <c r="D1817" s="126"/>
    </row>
    <row r="1818" spans="2:4" x14ac:dyDescent="0.2">
      <c r="B1818" s="126"/>
      <c r="C1818" s="126"/>
      <c r="D1818" s="126"/>
    </row>
    <row r="1819" spans="2:4" x14ac:dyDescent="0.2">
      <c r="B1819" s="126"/>
      <c r="C1819" s="126"/>
      <c r="D1819" s="126"/>
    </row>
    <row r="1820" spans="2:4" x14ac:dyDescent="0.2">
      <c r="B1820" s="126"/>
      <c r="C1820" s="126"/>
      <c r="D1820" s="126"/>
    </row>
    <row r="1821" spans="2:4" x14ac:dyDescent="0.2">
      <c r="B1821" s="126"/>
      <c r="C1821" s="126"/>
      <c r="D1821" s="126"/>
    </row>
    <row r="1822" spans="2:4" x14ac:dyDescent="0.2">
      <c r="B1822" s="126"/>
      <c r="C1822" s="126"/>
      <c r="D1822" s="126"/>
    </row>
    <row r="1823" spans="2:4" x14ac:dyDescent="0.2">
      <c r="B1823" s="126"/>
      <c r="C1823" s="126"/>
      <c r="D1823" s="126"/>
    </row>
    <row r="1824" spans="2:4" x14ac:dyDescent="0.2">
      <c r="B1824" s="126"/>
      <c r="C1824" s="126"/>
      <c r="D1824" s="126"/>
    </row>
    <row r="1825" spans="2:4" x14ac:dyDescent="0.2">
      <c r="B1825" s="126"/>
      <c r="C1825" s="126"/>
      <c r="D1825" s="126"/>
    </row>
    <row r="1826" spans="2:4" x14ac:dyDescent="0.2">
      <c r="B1826" s="126"/>
      <c r="C1826" s="126"/>
      <c r="D1826" s="126"/>
    </row>
    <row r="1827" spans="2:4" x14ac:dyDescent="0.2">
      <c r="B1827" s="126"/>
      <c r="C1827" s="126"/>
      <c r="D1827" s="126"/>
    </row>
    <row r="1828" spans="2:4" x14ac:dyDescent="0.2">
      <c r="B1828" s="126"/>
      <c r="C1828" s="126"/>
      <c r="D1828" s="126"/>
    </row>
    <row r="1829" spans="2:4" x14ac:dyDescent="0.2">
      <c r="B1829" s="126"/>
      <c r="C1829" s="126"/>
      <c r="D1829" s="126"/>
    </row>
    <row r="1830" spans="2:4" x14ac:dyDescent="0.2">
      <c r="B1830" s="126"/>
      <c r="C1830" s="126"/>
      <c r="D1830" s="126"/>
    </row>
    <row r="1831" spans="2:4" x14ac:dyDescent="0.2">
      <c r="B1831" s="126"/>
      <c r="C1831" s="126"/>
      <c r="D1831" s="126"/>
    </row>
    <row r="1832" spans="2:4" x14ac:dyDescent="0.2">
      <c r="B1832" s="126"/>
      <c r="C1832" s="126"/>
      <c r="D1832" s="126"/>
    </row>
    <row r="1833" spans="2:4" x14ac:dyDescent="0.2">
      <c r="B1833" s="126"/>
      <c r="C1833" s="126"/>
      <c r="D1833" s="126"/>
    </row>
    <row r="1834" spans="2:4" x14ac:dyDescent="0.2">
      <c r="B1834" s="126"/>
      <c r="C1834" s="126"/>
      <c r="D1834" s="126"/>
    </row>
    <row r="1835" spans="2:4" x14ac:dyDescent="0.2">
      <c r="B1835" s="126"/>
      <c r="C1835" s="126"/>
      <c r="D1835" s="126"/>
    </row>
    <row r="1836" spans="2:4" x14ac:dyDescent="0.2">
      <c r="B1836" s="126"/>
      <c r="C1836" s="126"/>
      <c r="D1836" s="126"/>
    </row>
    <row r="1837" spans="2:4" x14ac:dyDescent="0.2">
      <c r="B1837" s="126"/>
      <c r="C1837" s="126"/>
      <c r="D1837" s="126"/>
    </row>
    <row r="1838" spans="2:4" x14ac:dyDescent="0.2">
      <c r="B1838" s="126"/>
      <c r="C1838" s="126"/>
      <c r="D1838" s="126"/>
    </row>
    <row r="1839" spans="2:4" x14ac:dyDescent="0.2">
      <c r="B1839" s="126"/>
      <c r="C1839" s="126"/>
      <c r="D1839" s="126"/>
    </row>
    <row r="1840" spans="2:4" x14ac:dyDescent="0.2">
      <c r="B1840" s="126"/>
      <c r="C1840" s="126"/>
      <c r="D1840" s="126"/>
    </row>
    <row r="1841" spans="2:4" x14ac:dyDescent="0.2">
      <c r="B1841" s="126"/>
      <c r="C1841" s="126"/>
      <c r="D1841" s="126"/>
    </row>
    <row r="1842" spans="2:4" x14ac:dyDescent="0.2">
      <c r="B1842" s="126"/>
      <c r="C1842" s="126"/>
      <c r="D1842" s="126"/>
    </row>
    <row r="1843" spans="2:4" x14ac:dyDescent="0.2">
      <c r="B1843" s="126"/>
      <c r="C1843" s="126"/>
      <c r="D1843" s="126"/>
    </row>
    <row r="1844" spans="2:4" x14ac:dyDescent="0.2">
      <c r="B1844" s="126"/>
      <c r="C1844" s="126"/>
      <c r="D1844" s="126"/>
    </row>
    <row r="1845" spans="2:4" x14ac:dyDescent="0.2">
      <c r="B1845" s="126"/>
      <c r="C1845" s="126"/>
      <c r="D1845" s="126"/>
    </row>
    <row r="1846" spans="2:4" x14ac:dyDescent="0.2">
      <c r="B1846" s="126"/>
      <c r="C1846" s="126"/>
      <c r="D1846" s="126"/>
    </row>
    <row r="1847" spans="2:4" x14ac:dyDescent="0.2">
      <c r="B1847" s="126"/>
      <c r="C1847" s="126"/>
      <c r="D1847" s="126"/>
    </row>
    <row r="1848" spans="2:4" x14ac:dyDescent="0.2">
      <c r="B1848" s="126"/>
      <c r="C1848" s="126"/>
      <c r="D1848" s="126"/>
    </row>
    <row r="1849" spans="2:4" x14ac:dyDescent="0.2">
      <c r="B1849" s="126"/>
      <c r="C1849" s="126"/>
      <c r="D1849" s="126"/>
    </row>
    <row r="1850" spans="2:4" x14ac:dyDescent="0.2">
      <c r="B1850" s="126"/>
      <c r="C1850" s="126"/>
      <c r="D1850" s="126"/>
    </row>
    <row r="1851" spans="2:4" x14ac:dyDescent="0.2">
      <c r="B1851" s="126"/>
      <c r="C1851" s="126"/>
      <c r="D1851" s="126"/>
    </row>
    <row r="1852" spans="2:4" x14ac:dyDescent="0.2">
      <c r="B1852" s="126"/>
      <c r="C1852" s="126"/>
      <c r="D1852" s="126"/>
    </row>
    <row r="1853" spans="2:4" x14ac:dyDescent="0.2">
      <c r="B1853" s="126"/>
      <c r="C1853" s="126"/>
      <c r="D1853" s="126"/>
    </row>
    <row r="1854" spans="2:4" x14ac:dyDescent="0.2">
      <c r="B1854" s="126"/>
      <c r="C1854" s="126"/>
      <c r="D1854" s="126"/>
    </row>
    <row r="1855" spans="2:4" x14ac:dyDescent="0.2">
      <c r="B1855" s="126"/>
      <c r="C1855" s="126"/>
      <c r="D1855" s="126"/>
    </row>
    <row r="1856" spans="2:4" x14ac:dyDescent="0.2">
      <c r="B1856" s="126"/>
      <c r="C1856" s="126"/>
      <c r="D1856" s="126"/>
    </row>
    <row r="1857" spans="2:4" x14ac:dyDescent="0.2">
      <c r="B1857" s="126"/>
      <c r="C1857" s="126"/>
      <c r="D1857" s="126"/>
    </row>
    <row r="1858" spans="2:4" x14ac:dyDescent="0.2">
      <c r="B1858" s="126"/>
      <c r="C1858" s="126"/>
      <c r="D1858" s="126"/>
    </row>
    <row r="1859" spans="2:4" x14ac:dyDescent="0.2">
      <c r="B1859" s="126"/>
      <c r="C1859" s="126"/>
      <c r="D1859" s="126"/>
    </row>
    <row r="1860" spans="2:4" x14ac:dyDescent="0.2">
      <c r="B1860" s="126"/>
      <c r="C1860" s="126"/>
      <c r="D1860" s="126"/>
    </row>
    <row r="1861" spans="2:4" x14ac:dyDescent="0.2">
      <c r="B1861" s="126"/>
      <c r="C1861" s="126"/>
      <c r="D1861" s="126"/>
    </row>
    <row r="1862" spans="2:4" x14ac:dyDescent="0.2">
      <c r="B1862" s="126"/>
      <c r="C1862" s="126"/>
      <c r="D1862" s="126"/>
    </row>
    <row r="1863" spans="2:4" x14ac:dyDescent="0.2">
      <c r="B1863" s="126"/>
      <c r="C1863" s="126"/>
      <c r="D1863" s="126"/>
    </row>
    <row r="1864" spans="2:4" x14ac:dyDescent="0.2">
      <c r="B1864" s="126"/>
      <c r="C1864" s="126"/>
      <c r="D1864" s="126"/>
    </row>
    <row r="1865" spans="2:4" x14ac:dyDescent="0.2">
      <c r="B1865" s="126"/>
      <c r="C1865" s="126"/>
      <c r="D1865" s="126"/>
    </row>
    <row r="1866" spans="2:4" x14ac:dyDescent="0.2">
      <c r="B1866" s="126"/>
      <c r="C1866" s="126"/>
      <c r="D1866" s="126"/>
    </row>
    <row r="1867" spans="2:4" x14ac:dyDescent="0.2">
      <c r="B1867" s="126"/>
      <c r="C1867" s="126"/>
      <c r="D1867" s="126"/>
    </row>
    <row r="1868" spans="2:4" x14ac:dyDescent="0.2">
      <c r="B1868" s="126"/>
      <c r="C1868" s="126"/>
      <c r="D1868" s="126"/>
    </row>
    <row r="1869" spans="2:4" x14ac:dyDescent="0.2">
      <c r="B1869" s="126"/>
      <c r="C1869" s="126"/>
      <c r="D1869" s="126"/>
    </row>
    <row r="1870" spans="2:4" x14ac:dyDescent="0.2">
      <c r="B1870" s="126"/>
      <c r="C1870" s="126"/>
      <c r="D1870" s="126"/>
    </row>
    <row r="1871" spans="2:4" x14ac:dyDescent="0.2">
      <c r="B1871" s="126"/>
      <c r="C1871" s="126"/>
      <c r="D1871" s="126"/>
    </row>
    <row r="1872" spans="2:4" x14ac:dyDescent="0.2">
      <c r="B1872" s="126"/>
      <c r="C1872" s="126"/>
      <c r="D1872" s="126"/>
    </row>
    <row r="1873" spans="2:4" x14ac:dyDescent="0.2">
      <c r="B1873" s="126"/>
      <c r="C1873" s="126"/>
      <c r="D1873" s="126"/>
    </row>
    <row r="1874" spans="2:4" x14ac:dyDescent="0.2">
      <c r="B1874" s="126"/>
      <c r="C1874" s="126"/>
      <c r="D1874" s="126"/>
    </row>
    <row r="1875" spans="2:4" x14ac:dyDescent="0.2">
      <c r="B1875" s="126"/>
      <c r="C1875" s="126"/>
      <c r="D1875" s="126"/>
    </row>
    <row r="1876" spans="2:4" x14ac:dyDescent="0.2">
      <c r="B1876" s="126"/>
      <c r="C1876" s="126"/>
      <c r="D1876" s="126"/>
    </row>
    <row r="1877" spans="2:4" x14ac:dyDescent="0.2">
      <c r="B1877" s="126"/>
      <c r="C1877" s="126"/>
      <c r="D1877" s="126"/>
    </row>
    <row r="1878" spans="2:4" x14ac:dyDescent="0.2">
      <c r="B1878" s="126"/>
      <c r="C1878" s="126"/>
      <c r="D1878" s="126"/>
    </row>
    <row r="1879" spans="2:4" x14ac:dyDescent="0.2">
      <c r="B1879" s="126"/>
      <c r="C1879" s="126"/>
      <c r="D1879" s="126"/>
    </row>
    <row r="1880" spans="2:4" x14ac:dyDescent="0.2">
      <c r="B1880" s="126"/>
      <c r="C1880" s="126"/>
      <c r="D1880" s="126"/>
    </row>
    <row r="1881" spans="2:4" x14ac:dyDescent="0.2">
      <c r="B1881" s="126"/>
      <c r="C1881" s="126"/>
      <c r="D1881" s="126"/>
    </row>
    <row r="1882" spans="2:4" x14ac:dyDescent="0.2">
      <c r="B1882" s="126"/>
      <c r="C1882" s="126"/>
      <c r="D1882" s="126"/>
    </row>
    <row r="1883" spans="2:4" x14ac:dyDescent="0.2">
      <c r="B1883" s="126"/>
      <c r="C1883" s="126"/>
      <c r="D1883" s="126"/>
    </row>
    <row r="1884" spans="2:4" x14ac:dyDescent="0.2">
      <c r="B1884" s="126"/>
      <c r="C1884" s="126"/>
      <c r="D1884" s="126"/>
    </row>
    <row r="1885" spans="2:4" x14ac:dyDescent="0.2">
      <c r="B1885" s="126"/>
      <c r="C1885" s="126"/>
      <c r="D1885" s="126"/>
    </row>
    <row r="1886" spans="2:4" x14ac:dyDescent="0.2">
      <c r="B1886" s="126"/>
      <c r="C1886" s="126"/>
      <c r="D1886" s="126"/>
    </row>
    <row r="1887" spans="2:4" x14ac:dyDescent="0.2">
      <c r="B1887" s="126"/>
      <c r="C1887" s="126"/>
      <c r="D1887" s="126"/>
    </row>
    <row r="1888" spans="2:4" x14ac:dyDescent="0.2">
      <c r="B1888" s="126"/>
      <c r="C1888" s="126"/>
      <c r="D1888" s="126"/>
    </row>
    <row r="1889" spans="2:4" x14ac:dyDescent="0.2">
      <c r="B1889" s="126"/>
      <c r="C1889" s="126"/>
      <c r="D1889" s="126"/>
    </row>
    <row r="1890" spans="2:4" x14ac:dyDescent="0.2">
      <c r="B1890" s="126"/>
      <c r="C1890" s="126"/>
      <c r="D1890" s="126"/>
    </row>
    <row r="1891" spans="2:4" x14ac:dyDescent="0.2">
      <c r="B1891" s="126"/>
      <c r="C1891" s="126"/>
      <c r="D1891" s="126"/>
    </row>
    <row r="1892" spans="2:4" x14ac:dyDescent="0.2">
      <c r="B1892" s="126"/>
      <c r="C1892" s="126"/>
      <c r="D1892" s="126"/>
    </row>
    <row r="1893" spans="2:4" x14ac:dyDescent="0.2">
      <c r="B1893" s="126"/>
      <c r="C1893" s="126"/>
      <c r="D1893" s="126"/>
    </row>
    <row r="1894" spans="2:4" x14ac:dyDescent="0.2">
      <c r="B1894" s="126"/>
      <c r="C1894" s="126"/>
      <c r="D1894" s="126"/>
    </row>
    <row r="1895" spans="2:4" x14ac:dyDescent="0.2">
      <c r="B1895" s="126"/>
      <c r="C1895" s="126"/>
      <c r="D1895" s="126"/>
    </row>
    <row r="1896" spans="2:4" x14ac:dyDescent="0.2">
      <c r="B1896" s="126"/>
      <c r="C1896" s="126"/>
      <c r="D1896" s="126"/>
    </row>
    <row r="1897" spans="2:4" x14ac:dyDescent="0.2">
      <c r="B1897" s="126"/>
      <c r="C1897" s="126"/>
      <c r="D1897" s="126"/>
    </row>
    <row r="1898" spans="2:4" x14ac:dyDescent="0.2">
      <c r="B1898" s="126"/>
      <c r="C1898" s="126"/>
      <c r="D1898" s="126"/>
    </row>
    <row r="1899" spans="2:4" x14ac:dyDescent="0.2">
      <c r="B1899" s="126"/>
      <c r="C1899" s="126"/>
      <c r="D1899" s="126"/>
    </row>
    <row r="1900" spans="2:4" x14ac:dyDescent="0.2">
      <c r="B1900" s="126"/>
      <c r="C1900" s="126"/>
      <c r="D1900" s="126"/>
    </row>
    <row r="1901" spans="2:4" x14ac:dyDescent="0.2">
      <c r="B1901" s="126"/>
      <c r="C1901" s="126"/>
      <c r="D1901" s="126"/>
    </row>
    <row r="1902" spans="2:4" x14ac:dyDescent="0.2">
      <c r="B1902" s="126"/>
      <c r="C1902" s="126"/>
      <c r="D1902" s="126"/>
    </row>
    <row r="1903" spans="2:4" x14ac:dyDescent="0.2">
      <c r="B1903" s="126"/>
      <c r="C1903" s="126"/>
      <c r="D1903" s="126"/>
    </row>
    <row r="1904" spans="2:4" x14ac:dyDescent="0.2">
      <c r="B1904" s="126"/>
      <c r="C1904" s="126"/>
      <c r="D1904" s="126"/>
    </row>
    <row r="1905" spans="2:4" x14ac:dyDescent="0.2">
      <c r="B1905" s="126"/>
      <c r="C1905" s="126"/>
      <c r="D1905" s="126"/>
    </row>
    <row r="1906" spans="2:4" x14ac:dyDescent="0.2">
      <c r="B1906" s="126"/>
      <c r="C1906" s="126"/>
      <c r="D1906" s="126"/>
    </row>
    <row r="1907" spans="2:4" x14ac:dyDescent="0.2">
      <c r="B1907" s="126"/>
      <c r="C1907" s="126"/>
      <c r="D1907" s="126"/>
    </row>
    <row r="1908" spans="2:4" x14ac:dyDescent="0.2">
      <c r="B1908" s="126"/>
      <c r="C1908" s="126"/>
      <c r="D1908" s="126"/>
    </row>
    <row r="1909" spans="2:4" x14ac:dyDescent="0.2">
      <c r="B1909" s="126"/>
      <c r="C1909" s="126"/>
      <c r="D1909" s="126"/>
    </row>
    <row r="1910" spans="2:4" x14ac:dyDescent="0.2">
      <c r="B1910" s="126"/>
      <c r="C1910" s="126"/>
      <c r="D1910" s="126"/>
    </row>
    <row r="1911" spans="2:4" x14ac:dyDescent="0.2">
      <c r="B1911" s="126"/>
      <c r="C1911" s="126"/>
      <c r="D1911" s="126"/>
    </row>
    <row r="1912" spans="2:4" x14ac:dyDescent="0.2">
      <c r="B1912" s="126"/>
      <c r="C1912" s="126"/>
      <c r="D1912" s="126"/>
    </row>
    <row r="1913" spans="2:4" x14ac:dyDescent="0.2">
      <c r="B1913" s="126"/>
      <c r="C1913" s="126"/>
      <c r="D1913" s="126"/>
    </row>
    <row r="1914" spans="2:4" x14ac:dyDescent="0.2">
      <c r="B1914" s="126"/>
      <c r="C1914" s="126"/>
      <c r="D1914" s="126"/>
    </row>
    <row r="1915" spans="2:4" x14ac:dyDescent="0.2">
      <c r="B1915" s="126"/>
      <c r="C1915" s="126"/>
      <c r="D1915" s="126"/>
    </row>
    <row r="1916" spans="2:4" x14ac:dyDescent="0.2">
      <c r="B1916" s="126"/>
      <c r="C1916" s="126"/>
      <c r="D1916" s="126"/>
    </row>
    <row r="1917" spans="2:4" x14ac:dyDescent="0.2">
      <c r="B1917" s="126"/>
      <c r="C1917" s="126"/>
      <c r="D1917" s="126"/>
    </row>
    <row r="1918" spans="2:4" x14ac:dyDescent="0.2">
      <c r="B1918" s="126"/>
      <c r="C1918" s="126"/>
      <c r="D1918" s="126"/>
    </row>
    <row r="1919" spans="2:4" x14ac:dyDescent="0.2">
      <c r="B1919" s="126"/>
      <c r="C1919" s="126"/>
      <c r="D1919" s="126"/>
    </row>
    <row r="1920" spans="2:4" x14ac:dyDescent="0.2">
      <c r="B1920" s="126"/>
      <c r="C1920" s="126"/>
      <c r="D1920" s="126"/>
    </row>
    <row r="1921" spans="2:4" x14ac:dyDescent="0.2">
      <c r="B1921" s="126"/>
      <c r="C1921" s="126"/>
      <c r="D1921" s="126"/>
    </row>
    <row r="1922" spans="2:4" x14ac:dyDescent="0.2">
      <c r="B1922" s="126"/>
      <c r="C1922" s="126"/>
      <c r="D1922" s="126"/>
    </row>
    <row r="1923" spans="2:4" x14ac:dyDescent="0.2">
      <c r="B1923" s="126"/>
      <c r="C1923" s="126"/>
      <c r="D1923" s="126"/>
    </row>
    <row r="1924" spans="2:4" x14ac:dyDescent="0.2">
      <c r="B1924" s="126"/>
      <c r="C1924" s="126"/>
      <c r="D1924" s="126"/>
    </row>
    <row r="1925" spans="2:4" x14ac:dyDescent="0.2">
      <c r="B1925" s="126"/>
      <c r="C1925" s="126"/>
      <c r="D1925" s="126"/>
    </row>
    <row r="1926" spans="2:4" x14ac:dyDescent="0.2">
      <c r="B1926" s="126"/>
      <c r="C1926" s="126"/>
      <c r="D1926" s="126"/>
    </row>
    <row r="1927" spans="2:4" x14ac:dyDescent="0.2">
      <c r="B1927" s="126"/>
      <c r="C1927" s="126"/>
      <c r="D1927" s="126"/>
    </row>
    <row r="1928" spans="2:4" x14ac:dyDescent="0.2">
      <c r="B1928" s="126"/>
      <c r="C1928" s="126"/>
      <c r="D1928" s="126"/>
    </row>
    <row r="1929" spans="2:4" x14ac:dyDescent="0.2">
      <c r="B1929" s="126"/>
      <c r="C1929" s="126"/>
      <c r="D1929" s="126"/>
    </row>
    <row r="1930" spans="2:4" x14ac:dyDescent="0.2">
      <c r="B1930" s="126"/>
      <c r="C1930" s="126"/>
      <c r="D1930" s="126"/>
    </row>
    <row r="1931" spans="2:4" x14ac:dyDescent="0.2">
      <c r="B1931" s="126"/>
      <c r="C1931" s="126"/>
      <c r="D1931" s="126"/>
    </row>
    <row r="1932" spans="2:4" x14ac:dyDescent="0.2">
      <c r="B1932" s="126"/>
      <c r="C1932" s="126"/>
      <c r="D1932" s="126"/>
    </row>
    <row r="1933" spans="2:4" x14ac:dyDescent="0.2">
      <c r="B1933" s="126"/>
      <c r="C1933" s="126"/>
      <c r="D1933" s="126"/>
    </row>
    <row r="1934" spans="2:4" x14ac:dyDescent="0.2">
      <c r="B1934" s="126"/>
      <c r="C1934" s="126"/>
      <c r="D1934" s="126"/>
    </row>
    <row r="1935" spans="2:4" x14ac:dyDescent="0.2">
      <c r="B1935" s="126"/>
      <c r="C1935" s="126"/>
      <c r="D1935" s="126"/>
    </row>
    <row r="1936" spans="2:4" x14ac:dyDescent="0.2">
      <c r="B1936" s="126"/>
      <c r="C1936" s="126"/>
      <c r="D1936" s="126"/>
    </row>
    <row r="1937" spans="2:4" x14ac:dyDescent="0.2">
      <c r="B1937" s="126"/>
      <c r="C1937" s="126"/>
      <c r="D1937" s="126"/>
    </row>
    <row r="1938" spans="2:4" x14ac:dyDescent="0.2">
      <c r="B1938" s="126"/>
      <c r="C1938" s="126"/>
      <c r="D1938" s="126"/>
    </row>
    <row r="1939" spans="2:4" x14ac:dyDescent="0.2">
      <c r="B1939" s="126"/>
      <c r="C1939" s="126"/>
      <c r="D1939" s="126"/>
    </row>
    <row r="1940" spans="2:4" x14ac:dyDescent="0.2">
      <c r="B1940" s="126"/>
      <c r="C1940" s="126"/>
      <c r="D1940" s="126"/>
    </row>
    <row r="1941" spans="2:4" x14ac:dyDescent="0.2">
      <c r="B1941" s="126"/>
      <c r="C1941" s="126"/>
      <c r="D1941" s="126"/>
    </row>
    <row r="1942" spans="2:4" x14ac:dyDescent="0.2">
      <c r="B1942" s="126"/>
      <c r="C1942" s="126"/>
      <c r="D1942" s="126"/>
    </row>
    <row r="1943" spans="2:4" x14ac:dyDescent="0.2">
      <c r="B1943" s="126"/>
      <c r="C1943" s="126"/>
      <c r="D1943" s="126"/>
    </row>
    <row r="1944" spans="2:4" x14ac:dyDescent="0.2">
      <c r="B1944" s="126"/>
      <c r="C1944" s="126"/>
      <c r="D1944" s="126"/>
    </row>
    <row r="1945" spans="2:4" x14ac:dyDescent="0.2">
      <c r="B1945" s="126"/>
      <c r="C1945" s="126"/>
      <c r="D1945" s="126"/>
    </row>
    <row r="1946" spans="2:4" x14ac:dyDescent="0.2">
      <c r="B1946" s="126"/>
      <c r="C1946" s="126"/>
      <c r="D1946" s="126"/>
    </row>
    <row r="1947" spans="2:4" x14ac:dyDescent="0.2">
      <c r="B1947" s="126"/>
      <c r="C1947" s="126"/>
      <c r="D1947" s="126"/>
    </row>
    <row r="1948" spans="2:4" x14ac:dyDescent="0.2">
      <c r="B1948" s="126"/>
      <c r="C1948" s="126"/>
      <c r="D1948" s="126"/>
    </row>
    <row r="1949" spans="2:4" x14ac:dyDescent="0.2">
      <c r="B1949" s="126"/>
      <c r="C1949" s="126"/>
      <c r="D1949" s="126"/>
    </row>
    <row r="1950" spans="2:4" x14ac:dyDescent="0.2">
      <c r="B1950" s="126"/>
      <c r="C1950" s="126"/>
      <c r="D1950" s="126"/>
    </row>
    <row r="1951" spans="2:4" x14ac:dyDescent="0.2">
      <c r="B1951" s="126"/>
      <c r="C1951" s="126"/>
      <c r="D1951" s="126"/>
    </row>
    <row r="1952" spans="2:4" x14ac:dyDescent="0.2">
      <c r="B1952" s="126"/>
      <c r="C1952" s="126"/>
      <c r="D1952" s="126"/>
    </row>
    <row r="1953" spans="2:4" x14ac:dyDescent="0.2">
      <c r="B1953" s="126"/>
      <c r="C1953" s="126"/>
      <c r="D1953" s="126"/>
    </row>
    <row r="1954" spans="2:4" x14ac:dyDescent="0.2">
      <c r="B1954" s="126"/>
      <c r="C1954" s="126"/>
      <c r="D1954" s="126"/>
    </row>
    <row r="1955" spans="2:4" x14ac:dyDescent="0.2">
      <c r="B1955" s="126"/>
      <c r="C1955" s="126"/>
      <c r="D1955" s="126"/>
    </row>
    <row r="1956" spans="2:4" x14ac:dyDescent="0.2">
      <c r="B1956" s="126"/>
      <c r="C1956" s="126"/>
      <c r="D1956" s="126"/>
    </row>
    <row r="1957" spans="2:4" x14ac:dyDescent="0.2">
      <c r="B1957" s="126"/>
      <c r="C1957" s="126"/>
      <c r="D1957" s="126"/>
    </row>
    <row r="1958" spans="2:4" x14ac:dyDescent="0.2">
      <c r="B1958" s="126"/>
      <c r="C1958" s="126"/>
      <c r="D1958" s="126"/>
    </row>
    <row r="1959" spans="2:4" x14ac:dyDescent="0.2">
      <c r="B1959" s="126"/>
      <c r="C1959" s="126"/>
      <c r="D1959" s="126"/>
    </row>
    <row r="1960" spans="2:4" x14ac:dyDescent="0.2">
      <c r="B1960" s="126"/>
      <c r="C1960" s="126"/>
      <c r="D1960" s="126"/>
    </row>
    <row r="1961" spans="2:4" x14ac:dyDescent="0.2">
      <c r="B1961" s="126"/>
      <c r="C1961" s="126"/>
      <c r="D1961" s="126"/>
    </row>
    <row r="1962" spans="2:4" x14ac:dyDescent="0.2">
      <c r="B1962" s="126"/>
      <c r="C1962" s="126"/>
      <c r="D1962" s="126"/>
    </row>
    <row r="1963" spans="2:4" x14ac:dyDescent="0.2">
      <c r="B1963" s="126"/>
      <c r="C1963" s="126"/>
      <c r="D1963" s="126"/>
    </row>
    <row r="1964" spans="2:4" x14ac:dyDescent="0.2">
      <c r="B1964" s="126"/>
      <c r="C1964" s="126"/>
      <c r="D1964" s="126"/>
    </row>
    <row r="1965" spans="2:4" x14ac:dyDescent="0.2">
      <c r="B1965" s="126"/>
      <c r="C1965" s="126"/>
      <c r="D1965" s="126"/>
    </row>
    <row r="1966" spans="2:4" x14ac:dyDescent="0.2">
      <c r="B1966" s="126"/>
      <c r="C1966" s="126"/>
      <c r="D1966" s="126"/>
    </row>
    <row r="1967" spans="2:4" x14ac:dyDescent="0.2">
      <c r="B1967" s="126"/>
      <c r="C1967" s="126"/>
      <c r="D1967" s="126"/>
    </row>
    <row r="1968" spans="2:4" x14ac:dyDescent="0.2">
      <c r="B1968" s="126"/>
      <c r="C1968" s="126"/>
      <c r="D1968" s="126"/>
    </row>
    <row r="1969" spans="2:4" x14ac:dyDescent="0.2">
      <c r="B1969" s="126"/>
      <c r="C1969" s="126"/>
      <c r="D1969" s="126"/>
    </row>
    <row r="1970" spans="2:4" x14ac:dyDescent="0.2">
      <c r="B1970" s="126"/>
      <c r="C1970" s="126"/>
      <c r="D1970" s="126"/>
    </row>
    <row r="1971" spans="2:4" x14ac:dyDescent="0.2">
      <c r="B1971" s="126"/>
      <c r="C1971" s="126"/>
      <c r="D1971" s="126"/>
    </row>
    <row r="1972" spans="2:4" x14ac:dyDescent="0.2">
      <c r="B1972" s="126"/>
      <c r="C1972" s="126"/>
      <c r="D1972" s="126"/>
    </row>
    <row r="1973" spans="2:4" x14ac:dyDescent="0.2">
      <c r="B1973" s="126"/>
      <c r="C1973" s="126"/>
      <c r="D1973" s="126"/>
    </row>
    <row r="1974" spans="2:4" x14ac:dyDescent="0.2">
      <c r="B1974" s="126"/>
      <c r="C1974" s="126"/>
      <c r="D1974" s="126"/>
    </row>
    <row r="1975" spans="2:4" x14ac:dyDescent="0.2">
      <c r="B1975" s="126"/>
      <c r="C1975" s="126"/>
      <c r="D1975" s="126"/>
    </row>
    <row r="1976" spans="2:4" x14ac:dyDescent="0.2">
      <c r="B1976" s="126"/>
      <c r="C1976" s="126"/>
      <c r="D1976" s="126"/>
    </row>
    <row r="1977" spans="2:4" x14ac:dyDescent="0.2">
      <c r="B1977" s="126"/>
      <c r="C1977" s="126"/>
      <c r="D1977" s="126"/>
    </row>
    <row r="1978" spans="2:4" x14ac:dyDescent="0.2">
      <c r="B1978" s="126"/>
      <c r="C1978" s="126"/>
      <c r="D1978" s="126"/>
    </row>
    <row r="1979" spans="2:4" x14ac:dyDescent="0.2">
      <c r="B1979" s="126"/>
      <c r="C1979" s="126"/>
      <c r="D1979" s="126"/>
    </row>
    <row r="1980" spans="2:4" x14ac:dyDescent="0.2">
      <c r="B1980" s="126"/>
      <c r="C1980" s="126"/>
      <c r="D1980" s="126"/>
    </row>
    <row r="1981" spans="2:4" x14ac:dyDescent="0.2">
      <c r="B1981" s="126"/>
      <c r="C1981" s="126"/>
      <c r="D1981" s="126"/>
    </row>
    <row r="1982" spans="2:4" x14ac:dyDescent="0.2">
      <c r="B1982" s="126"/>
      <c r="C1982" s="126"/>
      <c r="D1982" s="126"/>
    </row>
    <row r="1983" spans="2:4" x14ac:dyDescent="0.2">
      <c r="B1983" s="126"/>
      <c r="C1983" s="126"/>
      <c r="D1983" s="126"/>
    </row>
    <row r="1984" spans="2:4" x14ac:dyDescent="0.2">
      <c r="B1984" s="126"/>
      <c r="C1984" s="126"/>
      <c r="D1984" s="126"/>
    </row>
    <row r="1985" spans="2:4" x14ac:dyDescent="0.2">
      <c r="B1985" s="126"/>
      <c r="C1985" s="126"/>
      <c r="D1985" s="126"/>
    </row>
    <row r="1986" spans="2:4" x14ac:dyDescent="0.2">
      <c r="B1986" s="126"/>
      <c r="C1986" s="126"/>
      <c r="D1986" s="126"/>
    </row>
    <row r="1987" spans="2:4" x14ac:dyDescent="0.2">
      <c r="B1987" s="126"/>
      <c r="C1987" s="126"/>
      <c r="D1987" s="126"/>
    </row>
    <row r="1988" spans="2:4" x14ac:dyDescent="0.2">
      <c r="B1988" s="126"/>
      <c r="C1988" s="126"/>
      <c r="D1988" s="126"/>
    </row>
    <row r="1989" spans="2:4" x14ac:dyDescent="0.2">
      <c r="B1989" s="126"/>
      <c r="C1989" s="126"/>
      <c r="D1989" s="126"/>
    </row>
    <row r="1990" spans="2:4" x14ac:dyDescent="0.2">
      <c r="B1990" s="126"/>
      <c r="C1990" s="126"/>
      <c r="D1990" s="126"/>
    </row>
    <row r="1991" spans="2:4" x14ac:dyDescent="0.2">
      <c r="B1991" s="126"/>
      <c r="C1991" s="126"/>
      <c r="D1991" s="126"/>
    </row>
    <row r="1992" spans="2:4" x14ac:dyDescent="0.2">
      <c r="B1992" s="126"/>
      <c r="C1992" s="126"/>
      <c r="D1992" s="126"/>
    </row>
    <row r="1993" spans="2:4" x14ac:dyDescent="0.2">
      <c r="B1993" s="126"/>
      <c r="C1993" s="126"/>
      <c r="D1993" s="126"/>
    </row>
    <row r="1994" spans="2:4" x14ac:dyDescent="0.2">
      <c r="B1994" s="126"/>
      <c r="C1994" s="126"/>
      <c r="D1994" s="126"/>
    </row>
    <row r="1995" spans="2:4" x14ac:dyDescent="0.2">
      <c r="B1995" s="126"/>
      <c r="C1995" s="126"/>
      <c r="D1995" s="126"/>
    </row>
    <row r="1996" spans="2:4" x14ac:dyDescent="0.2">
      <c r="B1996" s="126"/>
      <c r="C1996" s="126"/>
      <c r="D1996" s="126"/>
    </row>
    <row r="1997" spans="2:4" x14ac:dyDescent="0.2">
      <c r="B1997" s="126"/>
      <c r="C1997" s="126"/>
      <c r="D1997" s="126"/>
    </row>
    <row r="1998" spans="2:4" x14ac:dyDescent="0.2">
      <c r="B1998" s="126"/>
      <c r="C1998" s="126"/>
      <c r="D1998" s="126"/>
    </row>
    <row r="1999" spans="2:4" x14ac:dyDescent="0.2">
      <c r="B1999" s="126"/>
      <c r="C1999" s="126"/>
      <c r="D1999" s="126"/>
    </row>
    <row r="2000" spans="2:4" x14ac:dyDescent="0.2">
      <c r="B2000" s="126"/>
      <c r="C2000" s="126"/>
      <c r="D2000" s="126"/>
    </row>
    <row r="2001" spans="2:4" x14ac:dyDescent="0.2">
      <c r="B2001" s="126"/>
      <c r="C2001" s="126"/>
      <c r="D2001" s="126"/>
    </row>
    <row r="2002" spans="2:4" x14ac:dyDescent="0.2">
      <c r="B2002" s="126"/>
      <c r="C2002" s="126"/>
      <c r="D2002" s="126"/>
    </row>
    <row r="2003" spans="2:4" x14ac:dyDescent="0.2">
      <c r="B2003" s="126"/>
      <c r="C2003" s="126"/>
      <c r="D2003" s="126"/>
    </row>
    <row r="2004" spans="2:4" x14ac:dyDescent="0.2">
      <c r="B2004" s="126"/>
      <c r="C2004" s="126"/>
      <c r="D2004" s="126"/>
    </row>
    <row r="2005" spans="2:4" x14ac:dyDescent="0.2">
      <c r="B2005" s="126"/>
      <c r="C2005" s="126"/>
      <c r="D2005" s="126"/>
    </row>
    <row r="2006" spans="2:4" x14ac:dyDescent="0.2">
      <c r="B2006" s="126"/>
      <c r="C2006" s="126"/>
      <c r="D2006" s="126"/>
    </row>
    <row r="2007" spans="2:4" x14ac:dyDescent="0.2">
      <c r="B2007" s="126"/>
      <c r="C2007" s="126"/>
      <c r="D2007" s="126"/>
    </row>
    <row r="2008" spans="2:4" x14ac:dyDescent="0.2">
      <c r="B2008" s="126"/>
      <c r="C2008" s="126"/>
      <c r="D2008" s="126"/>
    </row>
    <row r="2009" spans="2:4" x14ac:dyDescent="0.2">
      <c r="B2009" s="126"/>
      <c r="C2009" s="126"/>
      <c r="D2009" s="126"/>
    </row>
    <row r="2010" spans="2:4" x14ac:dyDescent="0.2">
      <c r="B2010" s="126"/>
      <c r="C2010" s="126"/>
      <c r="D2010" s="126"/>
    </row>
    <row r="2011" spans="2:4" x14ac:dyDescent="0.2">
      <c r="B2011" s="126"/>
      <c r="C2011" s="126"/>
      <c r="D2011" s="126"/>
    </row>
    <row r="2012" spans="2:4" x14ac:dyDescent="0.2">
      <c r="B2012" s="126"/>
      <c r="C2012" s="126"/>
      <c r="D2012" s="126"/>
    </row>
    <row r="2013" spans="2:4" x14ac:dyDescent="0.2">
      <c r="B2013" s="126"/>
      <c r="C2013" s="126"/>
      <c r="D2013" s="126"/>
    </row>
    <row r="2014" spans="2:4" x14ac:dyDescent="0.2">
      <c r="B2014" s="126"/>
      <c r="C2014" s="126"/>
      <c r="D2014" s="126"/>
    </row>
    <row r="2015" spans="2:4" x14ac:dyDescent="0.2">
      <c r="B2015" s="126"/>
      <c r="C2015" s="126"/>
      <c r="D2015" s="126"/>
    </row>
    <row r="2016" spans="2:4" x14ac:dyDescent="0.2">
      <c r="B2016" s="126"/>
      <c r="C2016" s="126"/>
      <c r="D2016" s="126"/>
    </row>
    <row r="2017" spans="2:4" x14ac:dyDescent="0.2">
      <c r="B2017" s="126"/>
      <c r="C2017" s="126"/>
      <c r="D2017" s="126"/>
    </row>
    <row r="2018" spans="2:4" x14ac:dyDescent="0.2">
      <c r="B2018" s="126"/>
      <c r="C2018" s="126"/>
      <c r="D2018" s="126"/>
    </row>
    <row r="2019" spans="2:4" x14ac:dyDescent="0.2">
      <c r="B2019" s="126"/>
      <c r="C2019" s="126"/>
      <c r="D2019" s="126"/>
    </row>
    <row r="2020" spans="2:4" x14ac:dyDescent="0.2">
      <c r="B2020" s="126"/>
      <c r="C2020" s="126"/>
      <c r="D2020" s="126"/>
    </row>
    <row r="2021" spans="2:4" x14ac:dyDescent="0.2">
      <c r="B2021" s="126"/>
      <c r="C2021" s="126"/>
      <c r="D2021" s="126"/>
    </row>
    <row r="2022" spans="2:4" x14ac:dyDescent="0.2">
      <c r="B2022" s="126"/>
      <c r="C2022" s="126"/>
      <c r="D2022" s="126"/>
    </row>
    <row r="2023" spans="2:4" x14ac:dyDescent="0.2">
      <c r="B2023" s="126"/>
      <c r="C2023" s="126"/>
      <c r="D2023" s="126"/>
    </row>
    <row r="2024" spans="2:4" x14ac:dyDescent="0.2">
      <c r="B2024" s="126"/>
      <c r="C2024" s="126"/>
      <c r="D2024" s="126"/>
    </row>
    <row r="2025" spans="2:4" x14ac:dyDescent="0.2">
      <c r="B2025" s="126"/>
      <c r="C2025" s="126"/>
      <c r="D2025" s="126"/>
    </row>
    <row r="2026" spans="2:4" x14ac:dyDescent="0.2">
      <c r="B2026" s="126"/>
      <c r="C2026" s="126"/>
      <c r="D2026" s="126"/>
    </row>
    <row r="2027" spans="2:4" x14ac:dyDescent="0.2">
      <c r="B2027" s="126"/>
      <c r="C2027" s="126"/>
      <c r="D2027" s="126"/>
    </row>
    <row r="2028" spans="2:4" x14ac:dyDescent="0.2">
      <c r="B2028" s="126"/>
      <c r="C2028" s="126"/>
      <c r="D2028" s="126"/>
    </row>
    <row r="2029" spans="2:4" x14ac:dyDescent="0.2">
      <c r="B2029" s="126"/>
      <c r="C2029" s="126"/>
      <c r="D2029" s="126"/>
    </row>
    <row r="2030" spans="2:4" x14ac:dyDescent="0.2">
      <c r="B2030" s="126"/>
      <c r="C2030" s="126"/>
      <c r="D2030" s="126"/>
    </row>
    <row r="2031" spans="2:4" x14ac:dyDescent="0.2">
      <c r="B2031" s="126"/>
      <c r="C2031" s="126"/>
      <c r="D2031" s="126"/>
    </row>
    <row r="2032" spans="2:4" x14ac:dyDescent="0.2">
      <c r="B2032" s="126"/>
      <c r="C2032" s="126"/>
      <c r="D2032" s="126"/>
    </row>
    <row r="2033" spans="2:4" x14ac:dyDescent="0.2">
      <c r="B2033" s="126"/>
      <c r="C2033" s="126"/>
      <c r="D2033" s="126"/>
    </row>
    <row r="2034" spans="2:4" x14ac:dyDescent="0.2">
      <c r="B2034" s="126"/>
      <c r="C2034" s="126"/>
      <c r="D2034" s="126"/>
    </row>
    <row r="2035" spans="2:4" x14ac:dyDescent="0.2">
      <c r="B2035" s="126"/>
      <c r="C2035" s="126"/>
      <c r="D2035" s="126"/>
    </row>
    <row r="2036" spans="2:4" x14ac:dyDescent="0.2">
      <c r="B2036" s="126"/>
      <c r="C2036" s="126"/>
      <c r="D2036" s="126"/>
    </row>
    <row r="2037" spans="2:4" x14ac:dyDescent="0.2">
      <c r="B2037" s="126"/>
      <c r="C2037" s="126"/>
      <c r="D2037" s="126"/>
    </row>
    <row r="2038" spans="2:4" x14ac:dyDescent="0.2">
      <c r="B2038" s="126"/>
      <c r="C2038" s="126"/>
      <c r="D2038" s="126"/>
    </row>
    <row r="2039" spans="2:4" x14ac:dyDescent="0.2">
      <c r="B2039" s="126"/>
      <c r="C2039" s="126"/>
      <c r="D2039" s="126"/>
    </row>
    <row r="2040" spans="2:4" x14ac:dyDescent="0.2">
      <c r="B2040" s="126"/>
      <c r="C2040" s="126"/>
      <c r="D2040" s="126"/>
    </row>
    <row r="2041" spans="2:4" x14ac:dyDescent="0.2">
      <c r="B2041" s="126"/>
      <c r="C2041" s="126"/>
      <c r="D2041" s="126"/>
    </row>
    <row r="2042" spans="2:4" x14ac:dyDescent="0.2">
      <c r="B2042" s="126"/>
      <c r="C2042" s="126"/>
      <c r="D2042" s="126"/>
    </row>
    <row r="2043" spans="2:4" x14ac:dyDescent="0.2">
      <c r="B2043" s="126"/>
      <c r="C2043" s="126"/>
      <c r="D2043" s="126"/>
    </row>
    <row r="2044" spans="2:4" x14ac:dyDescent="0.2">
      <c r="B2044" s="126"/>
      <c r="C2044" s="126"/>
      <c r="D2044" s="126"/>
    </row>
    <row r="2045" spans="2:4" x14ac:dyDescent="0.2">
      <c r="B2045" s="126"/>
      <c r="C2045" s="126"/>
      <c r="D2045" s="126"/>
    </row>
    <row r="2046" spans="2:4" x14ac:dyDescent="0.2">
      <c r="B2046" s="126"/>
      <c r="C2046" s="126"/>
      <c r="D2046" s="126"/>
    </row>
    <row r="2047" spans="2:4" x14ac:dyDescent="0.2">
      <c r="B2047" s="126"/>
      <c r="C2047" s="126"/>
      <c r="D2047" s="126"/>
    </row>
    <row r="2048" spans="2:4" x14ac:dyDescent="0.2">
      <c r="B2048" s="126"/>
      <c r="C2048" s="126"/>
      <c r="D2048" s="126"/>
    </row>
    <row r="2049" spans="2:4" x14ac:dyDescent="0.2">
      <c r="B2049" s="126"/>
      <c r="C2049" s="126"/>
      <c r="D2049" s="126"/>
    </row>
    <row r="2050" spans="2:4" x14ac:dyDescent="0.2">
      <c r="B2050" s="126"/>
      <c r="C2050" s="126"/>
      <c r="D2050" s="126"/>
    </row>
    <row r="2051" spans="2:4" x14ac:dyDescent="0.2">
      <c r="B2051" s="126"/>
      <c r="C2051" s="126"/>
      <c r="D2051" s="126"/>
    </row>
    <row r="2052" spans="2:4" x14ac:dyDescent="0.2">
      <c r="B2052" s="126"/>
      <c r="C2052" s="126"/>
      <c r="D2052" s="126"/>
    </row>
    <row r="2053" spans="2:4" x14ac:dyDescent="0.2">
      <c r="B2053" s="126"/>
      <c r="C2053" s="126"/>
      <c r="D2053" s="126"/>
    </row>
    <row r="2054" spans="2:4" x14ac:dyDescent="0.2">
      <c r="B2054" s="126"/>
      <c r="C2054" s="126"/>
      <c r="D2054" s="126"/>
    </row>
    <row r="2055" spans="2:4" x14ac:dyDescent="0.2">
      <c r="B2055" s="126"/>
      <c r="C2055" s="126"/>
      <c r="D2055" s="126"/>
    </row>
    <row r="2056" spans="2:4" x14ac:dyDescent="0.2">
      <c r="B2056" s="126"/>
      <c r="C2056" s="126"/>
      <c r="D2056" s="126"/>
    </row>
    <row r="2057" spans="2:4" x14ac:dyDescent="0.2">
      <c r="B2057" s="126"/>
      <c r="C2057" s="126"/>
      <c r="D2057" s="126"/>
    </row>
    <row r="2058" spans="2:4" x14ac:dyDescent="0.2">
      <c r="B2058" s="126"/>
      <c r="C2058" s="126"/>
      <c r="D2058" s="126"/>
    </row>
    <row r="2059" spans="2:4" x14ac:dyDescent="0.2">
      <c r="B2059" s="126"/>
      <c r="C2059" s="126"/>
      <c r="D2059" s="126"/>
    </row>
    <row r="2060" spans="2:4" x14ac:dyDescent="0.2">
      <c r="B2060" s="126"/>
      <c r="C2060" s="126"/>
      <c r="D2060" s="126"/>
    </row>
    <row r="2061" spans="2:4" x14ac:dyDescent="0.2">
      <c r="B2061" s="126"/>
      <c r="C2061" s="126"/>
      <c r="D2061" s="126"/>
    </row>
    <row r="2062" spans="2:4" x14ac:dyDescent="0.2">
      <c r="B2062" s="126"/>
      <c r="C2062" s="126"/>
      <c r="D2062" s="126"/>
    </row>
    <row r="2063" spans="2:4" x14ac:dyDescent="0.2">
      <c r="B2063" s="126"/>
      <c r="C2063" s="126"/>
      <c r="D2063" s="126"/>
    </row>
    <row r="2064" spans="2:4" x14ac:dyDescent="0.2">
      <c r="B2064" s="126"/>
      <c r="C2064" s="126"/>
      <c r="D2064" s="126"/>
    </row>
    <row r="2065" spans="2:4" x14ac:dyDescent="0.2">
      <c r="B2065" s="126"/>
      <c r="C2065" s="126"/>
      <c r="D2065" s="126"/>
    </row>
    <row r="2066" spans="2:4" x14ac:dyDescent="0.2">
      <c r="B2066" s="126"/>
      <c r="C2066" s="126"/>
      <c r="D2066" s="126"/>
    </row>
    <row r="2067" spans="2:4" x14ac:dyDescent="0.2">
      <c r="B2067" s="126"/>
      <c r="C2067" s="126"/>
      <c r="D2067" s="126"/>
    </row>
    <row r="2068" spans="2:4" x14ac:dyDescent="0.2">
      <c r="B2068" s="126"/>
      <c r="C2068" s="126"/>
      <c r="D2068" s="126"/>
    </row>
    <row r="2069" spans="2:4" x14ac:dyDescent="0.2">
      <c r="B2069" s="126"/>
      <c r="C2069" s="126"/>
      <c r="D2069" s="126"/>
    </row>
    <row r="2070" spans="2:4" x14ac:dyDescent="0.2">
      <c r="B2070" s="126"/>
      <c r="C2070" s="126"/>
      <c r="D2070" s="126"/>
    </row>
    <row r="2071" spans="2:4" x14ac:dyDescent="0.2">
      <c r="B2071" s="126"/>
      <c r="C2071" s="126"/>
      <c r="D2071" s="126"/>
    </row>
    <row r="2072" spans="2:4" x14ac:dyDescent="0.2">
      <c r="B2072" s="126"/>
      <c r="C2072" s="126"/>
      <c r="D2072" s="126"/>
    </row>
    <row r="2073" spans="2:4" x14ac:dyDescent="0.2">
      <c r="B2073" s="126"/>
      <c r="C2073" s="126"/>
      <c r="D2073" s="126"/>
    </row>
    <row r="2074" spans="2:4" x14ac:dyDescent="0.2">
      <c r="B2074" s="126"/>
      <c r="C2074" s="126"/>
      <c r="D2074" s="126"/>
    </row>
    <row r="2075" spans="2:4" x14ac:dyDescent="0.2">
      <c r="B2075" s="126"/>
      <c r="C2075" s="126"/>
      <c r="D2075" s="126"/>
    </row>
    <row r="2076" spans="2:4" x14ac:dyDescent="0.2">
      <c r="B2076" s="126"/>
      <c r="C2076" s="126"/>
      <c r="D2076" s="126"/>
    </row>
    <row r="2077" spans="2:4" x14ac:dyDescent="0.2">
      <c r="B2077" s="126"/>
      <c r="C2077" s="126"/>
      <c r="D2077" s="126"/>
    </row>
    <row r="2078" spans="2:4" x14ac:dyDescent="0.2">
      <c r="B2078" s="126"/>
      <c r="C2078" s="126"/>
      <c r="D2078" s="126"/>
    </row>
    <row r="2079" spans="2:4" x14ac:dyDescent="0.2">
      <c r="B2079" s="126"/>
      <c r="C2079" s="126"/>
      <c r="D2079" s="126"/>
    </row>
    <row r="2080" spans="2:4" x14ac:dyDescent="0.2">
      <c r="B2080" s="126"/>
      <c r="C2080" s="126"/>
      <c r="D2080" s="126"/>
    </row>
    <row r="2081" spans="2:4" x14ac:dyDescent="0.2">
      <c r="B2081" s="126"/>
      <c r="C2081" s="126"/>
      <c r="D2081" s="126"/>
    </row>
    <row r="2082" spans="2:4" x14ac:dyDescent="0.2">
      <c r="B2082" s="126"/>
      <c r="C2082" s="126"/>
      <c r="D2082" s="126"/>
    </row>
    <row r="2083" spans="2:4" x14ac:dyDescent="0.2">
      <c r="B2083" s="126"/>
      <c r="C2083" s="126"/>
      <c r="D2083" s="126"/>
    </row>
    <row r="2084" spans="2:4" x14ac:dyDescent="0.2">
      <c r="B2084" s="126"/>
      <c r="C2084" s="126"/>
      <c r="D2084" s="126"/>
    </row>
    <row r="2085" spans="2:4" x14ac:dyDescent="0.2">
      <c r="B2085" s="126"/>
      <c r="C2085" s="126"/>
      <c r="D2085" s="126"/>
    </row>
    <row r="2086" spans="2:4" x14ac:dyDescent="0.2">
      <c r="B2086" s="126"/>
      <c r="C2086" s="126"/>
      <c r="D2086" s="126"/>
    </row>
    <row r="2087" spans="2:4" x14ac:dyDescent="0.2">
      <c r="B2087" s="126"/>
      <c r="C2087" s="126"/>
      <c r="D2087" s="126"/>
    </row>
    <row r="2088" spans="2:4" x14ac:dyDescent="0.2">
      <c r="B2088" s="126"/>
      <c r="C2088" s="126"/>
      <c r="D2088" s="126"/>
    </row>
    <row r="2089" spans="2:4" x14ac:dyDescent="0.2">
      <c r="B2089" s="126"/>
      <c r="C2089" s="126"/>
      <c r="D2089" s="126"/>
    </row>
    <row r="2090" spans="2:4" x14ac:dyDescent="0.2">
      <c r="B2090" s="126"/>
      <c r="C2090" s="126"/>
      <c r="D2090" s="126"/>
    </row>
    <row r="2091" spans="2:4" x14ac:dyDescent="0.2">
      <c r="B2091" s="126"/>
      <c r="C2091" s="126"/>
      <c r="D2091" s="126"/>
    </row>
    <row r="2092" spans="2:4" x14ac:dyDescent="0.2">
      <c r="B2092" s="126"/>
      <c r="C2092" s="126"/>
      <c r="D2092" s="126"/>
    </row>
    <row r="2093" spans="2:4" x14ac:dyDescent="0.2">
      <c r="B2093" s="126"/>
      <c r="C2093" s="126"/>
      <c r="D2093" s="126"/>
    </row>
    <row r="2094" spans="2:4" x14ac:dyDescent="0.2">
      <c r="B2094" s="126"/>
      <c r="C2094" s="126"/>
      <c r="D2094" s="126"/>
    </row>
    <row r="2095" spans="2:4" x14ac:dyDescent="0.2">
      <c r="B2095" s="126"/>
      <c r="C2095" s="126"/>
      <c r="D2095" s="126"/>
    </row>
    <row r="2096" spans="2:4" x14ac:dyDescent="0.2">
      <c r="B2096" s="126"/>
      <c r="C2096" s="126"/>
      <c r="D2096" s="126"/>
    </row>
    <row r="2097" spans="2:4" x14ac:dyDescent="0.2">
      <c r="B2097" s="126"/>
      <c r="C2097" s="126"/>
      <c r="D2097" s="126"/>
    </row>
    <row r="2098" spans="2:4" x14ac:dyDescent="0.2">
      <c r="B2098" s="126"/>
      <c r="C2098" s="126"/>
      <c r="D2098" s="126"/>
    </row>
    <row r="2099" spans="2:4" x14ac:dyDescent="0.2">
      <c r="B2099" s="126"/>
      <c r="C2099" s="126"/>
      <c r="D2099" s="126"/>
    </row>
    <row r="2100" spans="2:4" x14ac:dyDescent="0.2">
      <c r="B2100" s="126"/>
      <c r="C2100" s="126"/>
      <c r="D2100" s="126"/>
    </row>
    <row r="2101" spans="2:4" x14ac:dyDescent="0.2">
      <c r="B2101" s="126"/>
      <c r="C2101" s="126"/>
      <c r="D2101" s="126"/>
    </row>
    <row r="2102" spans="2:4" x14ac:dyDescent="0.2">
      <c r="B2102" s="126"/>
      <c r="C2102" s="126"/>
      <c r="D2102" s="126"/>
    </row>
    <row r="2103" spans="2:4" x14ac:dyDescent="0.2">
      <c r="B2103" s="126"/>
      <c r="C2103" s="126"/>
      <c r="D2103" s="126"/>
    </row>
    <row r="2104" spans="2:4" x14ac:dyDescent="0.2">
      <c r="B2104" s="126"/>
      <c r="C2104" s="126"/>
      <c r="D2104" s="126"/>
    </row>
    <row r="2105" spans="2:4" x14ac:dyDescent="0.2">
      <c r="B2105" s="126"/>
      <c r="C2105" s="126"/>
      <c r="D2105" s="126"/>
    </row>
    <row r="2106" spans="2:4" x14ac:dyDescent="0.2">
      <c r="B2106" s="126"/>
      <c r="C2106" s="126"/>
      <c r="D2106" s="126"/>
    </row>
    <row r="2107" spans="2:4" x14ac:dyDescent="0.2">
      <c r="B2107" s="126"/>
      <c r="C2107" s="126"/>
      <c r="D2107" s="126"/>
    </row>
    <row r="2108" spans="2:4" x14ac:dyDescent="0.2">
      <c r="B2108" s="126"/>
      <c r="C2108" s="126"/>
      <c r="D2108" s="126"/>
    </row>
    <row r="2109" spans="2:4" x14ac:dyDescent="0.2">
      <c r="B2109" s="126"/>
      <c r="C2109" s="126"/>
      <c r="D2109" s="126"/>
    </row>
    <row r="2110" spans="2:4" x14ac:dyDescent="0.2">
      <c r="B2110" s="126"/>
      <c r="C2110" s="126"/>
      <c r="D2110" s="126"/>
    </row>
    <row r="2111" spans="2:4" x14ac:dyDescent="0.2">
      <c r="B2111" s="126"/>
      <c r="C2111" s="126"/>
      <c r="D2111" s="126"/>
    </row>
    <row r="2112" spans="2:4" x14ac:dyDescent="0.2">
      <c r="B2112" s="126"/>
      <c r="C2112" s="126"/>
      <c r="D2112" s="126"/>
    </row>
    <row r="2113" spans="2:4" x14ac:dyDescent="0.2">
      <c r="B2113" s="126"/>
      <c r="C2113" s="126"/>
      <c r="D2113" s="126"/>
    </row>
    <row r="2114" spans="2:4" x14ac:dyDescent="0.2">
      <c r="B2114" s="126"/>
      <c r="C2114" s="126"/>
      <c r="D2114" s="126"/>
    </row>
    <row r="2115" spans="2:4" x14ac:dyDescent="0.2">
      <c r="B2115" s="126"/>
      <c r="C2115" s="126"/>
      <c r="D2115" s="126"/>
    </row>
    <row r="2116" spans="2:4" x14ac:dyDescent="0.2">
      <c r="B2116" s="126"/>
      <c r="C2116" s="126"/>
      <c r="D2116" s="126"/>
    </row>
    <row r="2117" spans="2:4" x14ac:dyDescent="0.2">
      <c r="B2117" s="126"/>
      <c r="C2117" s="126"/>
      <c r="D2117" s="126"/>
    </row>
    <row r="2118" spans="2:4" x14ac:dyDescent="0.2">
      <c r="B2118" s="126"/>
      <c r="C2118" s="126"/>
      <c r="D2118" s="126"/>
    </row>
    <row r="2119" spans="2:4" x14ac:dyDescent="0.2">
      <c r="B2119" s="126"/>
      <c r="C2119" s="126"/>
      <c r="D2119" s="126"/>
    </row>
    <row r="2120" spans="2:4" x14ac:dyDescent="0.2">
      <c r="B2120" s="126"/>
      <c r="C2120" s="126"/>
      <c r="D2120" s="126"/>
    </row>
    <row r="2121" spans="2:4" x14ac:dyDescent="0.2">
      <c r="B2121" s="126"/>
      <c r="C2121" s="126"/>
      <c r="D2121" s="126"/>
    </row>
    <row r="2122" spans="2:4" x14ac:dyDescent="0.2">
      <c r="B2122" s="126"/>
      <c r="C2122" s="126"/>
      <c r="D2122" s="126"/>
    </row>
    <row r="2123" spans="2:4" x14ac:dyDescent="0.2">
      <c r="B2123" s="126"/>
      <c r="C2123" s="126"/>
      <c r="D2123" s="126"/>
    </row>
    <row r="2124" spans="2:4" x14ac:dyDescent="0.2">
      <c r="B2124" s="126"/>
      <c r="C2124" s="126"/>
      <c r="D2124" s="126"/>
    </row>
    <row r="2125" spans="2:4" x14ac:dyDescent="0.2">
      <c r="B2125" s="126"/>
      <c r="C2125" s="126"/>
      <c r="D2125" s="126"/>
    </row>
    <row r="2126" spans="2:4" x14ac:dyDescent="0.2">
      <c r="B2126" s="126"/>
      <c r="C2126" s="126"/>
      <c r="D2126" s="126"/>
    </row>
    <row r="2127" spans="2:4" x14ac:dyDescent="0.2">
      <c r="B2127" s="126"/>
      <c r="C2127" s="126"/>
      <c r="D2127" s="126"/>
    </row>
    <row r="2128" spans="2:4" x14ac:dyDescent="0.2">
      <c r="B2128" s="126"/>
      <c r="C2128" s="126"/>
      <c r="D2128" s="126"/>
    </row>
    <row r="2129" spans="2:4" x14ac:dyDescent="0.2">
      <c r="B2129" s="126"/>
      <c r="C2129" s="126"/>
      <c r="D2129" s="126"/>
    </row>
    <row r="2130" spans="2:4" x14ac:dyDescent="0.2">
      <c r="B2130" s="126"/>
      <c r="C2130" s="126"/>
      <c r="D2130" s="126"/>
    </row>
    <row r="2131" spans="2:4" x14ac:dyDescent="0.2">
      <c r="B2131" s="126"/>
      <c r="C2131" s="126"/>
      <c r="D2131" s="126"/>
    </row>
    <row r="2132" spans="2:4" x14ac:dyDescent="0.2">
      <c r="B2132" s="126"/>
      <c r="C2132" s="126"/>
      <c r="D2132" s="126"/>
    </row>
    <row r="2133" spans="2:4" x14ac:dyDescent="0.2">
      <c r="B2133" s="126"/>
      <c r="C2133" s="126"/>
      <c r="D2133" s="126"/>
    </row>
    <row r="2134" spans="2:4" x14ac:dyDescent="0.2">
      <c r="B2134" s="126"/>
      <c r="C2134" s="126"/>
      <c r="D2134" s="126"/>
    </row>
    <row r="2135" spans="2:4" x14ac:dyDescent="0.2">
      <c r="B2135" s="126"/>
      <c r="C2135" s="126"/>
      <c r="D2135" s="126"/>
    </row>
    <row r="2136" spans="2:4" x14ac:dyDescent="0.2">
      <c r="B2136" s="126"/>
      <c r="C2136" s="126"/>
      <c r="D2136" s="126"/>
    </row>
    <row r="2137" spans="2:4" x14ac:dyDescent="0.2">
      <c r="B2137" s="126"/>
      <c r="C2137" s="126"/>
      <c r="D2137" s="126"/>
    </row>
    <row r="2138" spans="2:4" x14ac:dyDescent="0.2">
      <c r="B2138" s="126"/>
      <c r="C2138" s="126"/>
      <c r="D2138" s="126"/>
    </row>
    <row r="2139" spans="2:4" x14ac:dyDescent="0.2">
      <c r="B2139" s="126"/>
      <c r="C2139" s="126"/>
      <c r="D2139" s="126"/>
    </row>
    <row r="2140" spans="2:4" x14ac:dyDescent="0.2">
      <c r="B2140" s="126"/>
      <c r="C2140" s="126"/>
      <c r="D2140" s="126"/>
    </row>
    <row r="2141" spans="2:4" x14ac:dyDescent="0.2">
      <c r="B2141" s="126"/>
      <c r="C2141" s="126"/>
      <c r="D2141" s="126"/>
    </row>
    <row r="2142" spans="2:4" x14ac:dyDescent="0.2">
      <c r="B2142" s="126"/>
      <c r="C2142" s="126"/>
      <c r="D2142" s="126"/>
    </row>
    <row r="2143" spans="2:4" x14ac:dyDescent="0.2">
      <c r="B2143" s="126"/>
      <c r="C2143" s="126"/>
      <c r="D2143" s="126"/>
    </row>
    <row r="2144" spans="2:4" x14ac:dyDescent="0.2">
      <c r="B2144" s="126"/>
      <c r="C2144" s="126"/>
      <c r="D2144" s="126"/>
    </row>
    <row r="2145" spans="2:4" x14ac:dyDescent="0.2">
      <c r="B2145" s="126"/>
      <c r="C2145" s="126"/>
      <c r="D2145" s="126"/>
    </row>
    <row r="2146" spans="2:4" x14ac:dyDescent="0.2">
      <c r="B2146" s="126"/>
      <c r="C2146" s="126"/>
      <c r="D2146" s="126"/>
    </row>
    <row r="2147" spans="2:4" x14ac:dyDescent="0.2">
      <c r="B2147" s="126"/>
      <c r="C2147" s="126"/>
      <c r="D2147" s="126"/>
    </row>
    <row r="2148" spans="2:4" x14ac:dyDescent="0.2">
      <c r="B2148" s="126"/>
      <c r="C2148" s="126"/>
      <c r="D2148" s="126"/>
    </row>
    <row r="2149" spans="2:4" x14ac:dyDescent="0.2">
      <c r="B2149" s="126"/>
      <c r="C2149" s="126"/>
      <c r="D2149" s="126"/>
    </row>
    <row r="2150" spans="2:4" x14ac:dyDescent="0.2">
      <c r="B2150" s="126"/>
      <c r="C2150" s="126"/>
      <c r="D2150" s="126"/>
    </row>
    <row r="2151" spans="2:4" x14ac:dyDescent="0.2">
      <c r="B2151" s="126"/>
      <c r="C2151" s="126"/>
      <c r="D2151" s="126"/>
    </row>
    <row r="2152" spans="2:4" x14ac:dyDescent="0.2">
      <c r="B2152" s="126"/>
      <c r="C2152" s="126"/>
      <c r="D2152" s="126"/>
    </row>
    <row r="2153" spans="2:4" x14ac:dyDescent="0.2">
      <c r="B2153" s="126"/>
      <c r="C2153" s="126"/>
      <c r="D2153" s="126"/>
    </row>
    <row r="2154" spans="2:4" x14ac:dyDescent="0.2">
      <c r="B2154" s="126"/>
      <c r="C2154" s="126"/>
      <c r="D2154" s="126"/>
    </row>
    <row r="2155" spans="2:4" x14ac:dyDescent="0.2">
      <c r="B2155" s="126"/>
      <c r="C2155" s="126"/>
      <c r="D2155" s="126"/>
    </row>
    <row r="2156" spans="2:4" x14ac:dyDescent="0.2">
      <c r="B2156" s="126"/>
      <c r="C2156" s="126"/>
      <c r="D2156" s="126"/>
    </row>
    <row r="2157" spans="2:4" x14ac:dyDescent="0.2">
      <c r="B2157" s="126"/>
      <c r="C2157" s="126"/>
      <c r="D2157" s="126"/>
    </row>
    <row r="2158" spans="2:4" x14ac:dyDescent="0.2">
      <c r="B2158" s="126"/>
      <c r="C2158" s="126"/>
      <c r="D2158" s="126"/>
    </row>
    <row r="2159" spans="2:4" x14ac:dyDescent="0.2">
      <c r="B2159" s="126"/>
      <c r="C2159" s="126"/>
      <c r="D2159" s="126"/>
    </row>
    <row r="2160" spans="2:4" x14ac:dyDescent="0.2">
      <c r="B2160" s="126"/>
      <c r="C2160" s="126"/>
      <c r="D2160" s="126"/>
    </row>
    <row r="2161" spans="2:4" x14ac:dyDescent="0.2">
      <c r="B2161" s="126"/>
      <c r="C2161" s="126"/>
      <c r="D2161" s="126"/>
    </row>
    <row r="2162" spans="2:4" x14ac:dyDescent="0.2">
      <c r="B2162" s="126"/>
      <c r="C2162" s="126"/>
      <c r="D2162" s="126"/>
    </row>
    <row r="2163" spans="2:4" x14ac:dyDescent="0.2">
      <c r="B2163" s="126"/>
      <c r="C2163" s="126"/>
      <c r="D2163" s="126"/>
    </row>
    <row r="2164" spans="2:4" x14ac:dyDescent="0.2">
      <c r="B2164" s="126"/>
      <c r="C2164" s="126"/>
      <c r="D2164" s="126"/>
    </row>
    <row r="2165" spans="2:4" x14ac:dyDescent="0.2">
      <c r="B2165" s="126"/>
      <c r="C2165" s="126"/>
      <c r="D2165" s="126"/>
    </row>
    <row r="2166" spans="2:4" x14ac:dyDescent="0.2">
      <c r="B2166" s="126"/>
      <c r="C2166" s="126"/>
      <c r="D2166" s="126"/>
    </row>
    <row r="2167" spans="2:4" x14ac:dyDescent="0.2">
      <c r="B2167" s="126"/>
      <c r="C2167" s="126"/>
      <c r="D2167" s="126"/>
    </row>
    <row r="2168" spans="2:4" x14ac:dyDescent="0.2">
      <c r="B2168" s="126"/>
      <c r="C2168" s="126"/>
      <c r="D2168" s="126"/>
    </row>
    <row r="2169" spans="2:4" x14ac:dyDescent="0.2">
      <c r="B2169" s="126"/>
      <c r="C2169" s="126"/>
      <c r="D2169" s="126"/>
    </row>
    <row r="2170" spans="2:4" x14ac:dyDescent="0.2">
      <c r="B2170" s="126"/>
      <c r="C2170" s="126"/>
      <c r="D2170" s="126"/>
    </row>
    <row r="2171" spans="2:4" x14ac:dyDescent="0.2">
      <c r="B2171" s="126"/>
      <c r="C2171" s="126"/>
      <c r="D2171" s="126"/>
    </row>
    <row r="2172" spans="2:4" x14ac:dyDescent="0.2">
      <c r="B2172" s="126"/>
      <c r="C2172" s="126"/>
      <c r="D2172" s="126"/>
    </row>
    <row r="2173" spans="2:4" x14ac:dyDescent="0.2">
      <c r="B2173" s="126"/>
      <c r="C2173" s="126"/>
      <c r="D2173" s="126"/>
    </row>
    <row r="2174" spans="2:4" x14ac:dyDescent="0.2">
      <c r="B2174" s="126"/>
      <c r="C2174" s="126"/>
      <c r="D2174" s="126"/>
    </row>
    <row r="2175" spans="2:4" x14ac:dyDescent="0.2">
      <c r="B2175" s="126"/>
      <c r="C2175" s="126"/>
      <c r="D2175" s="126"/>
    </row>
    <row r="2176" spans="2:4" x14ac:dyDescent="0.2">
      <c r="B2176" s="126"/>
      <c r="C2176" s="126"/>
      <c r="D2176" s="126"/>
    </row>
    <row r="2177" spans="2:4" x14ac:dyDescent="0.2">
      <c r="B2177" s="126"/>
      <c r="C2177" s="126"/>
      <c r="D2177" s="126"/>
    </row>
    <row r="2178" spans="2:4" x14ac:dyDescent="0.2">
      <c r="B2178" s="126"/>
      <c r="C2178" s="126"/>
      <c r="D2178" s="126"/>
    </row>
    <row r="2179" spans="2:4" x14ac:dyDescent="0.2">
      <c r="B2179" s="126"/>
      <c r="C2179" s="126"/>
      <c r="D2179" s="126"/>
    </row>
    <row r="2180" spans="2:4" x14ac:dyDescent="0.2">
      <c r="B2180" s="126"/>
      <c r="C2180" s="126"/>
      <c r="D2180" s="126"/>
    </row>
    <row r="2181" spans="2:4" x14ac:dyDescent="0.2">
      <c r="B2181" s="126"/>
      <c r="C2181" s="126"/>
      <c r="D2181" s="126"/>
    </row>
    <row r="2182" spans="2:4" x14ac:dyDescent="0.2">
      <c r="B2182" s="126"/>
      <c r="C2182" s="126"/>
      <c r="D2182" s="126"/>
    </row>
    <row r="2183" spans="2:4" x14ac:dyDescent="0.2">
      <c r="B2183" s="126"/>
      <c r="C2183" s="126"/>
      <c r="D2183" s="126"/>
    </row>
    <row r="2184" spans="2:4" x14ac:dyDescent="0.2">
      <c r="B2184" s="126"/>
      <c r="C2184" s="126"/>
      <c r="D2184" s="126"/>
    </row>
    <row r="2185" spans="2:4" x14ac:dyDescent="0.2">
      <c r="B2185" s="126"/>
      <c r="C2185" s="126"/>
      <c r="D2185" s="126"/>
    </row>
    <row r="2186" spans="2:4" x14ac:dyDescent="0.2">
      <c r="B2186" s="126"/>
      <c r="C2186" s="126"/>
      <c r="D2186" s="126"/>
    </row>
    <row r="2187" spans="2:4" x14ac:dyDescent="0.2">
      <c r="B2187" s="126"/>
      <c r="C2187" s="126"/>
      <c r="D2187" s="126"/>
    </row>
    <row r="2188" spans="2:4" x14ac:dyDescent="0.2">
      <c r="B2188" s="126"/>
      <c r="C2188" s="126"/>
      <c r="D2188" s="126"/>
    </row>
    <row r="2189" spans="2:4" x14ac:dyDescent="0.2">
      <c r="B2189" s="126"/>
      <c r="C2189" s="126"/>
      <c r="D2189" s="126"/>
    </row>
    <row r="2190" spans="2:4" x14ac:dyDescent="0.2">
      <c r="B2190" s="126"/>
      <c r="C2190" s="126"/>
      <c r="D2190" s="126"/>
    </row>
    <row r="2191" spans="2:4" x14ac:dyDescent="0.2">
      <c r="B2191" s="126"/>
      <c r="C2191" s="126"/>
      <c r="D2191" s="126"/>
    </row>
    <row r="2192" spans="2:4" x14ac:dyDescent="0.2">
      <c r="B2192" s="126"/>
      <c r="C2192" s="126"/>
      <c r="D2192" s="126"/>
    </row>
    <row r="2193" spans="2:4" x14ac:dyDescent="0.2">
      <c r="B2193" s="126"/>
      <c r="C2193" s="126"/>
      <c r="D2193" s="126"/>
    </row>
    <row r="2194" spans="2:4" x14ac:dyDescent="0.2">
      <c r="B2194" s="126"/>
      <c r="C2194" s="126"/>
      <c r="D2194" s="126"/>
    </row>
    <row r="2195" spans="2:4" x14ac:dyDescent="0.2">
      <c r="B2195" s="126"/>
      <c r="C2195" s="126"/>
      <c r="D2195" s="126"/>
    </row>
    <row r="2196" spans="2:4" x14ac:dyDescent="0.2">
      <c r="B2196" s="126"/>
      <c r="C2196" s="126"/>
      <c r="D2196" s="126"/>
    </row>
    <row r="2197" spans="2:4" x14ac:dyDescent="0.2">
      <c r="B2197" s="126"/>
      <c r="C2197" s="126"/>
      <c r="D2197" s="126"/>
    </row>
    <row r="2198" spans="2:4" x14ac:dyDescent="0.2">
      <c r="B2198" s="126"/>
      <c r="C2198" s="126"/>
      <c r="D2198" s="126"/>
    </row>
    <row r="2199" spans="2:4" x14ac:dyDescent="0.2">
      <c r="B2199" s="126"/>
      <c r="C2199" s="126"/>
      <c r="D2199" s="126"/>
    </row>
    <row r="2200" spans="2:4" x14ac:dyDescent="0.2">
      <c r="B2200" s="126"/>
      <c r="C2200" s="126"/>
      <c r="D2200" s="126"/>
    </row>
    <row r="2201" spans="2:4" x14ac:dyDescent="0.2">
      <c r="B2201" s="126"/>
      <c r="C2201" s="126"/>
      <c r="D2201" s="126"/>
    </row>
    <row r="2202" spans="2:4" x14ac:dyDescent="0.2">
      <c r="B2202" s="126"/>
      <c r="C2202" s="126"/>
      <c r="D2202" s="126"/>
    </row>
    <row r="2203" spans="2:4" x14ac:dyDescent="0.2">
      <c r="B2203" s="126"/>
      <c r="C2203" s="126"/>
      <c r="D2203" s="126"/>
    </row>
    <row r="2204" spans="2:4" x14ac:dyDescent="0.2">
      <c r="B2204" s="126"/>
      <c r="C2204" s="126"/>
      <c r="D2204" s="126"/>
    </row>
    <row r="2205" spans="2:4" x14ac:dyDescent="0.2">
      <c r="B2205" s="126"/>
      <c r="C2205" s="126"/>
      <c r="D2205" s="126"/>
    </row>
    <row r="2206" spans="2:4" x14ac:dyDescent="0.2">
      <c r="B2206" s="126"/>
      <c r="C2206" s="126"/>
      <c r="D2206" s="126"/>
    </row>
    <row r="2207" spans="2:4" x14ac:dyDescent="0.2">
      <c r="B2207" s="126"/>
      <c r="C2207" s="126"/>
      <c r="D2207" s="126"/>
    </row>
    <row r="2208" spans="2:4" x14ac:dyDescent="0.2">
      <c r="B2208" s="126"/>
      <c r="C2208" s="126"/>
      <c r="D2208" s="126"/>
    </row>
    <row r="2209" spans="2:4" x14ac:dyDescent="0.2">
      <c r="B2209" s="126"/>
      <c r="C2209" s="126"/>
      <c r="D2209" s="126"/>
    </row>
    <row r="2210" spans="2:4" x14ac:dyDescent="0.2">
      <c r="B2210" s="126"/>
      <c r="C2210" s="126"/>
      <c r="D2210" s="126"/>
    </row>
    <row r="2211" spans="2:4" x14ac:dyDescent="0.2">
      <c r="B2211" s="126"/>
      <c r="C2211" s="126"/>
      <c r="D2211" s="126"/>
    </row>
    <row r="2212" spans="2:4" x14ac:dyDescent="0.2">
      <c r="B2212" s="126"/>
      <c r="C2212" s="126"/>
      <c r="D2212" s="126"/>
    </row>
    <row r="2213" spans="2:4" x14ac:dyDescent="0.2">
      <c r="B2213" s="126"/>
      <c r="C2213" s="126"/>
      <c r="D2213" s="126"/>
    </row>
    <row r="2214" spans="2:4" x14ac:dyDescent="0.2">
      <c r="B2214" s="126"/>
      <c r="C2214" s="126"/>
      <c r="D2214" s="126"/>
    </row>
    <row r="2215" spans="2:4" x14ac:dyDescent="0.2">
      <c r="B2215" s="126"/>
      <c r="C2215" s="126"/>
      <c r="D2215" s="126"/>
    </row>
    <row r="2216" spans="2:4" x14ac:dyDescent="0.2">
      <c r="B2216" s="126"/>
      <c r="C2216" s="126"/>
      <c r="D2216" s="126"/>
    </row>
    <row r="2217" spans="2:4" x14ac:dyDescent="0.2">
      <c r="B2217" s="126"/>
      <c r="C2217" s="126"/>
      <c r="D2217" s="126"/>
    </row>
    <row r="2218" spans="2:4" x14ac:dyDescent="0.2">
      <c r="B2218" s="126"/>
      <c r="C2218" s="126"/>
      <c r="D2218" s="126"/>
    </row>
    <row r="2219" spans="2:4" x14ac:dyDescent="0.2">
      <c r="B2219" s="126"/>
      <c r="C2219" s="126"/>
      <c r="D2219" s="126"/>
    </row>
    <row r="2220" spans="2:4" x14ac:dyDescent="0.2">
      <c r="B2220" s="126"/>
      <c r="C2220" s="126"/>
      <c r="D2220" s="126"/>
    </row>
    <row r="2221" spans="2:4" x14ac:dyDescent="0.2">
      <c r="B2221" s="126"/>
      <c r="C2221" s="126"/>
      <c r="D2221" s="126"/>
    </row>
    <row r="2222" spans="2:4" x14ac:dyDescent="0.2">
      <c r="B2222" s="126"/>
      <c r="C2222" s="126"/>
      <c r="D2222" s="126"/>
    </row>
    <row r="2223" spans="2:4" x14ac:dyDescent="0.2">
      <c r="B2223" s="126"/>
      <c r="C2223" s="126"/>
      <c r="D2223" s="126"/>
    </row>
    <row r="2224" spans="2:4" x14ac:dyDescent="0.2">
      <c r="B2224" s="126"/>
      <c r="C2224" s="126"/>
      <c r="D2224" s="126"/>
    </row>
    <row r="2225" spans="2:4" x14ac:dyDescent="0.2">
      <c r="B2225" s="126"/>
      <c r="C2225" s="126"/>
      <c r="D2225" s="126"/>
    </row>
    <row r="2226" spans="2:4" x14ac:dyDescent="0.2">
      <c r="B2226" s="126"/>
      <c r="C2226" s="126"/>
      <c r="D2226" s="126"/>
    </row>
    <row r="2227" spans="2:4" x14ac:dyDescent="0.2">
      <c r="B2227" s="126"/>
      <c r="C2227" s="126"/>
      <c r="D2227" s="126"/>
    </row>
    <row r="2228" spans="2:4" x14ac:dyDescent="0.2">
      <c r="B2228" s="126"/>
      <c r="C2228" s="126"/>
      <c r="D2228" s="126"/>
    </row>
    <row r="2229" spans="2:4" x14ac:dyDescent="0.2">
      <c r="B2229" s="126"/>
      <c r="C2229" s="126"/>
      <c r="D2229" s="126"/>
    </row>
    <row r="2230" spans="2:4" x14ac:dyDescent="0.2">
      <c r="B2230" s="126"/>
      <c r="C2230" s="126"/>
      <c r="D2230" s="126"/>
    </row>
    <row r="2231" spans="2:4" x14ac:dyDescent="0.2">
      <c r="B2231" s="126"/>
      <c r="C2231" s="126"/>
      <c r="D2231" s="126"/>
    </row>
    <row r="2232" spans="2:4" x14ac:dyDescent="0.2">
      <c r="B2232" s="126"/>
      <c r="C2232" s="126"/>
      <c r="D2232" s="126"/>
    </row>
    <row r="2233" spans="2:4" x14ac:dyDescent="0.2">
      <c r="B2233" s="126"/>
      <c r="C2233" s="126"/>
      <c r="D2233" s="126"/>
    </row>
    <row r="2234" spans="2:4" x14ac:dyDescent="0.2">
      <c r="B2234" s="126"/>
      <c r="C2234" s="126"/>
      <c r="D2234" s="126"/>
    </row>
    <row r="2235" spans="2:4" x14ac:dyDescent="0.2">
      <c r="B2235" s="126"/>
      <c r="C2235" s="126"/>
      <c r="D2235" s="126"/>
    </row>
    <row r="2236" spans="2:4" x14ac:dyDescent="0.2">
      <c r="B2236" s="126"/>
      <c r="C2236" s="126"/>
      <c r="D2236" s="126"/>
    </row>
    <row r="2237" spans="2:4" x14ac:dyDescent="0.2">
      <c r="B2237" s="126"/>
      <c r="C2237" s="126"/>
      <c r="D2237" s="126"/>
    </row>
    <row r="2238" spans="2:4" x14ac:dyDescent="0.2">
      <c r="B2238" s="126"/>
      <c r="C2238" s="126"/>
      <c r="D2238" s="126"/>
    </row>
    <row r="2239" spans="2:4" x14ac:dyDescent="0.2">
      <c r="B2239" s="126"/>
      <c r="C2239" s="126"/>
      <c r="D2239" s="126"/>
    </row>
    <row r="2240" spans="2:4" x14ac:dyDescent="0.2">
      <c r="B2240" s="126"/>
      <c r="C2240" s="126"/>
      <c r="D2240" s="126"/>
    </row>
    <row r="2241" spans="2:4" x14ac:dyDescent="0.2">
      <c r="B2241" s="126"/>
      <c r="C2241" s="126"/>
      <c r="D2241" s="126"/>
    </row>
    <row r="2242" spans="2:4" x14ac:dyDescent="0.2">
      <c r="B2242" s="126"/>
      <c r="C2242" s="126"/>
      <c r="D2242" s="126"/>
    </row>
    <row r="2243" spans="2:4" x14ac:dyDescent="0.2">
      <c r="B2243" s="126"/>
      <c r="C2243" s="126"/>
      <c r="D2243" s="126"/>
    </row>
    <row r="2244" spans="2:4" x14ac:dyDescent="0.2">
      <c r="B2244" s="126"/>
      <c r="C2244" s="126"/>
      <c r="D2244" s="126"/>
    </row>
    <row r="2245" spans="2:4" x14ac:dyDescent="0.2">
      <c r="B2245" s="126"/>
      <c r="C2245" s="126"/>
      <c r="D2245" s="126"/>
    </row>
    <row r="2246" spans="2:4" x14ac:dyDescent="0.2">
      <c r="B2246" s="126"/>
      <c r="C2246" s="126"/>
      <c r="D2246" s="126"/>
    </row>
    <row r="2247" spans="2:4" x14ac:dyDescent="0.2">
      <c r="B2247" s="126"/>
      <c r="C2247" s="126"/>
      <c r="D2247" s="126"/>
    </row>
    <row r="2248" spans="2:4" x14ac:dyDescent="0.2">
      <c r="B2248" s="126"/>
      <c r="C2248" s="126"/>
      <c r="D2248" s="126"/>
    </row>
    <row r="2249" spans="2:4" x14ac:dyDescent="0.2">
      <c r="B2249" s="126"/>
      <c r="C2249" s="126"/>
      <c r="D2249" s="126"/>
    </row>
    <row r="2250" spans="2:4" x14ac:dyDescent="0.2">
      <c r="B2250" s="126"/>
      <c r="C2250" s="126"/>
      <c r="D2250" s="126"/>
    </row>
    <row r="2251" spans="2:4" x14ac:dyDescent="0.2">
      <c r="B2251" s="126"/>
      <c r="C2251" s="126"/>
      <c r="D2251" s="126"/>
    </row>
    <row r="2252" spans="2:4" x14ac:dyDescent="0.2">
      <c r="B2252" s="126"/>
      <c r="C2252" s="126"/>
      <c r="D2252" s="126"/>
    </row>
    <row r="2253" spans="2:4" x14ac:dyDescent="0.2">
      <c r="B2253" s="126"/>
      <c r="C2253" s="126"/>
      <c r="D2253" s="126"/>
    </row>
    <row r="2254" spans="2:4" x14ac:dyDescent="0.2">
      <c r="B2254" s="126"/>
      <c r="C2254" s="126"/>
      <c r="D2254" s="126"/>
    </row>
    <row r="2255" spans="2:4" x14ac:dyDescent="0.2">
      <c r="B2255" s="126"/>
      <c r="C2255" s="126"/>
      <c r="D2255" s="126"/>
    </row>
    <row r="2256" spans="2:4" x14ac:dyDescent="0.2">
      <c r="B2256" s="126"/>
      <c r="C2256" s="126"/>
      <c r="D2256" s="126"/>
    </row>
    <row r="2257" spans="2:4" x14ac:dyDescent="0.2">
      <c r="B2257" s="126"/>
      <c r="C2257" s="126"/>
      <c r="D2257" s="126"/>
    </row>
    <row r="2258" spans="2:4" x14ac:dyDescent="0.2">
      <c r="B2258" s="126"/>
      <c r="C2258" s="126"/>
      <c r="D2258" s="126"/>
    </row>
    <row r="2259" spans="2:4" x14ac:dyDescent="0.2">
      <c r="B2259" s="126"/>
      <c r="C2259" s="126"/>
      <c r="D2259" s="126"/>
    </row>
    <row r="2260" spans="2:4" x14ac:dyDescent="0.2">
      <c r="B2260" s="126"/>
      <c r="C2260" s="126"/>
      <c r="D2260" s="126"/>
    </row>
    <row r="2261" spans="2:4" x14ac:dyDescent="0.2">
      <c r="B2261" s="126"/>
      <c r="C2261" s="126"/>
      <c r="D2261" s="126"/>
    </row>
    <row r="2262" spans="2:4" x14ac:dyDescent="0.2">
      <c r="B2262" s="126"/>
      <c r="C2262" s="126"/>
      <c r="D2262" s="126"/>
    </row>
    <row r="2263" spans="2:4" x14ac:dyDescent="0.2">
      <c r="B2263" s="126"/>
      <c r="C2263" s="126"/>
      <c r="D2263" s="126"/>
    </row>
    <row r="2264" spans="2:4" x14ac:dyDescent="0.2">
      <c r="B2264" s="126"/>
      <c r="C2264" s="126"/>
      <c r="D2264" s="126"/>
    </row>
    <row r="2265" spans="2:4" x14ac:dyDescent="0.2">
      <c r="B2265" s="126"/>
      <c r="C2265" s="126"/>
      <c r="D2265" s="126"/>
    </row>
    <row r="2266" spans="2:4" x14ac:dyDescent="0.2">
      <c r="B2266" s="126"/>
      <c r="C2266" s="126"/>
      <c r="D2266" s="126"/>
    </row>
    <row r="2267" spans="2:4" x14ac:dyDescent="0.2">
      <c r="B2267" s="126"/>
      <c r="C2267" s="126"/>
      <c r="D2267" s="126"/>
    </row>
    <row r="2268" spans="2:4" x14ac:dyDescent="0.2">
      <c r="B2268" s="126"/>
      <c r="C2268" s="126"/>
      <c r="D2268" s="126"/>
    </row>
    <row r="2269" spans="2:4" x14ac:dyDescent="0.2">
      <c r="B2269" s="126"/>
      <c r="C2269" s="126"/>
      <c r="D2269" s="126"/>
    </row>
    <row r="2270" spans="2:4" x14ac:dyDescent="0.2">
      <c r="B2270" s="126"/>
      <c r="C2270" s="126"/>
      <c r="D2270" s="126"/>
    </row>
    <row r="2271" spans="2:4" x14ac:dyDescent="0.2">
      <c r="B2271" s="126"/>
      <c r="C2271" s="126"/>
      <c r="D2271" s="126"/>
    </row>
    <row r="2272" spans="2:4" x14ac:dyDescent="0.2">
      <c r="B2272" s="126"/>
      <c r="C2272" s="126"/>
      <c r="D2272" s="126"/>
    </row>
    <row r="2273" spans="2:4" x14ac:dyDescent="0.2">
      <c r="B2273" s="126"/>
      <c r="C2273" s="126"/>
      <c r="D2273" s="126"/>
    </row>
    <row r="2274" spans="2:4" x14ac:dyDescent="0.2">
      <c r="B2274" s="126"/>
      <c r="C2274" s="126"/>
      <c r="D2274" s="126"/>
    </row>
    <row r="2275" spans="2:4" x14ac:dyDescent="0.2">
      <c r="B2275" s="126"/>
      <c r="C2275" s="126"/>
      <c r="D2275" s="126"/>
    </row>
    <row r="2276" spans="2:4" x14ac:dyDescent="0.2">
      <c r="B2276" s="126"/>
      <c r="C2276" s="126"/>
      <c r="D2276" s="126"/>
    </row>
    <row r="2277" spans="2:4" x14ac:dyDescent="0.2">
      <c r="B2277" s="126"/>
      <c r="C2277" s="126"/>
      <c r="D2277" s="126"/>
    </row>
    <row r="2278" spans="2:4" x14ac:dyDescent="0.2">
      <c r="B2278" s="126"/>
      <c r="C2278" s="126"/>
      <c r="D2278" s="126"/>
    </row>
    <row r="2279" spans="2:4" x14ac:dyDescent="0.2">
      <c r="B2279" s="126"/>
      <c r="C2279" s="126"/>
      <c r="D2279" s="126"/>
    </row>
    <row r="2280" spans="2:4" x14ac:dyDescent="0.2">
      <c r="B2280" s="126"/>
      <c r="C2280" s="126"/>
      <c r="D2280" s="126"/>
    </row>
    <row r="2281" spans="2:4" x14ac:dyDescent="0.2">
      <c r="B2281" s="126"/>
      <c r="C2281" s="126"/>
      <c r="D2281" s="126"/>
    </row>
    <row r="2282" spans="2:4" x14ac:dyDescent="0.2">
      <c r="B2282" s="126"/>
      <c r="C2282" s="126"/>
      <c r="D2282" s="126"/>
    </row>
    <row r="2283" spans="2:4" x14ac:dyDescent="0.2">
      <c r="B2283" s="126"/>
      <c r="C2283" s="126"/>
      <c r="D2283" s="126"/>
    </row>
    <row r="2284" spans="2:4" x14ac:dyDescent="0.2">
      <c r="B2284" s="126"/>
      <c r="C2284" s="126"/>
      <c r="D2284" s="126"/>
    </row>
    <row r="2285" spans="2:4" x14ac:dyDescent="0.2">
      <c r="B2285" s="126"/>
      <c r="C2285" s="126"/>
      <c r="D2285" s="126"/>
    </row>
    <row r="2286" spans="2:4" x14ac:dyDescent="0.2">
      <c r="B2286" s="126"/>
      <c r="C2286" s="126"/>
      <c r="D2286" s="126"/>
    </row>
    <row r="2287" spans="2:4" x14ac:dyDescent="0.2">
      <c r="B2287" s="126"/>
      <c r="C2287" s="126"/>
      <c r="D2287" s="126"/>
    </row>
    <row r="2288" spans="2:4" x14ac:dyDescent="0.2">
      <c r="B2288" s="126"/>
      <c r="C2288" s="126"/>
      <c r="D2288" s="126"/>
    </row>
    <row r="2289" spans="2:4" x14ac:dyDescent="0.2">
      <c r="B2289" s="126"/>
      <c r="C2289" s="126"/>
      <c r="D2289" s="126"/>
    </row>
    <row r="2290" spans="2:4" x14ac:dyDescent="0.2">
      <c r="B2290" s="126"/>
      <c r="C2290" s="126"/>
      <c r="D2290" s="126"/>
    </row>
    <row r="2291" spans="2:4" x14ac:dyDescent="0.2">
      <c r="B2291" s="126"/>
      <c r="C2291" s="126"/>
      <c r="D2291" s="126"/>
    </row>
    <row r="2292" spans="2:4" x14ac:dyDescent="0.2">
      <c r="B2292" s="126"/>
      <c r="C2292" s="126"/>
      <c r="D2292" s="126"/>
    </row>
    <row r="2293" spans="2:4" x14ac:dyDescent="0.2">
      <c r="B2293" s="126"/>
      <c r="C2293" s="126"/>
      <c r="D2293" s="126"/>
    </row>
    <row r="2294" spans="2:4" x14ac:dyDescent="0.2">
      <c r="B2294" s="126"/>
      <c r="C2294" s="126"/>
      <c r="D2294" s="126"/>
    </row>
    <row r="2295" spans="2:4" x14ac:dyDescent="0.2">
      <c r="B2295" s="126"/>
      <c r="C2295" s="126"/>
      <c r="D2295" s="126"/>
    </row>
    <row r="2296" spans="2:4" x14ac:dyDescent="0.2">
      <c r="B2296" s="126"/>
      <c r="C2296" s="126"/>
      <c r="D2296" s="126"/>
    </row>
    <row r="2297" spans="2:4" x14ac:dyDescent="0.2">
      <c r="B2297" s="126"/>
      <c r="C2297" s="126"/>
      <c r="D2297" s="126"/>
    </row>
    <row r="2298" spans="2:4" x14ac:dyDescent="0.2">
      <c r="B2298" s="126"/>
      <c r="C2298" s="126"/>
      <c r="D2298" s="126"/>
    </row>
    <row r="2299" spans="2:4" x14ac:dyDescent="0.2">
      <c r="B2299" s="126"/>
      <c r="C2299" s="126"/>
      <c r="D2299" s="126"/>
    </row>
    <row r="2300" spans="2:4" x14ac:dyDescent="0.2">
      <c r="B2300" s="126"/>
      <c r="C2300" s="126"/>
      <c r="D2300" s="126"/>
    </row>
    <row r="2301" spans="2:4" x14ac:dyDescent="0.2">
      <c r="B2301" s="126"/>
      <c r="C2301" s="126"/>
      <c r="D2301" s="126"/>
    </row>
    <row r="2302" spans="2:4" x14ac:dyDescent="0.2">
      <c r="B2302" s="126"/>
      <c r="C2302" s="126"/>
      <c r="D2302" s="126"/>
    </row>
    <row r="2303" spans="2:4" x14ac:dyDescent="0.2">
      <c r="B2303" s="126"/>
      <c r="C2303" s="126"/>
      <c r="D2303" s="126"/>
    </row>
    <row r="2304" spans="2:4" x14ac:dyDescent="0.2">
      <c r="B2304" s="126"/>
      <c r="C2304" s="126"/>
      <c r="D2304" s="126"/>
    </row>
    <row r="2305" spans="2:4" x14ac:dyDescent="0.2">
      <c r="B2305" s="126"/>
      <c r="C2305" s="126"/>
      <c r="D2305" s="126"/>
    </row>
    <row r="2306" spans="2:4" x14ac:dyDescent="0.2">
      <c r="B2306" s="126"/>
      <c r="C2306" s="126"/>
      <c r="D2306" s="126"/>
    </row>
    <row r="2307" spans="2:4" x14ac:dyDescent="0.2">
      <c r="B2307" s="126"/>
      <c r="C2307" s="126"/>
      <c r="D2307" s="126"/>
    </row>
    <row r="2308" spans="2:4" x14ac:dyDescent="0.2">
      <c r="B2308" s="126"/>
      <c r="C2308" s="126"/>
      <c r="D2308" s="126"/>
    </row>
    <row r="2309" spans="2:4" x14ac:dyDescent="0.2">
      <c r="B2309" s="126"/>
      <c r="C2309" s="126"/>
      <c r="D2309" s="126"/>
    </row>
    <row r="2310" spans="2:4" x14ac:dyDescent="0.2">
      <c r="B2310" s="126"/>
      <c r="C2310" s="126"/>
      <c r="D2310" s="126"/>
    </row>
    <row r="2311" spans="2:4" x14ac:dyDescent="0.2">
      <c r="B2311" s="126"/>
      <c r="C2311" s="126"/>
      <c r="D2311" s="126"/>
    </row>
    <row r="2312" spans="2:4" x14ac:dyDescent="0.2">
      <c r="B2312" s="126"/>
      <c r="C2312" s="126"/>
      <c r="D2312" s="126"/>
    </row>
    <row r="2313" spans="2:4" x14ac:dyDescent="0.2">
      <c r="B2313" s="126"/>
      <c r="C2313" s="126"/>
      <c r="D2313" s="126"/>
    </row>
    <row r="2314" spans="2:4" x14ac:dyDescent="0.2">
      <c r="B2314" s="126"/>
      <c r="C2314" s="126"/>
      <c r="D2314" s="126"/>
    </row>
    <row r="2315" spans="2:4" x14ac:dyDescent="0.2">
      <c r="B2315" s="126"/>
      <c r="C2315" s="126"/>
      <c r="D2315" s="126"/>
    </row>
    <row r="2316" spans="2:4" x14ac:dyDescent="0.2">
      <c r="B2316" s="126"/>
      <c r="C2316" s="126"/>
      <c r="D2316" s="126"/>
    </row>
    <row r="2317" spans="2:4" x14ac:dyDescent="0.2">
      <c r="B2317" s="126"/>
      <c r="C2317" s="126"/>
      <c r="D2317" s="126"/>
    </row>
    <row r="2318" spans="2:4" x14ac:dyDescent="0.2">
      <c r="B2318" s="126"/>
      <c r="C2318" s="126"/>
      <c r="D2318" s="126"/>
    </row>
    <row r="2319" spans="2:4" x14ac:dyDescent="0.2">
      <c r="B2319" s="126"/>
      <c r="C2319" s="126"/>
      <c r="D2319" s="126"/>
    </row>
    <row r="2320" spans="2:4" x14ac:dyDescent="0.2">
      <c r="B2320" s="126"/>
      <c r="C2320" s="126"/>
      <c r="D2320" s="126"/>
    </row>
    <row r="2321" spans="2:4" x14ac:dyDescent="0.2">
      <c r="B2321" s="126"/>
      <c r="C2321" s="126"/>
      <c r="D2321" s="126"/>
    </row>
    <row r="2322" spans="2:4" x14ac:dyDescent="0.2">
      <c r="B2322" s="126"/>
      <c r="C2322" s="126"/>
      <c r="D2322" s="126"/>
    </row>
    <row r="2323" spans="2:4" x14ac:dyDescent="0.2">
      <c r="B2323" s="126"/>
      <c r="C2323" s="126"/>
      <c r="D2323" s="126"/>
    </row>
    <row r="2324" spans="2:4" x14ac:dyDescent="0.2">
      <c r="B2324" s="126"/>
      <c r="C2324" s="126"/>
      <c r="D2324" s="126"/>
    </row>
    <row r="2325" spans="2:4" x14ac:dyDescent="0.2">
      <c r="B2325" s="126"/>
      <c r="C2325" s="126"/>
      <c r="D2325" s="126"/>
    </row>
    <row r="2326" spans="2:4" x14ac:dyDescent="0.2">
      <c r="B2326" s="126"/>
      <c r="C2326" s="126"/>
      <c r="D2326" s="126"/>
    </row>
    <row r="2327" spans="2:4" x14ac:dyDescent="0.2">
      <c r="B2327" s="126"/>
      <c r="C2327" s="126"/>
      <c r="D2327" s="126"/>
    </row>
    <row r="2328" spans="2:4" x14ac:dyDescent="0.2">
      <c r="B2328" s="126"/>
      <c r="C2328" s="126"/>
      <c r="D2328" s="126"/>
    </row>
    <row r="2329" spans="2:4" x14ac:dyDescent="0.2">
      <c r="B2329" s="126"/>
      <c r="C2329" s="126"/>
      <c r="D2329" s="126"/>
    </row>
    <row r="2330" spans="2:4" x14ac:dyDescent="0.2">
      <c r="B2330" s="126"/>
      <c r="C2330" s="126"/>
      <c r="D2330" s="126"/>
    </row>
    <row r="2331" spans="2:4" x14ac:dyDescent="0.2">
      <c r="B2331" s="126"/>
      <c r="C2331" s="126"/>
      <c r="D2331" s="126"/>
    </row>
    <row r="2332" spans="2:4" x14ac:dyDescent="0.2">
      <c r="B2332" s="126"/>
      <c r="C2332" s="126"/>
      <c r="D2332" s="126"/>
    </row>
    <row r="2333" spans="2:4" x14ac:dyDescent="0.2">
      <c r="B2333" s="126"/>
      <c r="C2333" s="126"/>
      <c r="D2333" s="126"/>
    </row>
    <row r="2334" spans="2:4" x14ac:dyDescent="0.2">
      <c r="B2334" s="126"/>
      <c r="C2334" s="126"/>
      <c r="D2334" s="126"/>
    </row>
    <row r="2335" spans="2:4" x14ac:dyDescent="0.2">
      <c r="B2335" s="126"/>
      <c r="C2335" s="126"/>
      <c r="D2335" s="126"/>
    </row>
    <row r="2336" spans="2:4" x14ac:dyDescent="0.2">
      <c r="B2336" s="126"/>
      <c r="C2336" s="126"/>
      <c r="D2336" s="126"/>
    </row>
    <row r="2337" spans="2:4" x14ac:dyDescent="0.2">
      <c r="B2337" s="126"/>
      <c r="C2337" s="126"/>
      <c r="D2337" s="126"/>
    </row>
    <row r="2338" spans="2:4" x14ac:dyDescent="0.2">
      <c r="B2338" s="126"/>
      <c r="C2338" s="126"/>
      <c r="D2338" s="126"/>
    </row>
    <row r="2339" spans="2:4" x14ac:dyDescent="0.2">
      <c r="B2339" s="126"/>
      <c r="C2339" s="126"/>
      <c r="D2339" s="126"/>
    </row>
    <row r="2340" spans="2:4" x14ac:dyDescent="0.2">
      <c r="B2340" s="126"/>
      <c r="C2340" s="126"/>
      <c r="D2340" s="126"/>
    </row>
    <row r="2341" spans="2:4" x14ac:dyDescent="0.2">
      <c r="B2341" s="126"/>
      <c r="C2341" s="126"/>
      <c r="D2341" s="126"/>
    </row>
    <row r="2342" spans="2:4" x14ac:dyDescent="0.2">
      <c r="B2342" s="126"/>
      <c r="C2342" s="126"/>
      <c r="D2342" s="126"/>
    </row>
    <row r="2343" spans="2:4" x14ac:dyDescent="0.2">
      <c r="B2343" s="126"/>
      <c r="C2343" s="126"/>
      <c r="D2343" s="126"/>
    </row>
    <row r="2344" spans="2:4" x14ac:dyDescent="0.2">
      <c r="B2344" s="126"/>
      <c r="C2344" s="126"/>
      <c r="D2344" s="126"/>
    </row>
    <row r="2345" spans="2:4" x14ac:dyDescent="0.2">
      <c r="B2345" s="126"/>
      <c r="C2345" s="126"/>
      <c r="D2345" s="126"/>
    </row>
    <row r="2346" spans="2:4" x14ac:dyDescent="0.2">
      <c r="B2346" s="126"/>
      <c r="C2346" s="126"/>
      <c r="D2346" s="126"/>
    </row>
    <row r="2347" spans="2:4" x14ac:dyDescent="0.2">
      <c r="B2347" s="126"/>
      <c r="C2347" s="126"/>
      <c r="D2347" s="126"/>
    </row>
    <row r="2348" spans="2:4" x14ac:dyDescent="0.2">
      <c r="B2348" s="126"/>
      <c r="C2348" s="126"/>
      <c r="D2348" s="126"/>
    </row>
    <row r="2349" spans="2:4" x14ac:dyDescent="0.2">
      <c r="B2349" s="126"/>
      <c r="C2349" s="126"/>
      <c r="D2349" s="126"/>
    </row>
    <row r="2350" spans="2:4" x14ac:dyDescent="0.2">
      <c r="B2350" s="126"/>
      <c r="C2350" s="126"/>
      <c r="D2350" s="126"/>
    </row>
    <row r="2351" spans="2:4" x14ac:dyDescent="0.2">
      <c r="B2351" s="126"/>
      <c r="C2351" s="126"/>
      <c r="D2351" s="126"/>
    </row>
    <row r="2352" spans="2:4" x14ac:dyDescent="0.2">
      <c r="B2352" s="126"/>
      <c r="C2352" s="126"/>
      <c r="D2352" s="126"/>
    </row>
    <row r="2353" spans="2:4" x14ac:dyDescent="0.2">
      <c r="B2353" s="126"/>
      <c r="C2353" s="126"/>
      <c r="D2353" s="126"/>
    </row>
    <row r="2354" spans="2:4" x14ac:dyDescent="0.2">
      <c r="B2354" s="126"/>
      <c r="C2354" s="126"/>
      <c r="D2354" s="126"/>
    </row>
    <row r="2355" spans="2:4" x14ac:dyDescent="0.2">
      <c r="B2355" s="126"/>
      <c r="C2355" s="126"/>
      <c r="D2355" s="126"/>
    </row>
    <row r="2356" spans="2:4" x14ac:dyDescent="0.2">
      <c r="B2356" s="126"/>
      <c r="C2356" s="126"/>
      <c r="D2356" s="126"/>
    </row>
    <row r="2357" spans="2:4" x14ac:dyDescent="0.2">
      <c r="B2357" s="126"/>
      <c r="C2357" s="126"/>
      <c r="D2357" s="126"/>
    </row>
    <row r="2358" spans="2:4" x14ac:dyDescent="0.2">
      <c r="B2358" s="126"/>
      <c r="C2358" s="126"/>
      <c r="D2358" s="126"/>
    </row>
    <row r="2359" spans="2:4" x14ac:dyDescent="0.2">
      <c r="B2359" s="126"/>
      <c r="C2359" s="126"/>
      <c r="D2359" s="126"/>
    </row>
    <row r="2360" spans="2:4" x14ac:dyDescent="0.2">
      <c r="B2360" s="126"/>
      <c r="C2360" s="126"/>
      <c r="D2360" s="126"/>
    </row>
    <row r="2361" spans="2:4" x14ac:dyDescent="0.2">
      <c r="B2361" s="126"/>
      <c r="C2361" s="126"/>
      <c r="D2361" s="126"/>
    </row>
    <row r="2362" spans="2:4" x14ac:dyDescent="0.2">
      <c r="B2362" s="126"/>
      <c r="C2362" s="126"/>
      <c r="D2362" s="126"/>
    </row>
    <row r="2363" spans="2:4" x14ac:dyDescent="0.2">
      <c r="B2363" s="126"/>
      <c r="C2363" s="126"/>
      <c r="D2363" s="126"/>
    </row>
    <row r="2364" spans="2:4" x14ac:dyDescent="0.2">
      <c r="B2364" s="126"/>
      <c r="C2364" s="126"/>
      <c r="D2364" s="126"/>
    </row>
    <row r="2365" spans="2:4" x14ac:dyDescent="0.2">
      <c r="B2365" s="126"/>
      <c r="C2365" s="126"/>
      <c r="D2365" s="126"/>
    </row>
    <row r="2366" spans="2:4" x14ac:dyDescent="0.2">
      <c r="B2366" s="126"/>
      <c r="C2366" s="126"/>
      <c r="D2366" s="126"/>
    </row>
    <row r="2367" spans="2:4" x14ac:dyDescent="0.2">
      <c r="B2367" s="126"/>
      <c r="C2367" s="126"/>
      <c r="D2367" s="126"/>
    </row>
    <row r="2368" spans="2:4" x14ac:dyDescent="0.2">
      <c r="B2368" s="126"/>
      <c r="C2368" s="126"/>
      <c r="D2368" s="126"/>
    </row>
    <row r="2369" spans="2:4" x14ac:dyDescent="0.2">
      <c r="B2369" s="126"/>
      <c r="C2369" s="126"/>
      <c r="D2369" s="126"/>
    </row>
    <row r="2370" spans="2:4" x14ac:dyDescent="0.2">
      <c r="B2370" s="126"/>
      <c r="C2370" s="126"/>
      <c r="D2370" s="126"/>
    </row>
    <row r="2371" spans="2:4" x14ac:dyDescent="0.2">
      <c r="B2371" s="126"/>
      <c r="C2371" s="126"/>
      <c r="D2371" s="126"/>
    </row>
    <row r="2372" spans="2:4" x14ac:dyDescent="0.2">
      <c r="B2372" s="126"/>
      <c r="C2372" s="126"/>
      <c r="D2372" s="126"/>
    </row>
    <row r="2373" spans="2:4" x14ac:dyDescent="0.2">
      <c r="B2373" s="126"/>
      <c r="C2373" s="126"/>
      <c r="D2373" s="126"/>
    </row>
    <row r="2374" spans="2:4" x14ac:dyDescent="0.2">
      <c r="B2374" s="126"/>
      <c r="C2374" s="126"/>
      <c r="D2374" s="126"/>
    </row>
    <row r="2375" spans="2:4" x14ac:dyDescent="0.2">
      <c r="B2375" s="126"/>
      <c r="C2375" s="126"/>
      <c r="D2375" s="126"/>
    </row>
    <row r="2376" spans="2:4" x14ac:dyDescent="0.2">
      <c r="B2376" s="126"/>
      <c r="C2376" s="126"/>
      <c r="D2376" s="126"/>
    </row>
    <row r="2377" spans="2:4" x14ac:dyDescent="0.2">
      <c r="B2377" s="126"/>
      <c r="C2377" s="126"/>
      <c r="D2377" s="126"/>
    </row>
    <row r="2378" spans="2:4" x14ac:dyDescent="0.2">
      <c r="B2378" s="126"/>
      <c r="C2378" s="126"/>
      <c r="D2378" s="126"/>
    </row>
    <row r="2379" spans="2:4" x14ac:dyDescent="0.2">
      <c r="B2379" s="126"/>
      <c r="C2379" s="126"/>
      <c r="D2379" s="126"/>
    </row>
    <row r="2380" spans="2:4" x14ac:dyDescent="0.2">
      <c r="B2380" s="126"/>
      <c r="C2380" s="126"/>
      <c r="D2380" s="126"/>
    </row>
    <row r="2381" spans="2:4" x14ac:dyDescent="0.2">
      <c r="B2381" s="126"/>
      <c r="C2381" s="126"/>
      <c r="D2381" s="126"/>
    </row>
    <row r="2382" spans="2:4" x14ac:dyDescent="0.2">
      <c r="B2382" s="126"/>
      <c r="C2382" s="126"/>
      <c r="D2382" s="126"/>
    </row>
    <row r="2383" spans="2:4" x14ac:dyDescent="0.2">
      <c r="B2383" s="126"/>
      <c r="C2383" s="126"/>
      <c r="D2383" s="126"/>
    </row>
    <row r="2384" spans="2:4" x14ac:dyDescent="0.2">
      <c r="B2384" s="126"/>
      <c r="C2384" s="126"/>
      <c r="D2384" s="126"/>
    </row>
    <row r="2385" spans="2:4" x14ac:dyDescent="0.2">
      <c r="B2385" s="126"/>
      <c r="C2385" s="126"/>
      <c r="D2385" s="126"/>
    </row>
    <row r="2386" spans="2:4" x14ac:dyDescent="0.2">
      <c r="B2386" s="126"/>
      <c r="C2386" s="126"/>
      <c r="D2386" s="126"/>
    </row>
    <row r="2387" spans="2:4" x14ac:dyDescent="0.2">
      <c r="B2387" s="126"/>
      <c r="C2387" s="126"/>
      <c r="D2387" s="126"/>
    </row>
    <row r="2388" spans="2:4" x14ac:dyDescent="0.2">
      <c r="B2388" s="126"/>
      <c r="C2388" s="126"/>
      <c r="D2388" s="126"/>
    </row>
    <row r="2389" spans="2:4" x14ac:dyDescent="0.2">
      <c r="B2389" s="126"/>
      <c r="C2389" s="126"/>
      <c r="D2389" s="126"/>
    </row>
    <row r="2390" spans="2:4" x14ac:dyDescent="0.2">
      <c r="B2390" s="126"/>
      <c r="C2390" s="126"/>
      <c r="D2390" s="126"/>
    </row>
    <row r="2391" spans="2:4" x14ac:dyDescent="0.2">
      <c r="B2391" s="126"/>
      <c r="C2391" s="126"/>
      <c r="D2391" s="126"/>
    </row>
    <row r="2392" spans="2:4" x14ac:dyDescent="0.2">
      <c r="B2392" s="126"/>
      <c r="C2392" s="126"/>
      <c r="D2392" s="126"/>
    </row>
    <row r="2393" spans="2:4" x14ac:dyDescent="0.2">
      <c r="B2393" s="126"/>
      <c r="C2393" s="126"/>
      <c r="D2393" s="126"/>
    </row>
    <row r="2394" spans="2:4" x14ac:dyDescent="0.2">
      <c r="B2394" s="126"/>
      <c r="C2394" s="126"/>
      <c r="D2394" s="126"/>
    </row>
    <row r="2395" spans="2:4" x14ac:dyDescent="0.2">
      <c r="B2395" s="126"/>
      <c r="C2395" s="126"/>
      <c r="D2395" s="126"/>
    </row>
    <row r="2396" spans="2:4" x14ac:dyDescent="0.2">
      <c r="B2396" s="126"/>
      <c r="C2396" s="126"/>
      <c r="D2396" s="126"/>
    </row>
    <row r="2397" spans="2:4" x14ac:dyDescent="0.2">
      <c r="B2397" s="126"/>
      <c r="C2397" s="126"/>
      <c r="D2397" s="126"/>
    </row>
    <row r="2398" spans="2:4" x14ac:dyDescent="0.2">
      <c r="B2398" s="126"/>
      <c r="C2398" s="126"/>
      <c r="D2398" s="126"/>
    </row>
    <row r="2399" spans="2:4" x14ac:dyDescent="0.2">
      <c r="B2399" s="126"/>
      <c r="C2399" s="126"/>
      <c r="D2399" s="126"/>
    </row>
    <row r="2400" spans="2:4" x14ac:dyDescent="0.2">
      <c r="B2400" s="126"/>
      <c r="C2400" s="126"/>
      <c r="D2400" s="126"/>
    </row>
    <row r="2401" spans="2:4" x14ac:dyDescent="0.2">
      <c r="B2401" s="126"/>
      <c r="C2401" s="126"/>
      <c r="D2401" s="126"/>
    </row>
    <row r="2402" spans="2:4" x14ac:dyDescent="0.2">
      <c r="B2402" s="126"/>
      <c r="C2402" s="126"/>
      <c r="D2402" s="126"/>
    </row>
    <row r="2403" spans="2:4" x14ac:dyDescent="0.2">
      <c r="B2403" s="126"/>
      <c r="C2403" s="126"/>
      <c r="D2403" s="126"/>
    </row>
    <row r="2404" spans="2:4" x14ac:dyDescent="0.2">
      <c r="B2404" s="126"/>
      <c r="C2404" s="126"/>
      <c r="D2404" s="126"/>
    </row>
  </sheetData>
  <mergeCells count="1">
    <mergeCell ref="B1:D1"/>
  </mergeCells>
  <printOptions horizontalCentered="1"/>
  <pageMargins left="0.70866141732283472" right="0.70866141732283472" top="0.74803149606299213" bottom="0.74803149606299213" header="0.31496062992125984" footer="0.31496062992125984"/>
  <pageSetup paperSize="9" scale="54" orientation="landscape" r:id="rId1"/>
  <headerFooter>
    <oddHeader xml:space="preserve">&amp;C&amp;"Times New Roman,Félkövér"Budapest VIII. kerületi Önkormányzat 2020. évi költségvetés előirányzatainak
teljesítési és felhasználási ütemterve&amp;R&amp;"Times New Roman,Félkövér dőlt"előterjesztés
1.sz. melléklete
ezer Ft-ban&amp;"MS Sans Serif,Normál"
</oddHeader>
  </headerFooter>
  <colBreaks count="1" manualBreakCount="1">
    <brk id="17"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G96"/>
  <sheetViews>
    <sheetView topLeftCell="A64" zoomScaleNormal="100" workbookViewId="0">
      <selection activeCell="A83" sqref="A83"/>
    </sheetView>
  </sheetViews>
  <sheetFormatPr defaultColWidth="9.140625" defaultRowHeight="12.75" x14ac:dyDescent="0.2"/>
  <cols>
    <col min="1" max="1" width="69.7109375" style="245" customWidth="1"/>
    <col min="2" max="2" width="19.7109375" style="200" customWidth="1"/>
    <col min="3" max="5" width="12.7109375" style="200" customWidth="1"/>
    <col min="6" max="6" width="26.42578125" style="245" customWidth="1"/>
    <col min="7" max="7" width="9.140625" style="253"/>
    <col min="8" max="256" width="9.140625" style="200"/>
    <col min="257" max="257" width="39" style="200" customWidth="1"/>
    <col min="258" max="258" width="19.7109375" style="200" customWidth="1"/>
    <col min="259" max="261" width="12.7109375" style="200" customWidth="1"/>
    <col min="262" max="262" width="51.140625" style="200" customWidth="1"/>
    <col min="263" max="512" width="9.140625" style="200"/>
    <col min="513" max="513" width="39" style="200" customWidth="1"/>
    <col min="514" max="514" width="19.7109375" style="200" customWidth="1"/>
    <col min="515" max="517" width="12.7109375" style="200" customWidth="1"/>
    <col min="518" max="518" width="51.140625" style="200" customWidth="1"/>
    <col min="519" max="768" width="9.140625" style="200"/>
    <col min="769" max="769" width="39" style="200" customWidth="1"/>
    <col min="770" max="770" width="19.7109375" style="200" customWidth="1"/>
    <col min="771" max="773" width="12.7109375" style="200" customWidth="1"/>
    <col min="774" max="774" width="51.140625" style="200" customWidth="1"/>
    <col min="775" max="1024" width="9.140625" style="200"/>
    <col min="1025" max="1025" width="39" style="200" customWidth="1"/>
    <col min="1026" max="1026" width="19.7109375" style="200" customWidth="1"/>
    <col min="1027" max="1029" width="12.7109375" style="200" customWidth="1"/>
    <col min="1030" max="1030" width="51.140625" style="200" customWidth="1"/>
    <col min="1031" max="1280" width="9.140625" style="200"/>
    <col min="1281" max="1281" width="39" style="200" customWidth="1"/>
    <col min="1282" max="1282" width="19.7109375" style="200" customWidth="1"/>
    <col min="1283" max="1285" width="12.7109375" style="200" customWidth="1"/>
    <col min="1286" max="1286" width="51.140625" style="200" customWidth="1"/>
    <col min="1287" max="1536" width="9.140625" style="200"/>
    <col min="1537" max="1537" width="39" style="200" customWidth="1"/>
    <col min="1538" max="1538" width="19.7109375" style="200" customWidth="1"/>
    <col min="1539" max="1541" width="12.7109375" style="200" customWidth="1"/>
    <col min="1542" max="1542" width="51.140625" style="200" customWidth="1"/>
    <col min="1543" max="1792" width="9.140625" style="200"/>
    <col min="1793" max="1793" width="39" style="200" customWidth="1"/>
    <col min="1794" max="1794" width="19.7109375" style="200" customWidth="1"/>
    <col min="1795" max="1797" width="12.7109375" style="200" customWidth="1"/>
    <col min="1798" max="1798" width="51.140625" style="200" customWidth="1"/>
    <col min="1799" max="2048" width="9.140625" style="200"/>
    <col min="2049" max="2049" width="39" style="200" customWidth="1"/>
    <col min="2050" max="2050" width="19.7109375" style="200" customWidth="1"/>
    <col min="2051" max="2053" width="12.7109375" style="200" customWidth="1"/>
    <col min="2054" max="2054" width="51.140625" style="200" customWidth="1"/>
    <col min="2055" max="2304" width="9.140625" style="200"/>
    <col min="2305" max="2305" width="39" style="200" customWidth="1"/>
    <col min="2306" max="2306" width="19.7109375" style="200" customWidth="1"/>
    <col min="2307" max="2309" width="12.7109375" style="200" customWidth="1"/>
    <col min="2310" max="2310" width="51.140625" style="200" customWidth="1"/>
    <col min="2311" max="2560" width="9.140625" style="200"/>
    <col min="2561" max="2561" width="39" style="200" customWidth="1"/>
    <col min="2562" max="2562" width="19.7109375" style="200" customWidth="1"/>
    <col min="2563" max="2565" width="12.7109375" style="200" customWidth="1"/>
    <col min="2566" max="2566" width="51.140625" style="200" customWidth="1"/>
    <col min="2567" max="2816" width="9.140625" style="200"/>
    <col min="2817" max="2817" width="39" style="200" customWidth="1"/>
    <col min="2818" max="2818" width="19.7109375" style="200" customWidth="1"/>
    <col min="2819" max="2821" width="12.7109375" style="200" customWidth="1"/>
    <col min="2822" max="2822" width="51.140625" style="200" customWidth="1"/>
    <col min="2823" max="3072" width="9.140625" style="200"/>
    <col min="3073" max="3073" width="39" style="200" customWidth="1"/>
    <col min="3074" max="3074" width="19.7109375" style="200" customWidth="1"/>
    <col min="3075" max="3077" width="12.7109375" style="200" customWidth="1"/>
    <col min="3078" max="3078" width="51.140625" style="200" customWidth="1"/>
    <col min="3079" max="3328" width="9.140625" style="200"/>
    <col min="3329" max="3329" width="39" style="200" customWidth="1"/>
    <col min="3330" max="3330" width="19.7109375" style="200" customWidth="1"/>
    <col min="3331" max="3333" width="12.7109375" style="200" customWidth="1"/>
    <col min="3334" max="3334" width="51.140625" style="200" customWidth="1"/>
    <col min="3335" max="3584" width="9.140625" style="200"/>
    <col min="3585" max="3585" width="39" style="200" customWidth="1"/>
    <col min="3586" max="3586" width="19.7109375" style="200" customWidth="1"/>
    <col min="3587" max="3589" width="12.7109375" style="200" customWidth="1"/>
    <col min="3590" max="3590" width="51.140625" style="200" customWidth="1"/>
    <col min="3591" max="3840" width="9.140625" style="200"/>
    <col min="3841" max="3841" width="39" style="200" customWidth="1"/>
    <col min="3842" max="3842" width="19.7109375" style="200" customWidth="1"/>
    <col min="3843" max="3845" width="12.7109375" style="200" customWidth="1"/>
    <col min="3846" max="3846" width="51.140625" style="200" customWidth="1"/>
    <col min="3847" max="4096" width="9.140625" style="200"/>
    <col min="4097" max="4097" width="39" style="200" customWidth="1"/>
    <col min="4098" max="4098" width="19.7109375" style="200" customWidth="1"/>
    <col min="4099" max="4101" width="12.7109375" style="200" customWidth="1"/>
    <col min="4102" max="4102" width="51.140625" style="200" customWidth="1"/>
    <col min="4103" max="4352" width="9.140625" style="200"/>
    <col min="4353" max="4353" width="39" style="200" customWidth="1"/>
    <col min="4354" max="4354" width="19.7109375" style="200" customWidth="1"/>
    <col min="4355" max="4357" width="12.7109375" style="200" customWidth="1"/>
    <col min="4358" max="4358" width="51.140625" style="200" customWidth="1"/>
    <col min="4359" max="4608" width="9.140625" style="200"/>
    <col min="4609" max="4609" width="39" style="200" customWidth="1"/>
    <col min="4610" max="4610" width="19.7109375" style="200" customWidth="1"/>
    <col min="4611" max="4613" width="12.7109375" style="200" customWidth="1"/>
    <col min="4614" max="4614" width="51.140625" style="200" customWidth="1"/>
    <col min="4615" max="4864" width="9.140625" style="200"/>
    <col min="4865" max="4865" width="39" style="200" customWidth="1"/>
    <col min="4866" max="4866" width="19.7109375" style="200" customWidth="1"/>
    <col min="4867" max="4869" width="12.7109375" style="200" customWidth="1"/>
    <col min="4870" max="4870" width="51.140625" style="200" customWidth="1"/>
    <col min="4871" max="5120" width="9.140625" style="200"/>
    <col min="5121" max="5121" width="39" style="200" customWidth="1"/>
    <col min="5122" max="5122" width="19.7109375" style="200" customWidth="1"/>
    <col min="5123" max="5125" width="12.7109375" style="200" customWidth="1"/>
    <col min="5126" max="5126" width="51.140625" style="200" customWidth="1"/>
    <col min="5127" max="5376" width="9.140625" style="200"/>
    <col min="5377" max="5377" width="39" style="200" customWidth="1"/>
    <col min="5378" max="5378" width="19.7109375" style="200" customWidth="1"/>
    <col min="5379" max="5381" width="12.7109375" style="200" customWidth="1"/>
    <col min="5382" max="5382" width="51.140625" style="200" customWidth="1"/>
    <col min="5383" max="5632" width="9.140625" style="200"/>
    <col min="5633" max="5633" width="39" style="200" customWidth="1"/>
    <col min="5634" max="5634" width="19.7109375" style="200" customWidth="1"/>
    <col min="5635" max="5637" width="12.7109375" style="200" customWidth="1"/>
    <col min="5638" max="5638" width="51.140625" style="200" customWidth="1"/>
    <col min="5639" max="5888" width="9.140625" style="200"/>
    <col min="5889" max="5889" width="39" style="200" customWidth="1"/>
    <col min="5890" max="5890" width="19.7109375" style="200" customWidth="1"/>
    <col min="5891" max="5893" width="12.7109375" style="200" customWidth="1"/>
    <col min="5894" max="5894" width="51.140625" style="200" customWidth="1"/>
    <col min="5895" max="6144" width="9.140625" style="200"/>
    <col min="6145" max="6145" width="39" style="200" customWidth="1"/>
    <col min="6146" max="6146" width="19.7109375" style="200" customWidth="1"/>
    <col min="6147" max="6149" width="12.7109375" style="200" customWidth="1"/>
    <col min="6150" max="6150" width="51.140625" style="200" customWidth="1"/>
    <col min="6151" max="6400" width="9.140625" style="200"/>
    <col min="6401" max="6401" width="39" style="200" customWidth="1"/>
    <col min="6402" max="6402" width="19.7109375" style="200" customWidth="1"/>
    <col min="6403" max="6405" width="12.7109375" style="200" customWidth="1"/>
    <col min="6406" max="6406" width="51.140625" style="200" customWidth="1"/>
    <col min="6407" max="6656" width="9.140625" style="200"/>
    <col min="6657" max="6657" width="39" style="200" customWidth="1"/>
    <col min="6658" max="6658" width="19.7109375" style="200" customWidth="1"/>
    <col min="6659" max="6661" width="12.7109375" style="200" customWidth="1"/>
    <col min="6662" max="6662" width="51.140625" style="200" customWidth="1"/>
    <col min="6663" max="6912" width="9.140625" style="200"/>
    <col min="6913" max="6913" width="39" style="200" customWidth="1"/>
    <col min="6914" max="6914" width="19.7109375" style="200" customWidth="1"/>
    <col min="6915" max="6917" width="12.7109375" style="200" customWidth="1"/>
    <col min="6918" max="6918" width="51.140625" style="200" customWidth="1"/>
    <col min="6919" max="7168" width="9.140625" style="200"/>
    <col min="7169" max="7169" width="39" style="200" customWidth="1"/>
    <col min="7170" max="7170" width="19.7109375" style="200" customWidth="1"/>
    <col min="7171" max="7173" width="12.7109375" style="200" customWidth="1"/>
    <col min="7174" max="7174" width="51.140625" style="200" customWidth="1"/>
    <col min="7175" max="7424" width="9.140625" style="200"/>
    <col min="7425" max="7425" width="39" style="200" customWidth="1"/>
    <col min="7426" max="7426" width="19.7109375" style="200" customWidth="1"/>
    <col min="7427" max="7429" width="12.7109375" style="200" customWidth="1"/>
    <col min="7430" max="7430" width="51.140625" style="200" customWidth="1"/>
    <col min="7431" max="7680" width="9.140625" style="200"/>
    <col min="7681" max="7681" width="39" style="200" customWidth="1"/>
    <col min="7682" max="7682" width="19.7109375" style="200" customWidth="1"/>
    <col min="7683" max="7685" width="12.7109375" style="200" customWidth="1"/>
    <col min="7686" max="7686" width="51.140625" style="200" customWidth="1"/>
    <col min="7687" max="7936" width="9.140625" style="200"/>
    <col min="7937" max="7937" width="39" style="200" customWidth="1"/>
    <col min="7938" max="7938" width="19.7109375" style="200" customWidth="1"/>
    <col min="7939" max="7941" width="12.7109375" style="200" customWidth="1"/>
    <col min="7942" max="7942" width="51.140625" style="200" customWidth="1"/>
    <col min="7943" max="8192" width="9.140625" style="200"/>
    <col min="8193" max="8193" width="39" style="200" customWidth="1"/>
    <col min="8194" max="8194" width="19.7109375" style="200" customWidth="1"/>
    <col min="8195" max="8197" width="12.7109375" style="200" customWidth="1"/>
    <col min="8198" max="8198" width="51.140625" style="200" customWidth="1"/>
    <col min="8199" max="8448" width="9.140625" style="200"/>
    <col min="8449" max="8449" width="39" style="200" customWidth="1"/>
    <col min="8450" max="8450" width="19.7109375" style="200" customWidth="1"/>
    <col min="8451" max="8453" width="12.7109375" style="200" customWidth="1"/>
    <col min="8454" max="8454" width="51.140625" style="200" customWidth="1"/>
    <col min="8455" max="8704" width="9.140625" style="200"/>
    <col min="8705" max="8705" width="39" style="200" customWidth="1"/>
    <col min="8706" max="8706" width="19.7109375" style="200" customWidth="1"/>
    <col min="8707" max="8709" width="12.7109375" style="200" customWidth="1"/>
    <col min="8710" max="8710" width="51.140625" style="200" customWidth="1"/>
    <col min="8711" max="8960" width="9.140625" style="200"/>
    <col min="8961" max="8961" width="39" style="200" customWidth="1"/>
    <col min="8962" max="8962" width="19.7109375" style="200" customWidth="1"/>
    <col min="8963" max="8965" width="12.7109375" style="200" customWidth="1"/>
    <col min="8966" max="8966" width="51.140625" style="200" customWidth="1"/>
    <col min="8967" max="9216" width="9.140625" style="200"/>
    <col min="9217" max="9217" width="39" style="200" customWidth="1"/>
    <col min="9218" max="9218" width="19.7109375" style="200" customWidth="1"/>
    <col min="9219" max="9221" width="12.7109375" style="200" customWidth="1"/>
    <col min="9222" max="9222" width="51.140625" style="200" customWidth="1"/>
    <col min="9223" max="9472" width="9.140625" style="200"/>
    <col min="9473" max="9473" width="39" style="200" customWidth="1"/>
    <col min="9474" max="9474" width="19.7109375" style="200" customWidth="1"/>
    <col min="9475" max="9477" width="12.7109375" style="200" customWidth="1"/>
    <col min="9478" max="9478" width="51.140625" style="200" customWidth="1"/>
    <col min="9479" max="9728" width="9.140625" style="200"/>
    <col min="9729" max="9729" width="39" style="200" customWidth="1"/>
    <col min="9730" max="9730" width="19.7109375" style="200" customWidth="1"/>
    <col min="9731" max="9733" width="12.7109375" style="200" customWidth="1"/>
    <col min="9734" max="9734" width="51.140625" style="200" customWidth="1"/>
    <col min="9735" max="9984" width="9.140625" style="200"/>
    <col min="9985" max="9985" width="39" style="200" customWidth="1"/>
    <col min="9986" max="9986" width="19.7109375" style="200" customWidth="1"/>
    <col min="9987" max="9989" width="12.7109375" style="200" customWidth="1"/>
    <col min="9990" max="9990" width="51.140625" style="200" customWidth="1"/>
    <col min="9991" max="10240" width="9.140625" style="200"/>
    <col min="10241" max="10241" width="39" style="200" customWidth="1"/>
    <col min="10242" max="10242" width="19.7109375" style="200" customWidth="1"/>
    <col min="10243" max="10245" width="12.7109375" style="200" customWidth="1"/>
    <col min="10246" max="10246" width="51.140625" style="200" customWidth="1"/>
    <col min="10247" max="10496" width="9.140625" style="200"/>
    <col min="10497" max="10497" width="39" style="200" customWidth="1"/>
    <col min="10498" max="10498" width="19.7109375" style="200" customWidth="1"/>
    <col min="10499" max="10501" width="12.7109375" style="200" customWidth="1"/>
    <col min="10502" max="10502" width="51.140625" style="200" customWidth="1"/>
    <col min="10503" max="10752" width="9.140625" style="200"/>
    <col min="10753" max="10753" width="39" style="200" customWidth="1"/>
    <col min="10754" max="10754" width="19.7109375" style="200" customWidth="1"/>
    <col min="10755" max="10757" width="12.7109375" style="200" customWidth="1"/>
    <col min="10758" max="10758" width="51.140625" style="200" customWidth="1"/>
    <col min="10759" max="11008" width="9.140625" style="200"/>
    <col min="11009" max="11009" width="39" style="200" customWidth="1"/>
    <col min="11010" max="11010" width="19.7109375" style="200" customWidth="1"/>
    <col min="11011" max="11013" width="12.7109375" style="200" customWidth="1"/>
    <col min="11014" max="11014" width="51.140625" style="200" customWidth="1"/>
    <col min="11015" max="11264" width="9.140625" style="200"/>
    <col min="11265" max="11265" width="39" style="200" customWidth="1"/>
    <col min="11266" max="11266" width="19.7109375" style="200" customWidth="1"/>
    <col min="11267" max="11269" width="12.7109375" style="200" customWidth="1"/>
    <col min="11270" max="11270" width="51.140625" style="200" customWidth="1"/>
    <col min="11271" max="11520" width="9.140625" style="200"/>
    <col min="11521" max="11521" width="39" style="200" customWidth="1"/>
    <col min="11522" max="11522" width="19.7109375" style="200" customWidth="1"/>
    <col min="11523" max="11525" width="12.7109375" style="200" customWidth="1"/>
    <col min="11526" max="11526" width="51.140625" style="200" customWidth="1"/>
    <col min="11527" max="11776" width="9.140625" style="200"/>
    <col min="11777" max="11777" width="39" style="200" customWidth="1"/>
    <col min="11778" max="11778" width="19.7109375" style="200" customWidth="1"/>
    <col min="11779" max="11781" width="12.7109375" style="200" customWidth="1"/>
    <col min="11782" max="11782" width="51.140625" style="200" customWidth="1"/>
    <col min="11783" max="12032" width="9.140625" style="200"/>
    <col min="12033" max="12033" width="39" style="200" customWidth="1"/>
    <col min="12034" max="12034" width="19.7109375" style="200" customWidth="1"/>
    <col min="12035" max="12037" width="12.7109375" style="200" customWidth="1"/>
    <col min="12038" max="12038" width="51.140625" style="200" customWidth="1"/>
    <col min="12039" max="12288" width="9.140625" style="200"/>
    <col min="12289" max="12289" width="39" style="200" customWidth="1"/>
    <col min="12290" max="12290" width="19.7109375" style="200" customWidth="1"/>
    <col min="12291" max="12293" width="12.7109375" style="200" customWidth="1"/>
    <col min="12294" max="12294" width="51.140625" style="200" customWidth="1"/>
    <col min="12295" max="12544" width="9.140625" style="200"/>
    <col min="12545" max="12545" width="39" style="200" customWidth="1"/>
    <col min="12546" max="12546" width="19.7109375" style="200" customWidth="1"/>
    <col min="12547" max="12549" width="12.7109375" style="200" customWidth="1"/>
    <col min="12550" max="12550" width="51.140625" style="200" customWidth="1"/>
    <col min="12551" max="12800" width="9.140625" style="200"/>
    <col min="12801" max="12801" width="39" style="200" customWidth="1"/>
    <col min="12802" max="12802" width="19.7109375" style="200" customWidth="1"/>
    <col min="12803" max="12805" width="12.7109375" style="200" customWidth="1"/>
    <col min="12806" max="12806" width="51.140625" style="200" customWidth="1"/>
    <col min="12807" max="13056" width="9.140625" style="200"/>
    <col min="13057" max="13057" width="39" style="200" customWidth="1"/>
    <col min="13058" max="13058" width="19.7109375" style="200" customWidth="1"/>
    <col min="13059" max="13061" width="12.7109375" style="200" customWidth="1"/>
    <col min="13062" max="13062" width="51.140625" style="200" customWidth="1"/>
    <col min="13063" max="13312" width="9.140625" style="200"/>
    <col min="13313" max="13313" width="39" style="200" customWidth="1"/>
    <col min="13314" max="13314" width="19.7109375" style="200" customWidth="1"/>
    <col min="13315" max="13317" width="12.7109375" style="200" customWidth="1"/>
    <col min="13318" max="13318" width="51.140625" style="200" customWidth="1"/>
    <col min="13319" max="13568" width="9.140625" style="200"/>
    <col min="13569" max="13569" width="39" style="200" customWidth="1"/>
    <col min="13570" max="13570" width="19.7109375" style="200" customWidth="1"/>
    <col min="13571" max="13573" width="12.7109375" style="200" customWidth="1"/>
    <col min="13574" max="13574" width="51.140625" style="200" customWidth="1"/>
    <col min="13575" max="13824" width="9.140625" style="200"/>
    <col min="13825" max="13825" width="39" style="200" customWidth="1"/>
    <col min="13826" max="13826" width="19.7109375" style="200" customWidth="1"/>
    <col min="13827" max="13829" width="12.7109375" style="200" customWidth="1"/>
    <col min="13830" max="13830" width="51.140625" style="200" customWidth="1"/>
    <col min="13831" max="14080" width="9.140625" style="200"/>
    <col min="14081" max="14081" width="39" style="200" customWidth="1"/>
    <col min="14082" max="14082" width="19.7109375" style="200" customWidth="1"/>
    <col min="14083" max="14085" width="12.7109375" style="200" customWidth="1"/>
    <col min="14086" max="14086" width="51.140625" style="200" customWidth="1"/>
    <col min="14087" max="14336" width="9.140625" style="200"/>
    <col min="14337" max="14337" width="39" style="200" customWidth="1"/>
    <col min="14338" max="14338" width="19.7109375" style="200" customWidth="1"/>
    <col min="14339" max="14341" width="12.7109375" style="200" customWidth="1"/>
    <col min="14342" max="14342" width="51.140625" style="200" customWidth="1"/>
    <col min="14343" max="14592" width="9.140625" style="200"/>
    <col min="14593" max="14593" width="39" style="200" customWidth="1"/>
    <col min="14594" max="14594" width="19.7109375" style="200" customWidth="1"/>
    <col min="14595" max="14597" width="12.7109375" style="200" customWidth="1"/>
    <col min="14598" max="14598" width="51.140625" style="200" customWidth="1"/>
    <col min="14599" max="14848" width="9.140625" style="200"/>
    <col min="14849" max="14849" width="39" style="200" customWidth="1"/>
    <col min="14850" max="14850" width="19.7109375" style="200" customWidth="1"/>
    <col min="14851" max="14853" width="12.7109375" style="200" customWidth="1"/>
    <col min="14854" max="14854" width="51.140625" style="200" customWidth="1"/>
    <col min="14855" max="15104" width="9.140625" style="200"/>
    <col min="15105" max="15105" width="39" style="200" customWidth="1"/>
    <col min="15106" max="15106" width="19.7109375" style="200" customWidth="1"/>
    <col min="15107" max="15109" width="12.7109375" style="200" customWidth="1"/>
    <col min="15110" max="15110" width="51.140625" style="200" customWidth="1"/>
    <col min="15111" max="15360" width="9.140625" style="200"/>
    <col min="15361" max="15361" width="39" style="200" customWidth="1"/>
    <col min="15362" max="15362" width="19.7109375" style="200" customWidth="1"/>
    <col min="15363" max="15365" width="12.7109375" style="200" customWidth="1"/>
    <col min="15366" max="15366" width="51.140625" style="200" customWidth="1"/>
    <col min="15367" max="15616" width="9.140625" style="200"/>
    <col min="15617" max="15617" width="39" style="200" customWidth="1"/>
    <col min="15618" max="15618" width="19.7109375" style="200" customWidth="1"/>
    <col min="15619" max="15621" width="12.7109375" style="200" customWidth="1"/>
    <col min="15622" max="15622" width="51.140625" style="200" customWidth="1"/>
    <col min="15623" max="15872" width="9.140625" style="200"/>
    <col min="15873" max="15873" width="39" style="200" customWidth="1"/>
    <col min="15874" max="15874" width="19.7109375" style="200" customWidth="1"/>
    <col min="15875" max="15877" width="12.7109375" style="200" customWidth="1"/>
    <col min="15878" max="15878" width="51.140625" style="200" customWidth="1"/>
    <col min="15879" max="16128" width="9.140625" style="200"/>
    <col min="16129" max="16129" width="39" style="200" customWidth="1"/>
    <col min="16130" max="16130" width="19.7109375" style="200" customWidth="1"/>
    <col min="16131" max="16133" width="12.7109375" style="200" customWidth="1"/>
    <col min="16134" max="16134" width="51.140625" style="200" customWidth="1"/>
    <col min="16135" max="16384" width="9.140625" style="200"/>
  </cols>
  <sheetData>
    <row r="1" spans="1:7" ht="45.75" customHeight="1" x14ac:dyDescent="0.2">
      <c r="A1" s="831" t="s">
        <v>665</v>
      </c>
      <c r="B1" s="832" t="s">
        <v>1015</v>
      </c>
      <c r="C1" s="833" t="s">
        <v>1047</v>
      </c>
      <c r="D1" s="833" t="s">
        <v>1048</v>
      </c>
      <c r="E1" s="833" t="s">
        <v>1049</v>
      </c>
      <c r="F1" s="834" t="s">
        <v>1050</v>
      </c>
    </row>
    <row r="2" spans="1:7" ht="45" customHeight="1" x14ac:dyDescent="0.2">
      <c r="A2" s="835" t="s">
        <v>1051</v>
      </c>
      <c r="B2" s="836" t="s">
        <v>1052</v>
      </c>
      <c r="C2" s="837">
        <v>18000</v>
      </c>
      <c r="D2" s="837">
        <v>18000</v>
      </c>
      <c r="E2" s="837">
        <v>18000</v>
      </c>
      <c r="F2" s="838" t="s">
        <v>1053</v>
      </c>
    </row>
    <row r="3" spans="1:7" ht="15" customHeight="1" x14ac:dyDescent="0.2">
      <c r="A3" s="839" t="s">
        <v>1054</v>
      </c>
      <c r="B3" s="836" t="s">
        <v>1055</v>
      </c>
      <c r="C3" s="837">
        <v>24336</v>
      </c>
      <c r="D3" s="837">
        <v>24336</v>
      </c>
      <c r="E3" s="837">
        <v>0</v>
      </c>
      <c r="F3" s="838" t="s">
        <v>1056</v>
      </c>
    </row>
    <row r="4" spans="1:7" ht="75" customHeight="1" x14ac:dyDescent="0.2">
      <c r="A4" s="839" t="s">
        <v>1057</v>
      </c>
      <c r="B4" s="836" t="s">
        <v>1055</v>
      </c>
      <c r="C4" s="837">
        <v>305339</v>
      </c>
      <c r="D4" s="837">
        <v>305339</v>
      </c>
      <c r="E4" s="837">
        <v>305339</v>
      </c>
      <c r="F4" s="838" t="s">
        <v>1058</v>
      </c>
    </row>
    <row r="5" spans="1:7" ht="30" customHeight="1" x14ac:dyDescent="0.2">
      <c r="A5" s="839" t="s">
        <v>1059</v>
      </c>
      <c r="B5" s="836" t="s">
        <v>1052</v>
      </c>
      <c r="C5" s="837">
        <v>4000</v>
      </c>
      <c r="D5" s="837">
        <v>4000</v>
      </c>
      <c r="E5" s="837">
        <v>4000</v>
      </c>
      <c r="F5" s="838" t="s">
        <v>1060</v>
      </c>
    </row>
    <row r="6" spans="1:7" ht="30" customHeight="1" x14ac:dyDescent="0.2">
      <c r="A6" s="835" t="s">
        <v>1061</v>
      </c>
      <c r="B6" s="836" t="s">
        <v>1052</v>
      </c>
      <c r="C6" s="837">
        <v>4680</v>
      </c>
      <c r="D6" s="837">
        <v>4680</v>
      </c>
      <c r="E6" s="837">
        <v>4680</v>
      </c>
      <c r="F6" s="838" t="s">
        <v>1062</v>
      </c>
    </row>
    <row r="7" spans="1:7" ht="15" customHeight="1" x14ac:dyDescent="0.2">
      <c r="A7" s="109" t="s">
        <v>1063</v>
      </c>
      <c r="B7" s="26" t="s">
        <v>1052</v>
      </c>
      <c r="C7" s="840">
        <v>15300</v>
      </c>
      <c r="D7" s="840">
        <v>0</v>
      </c>
      <c r="E7" s="840">
        <v>0</v>
      </c>
      <c r="F7" s="841" t="s">
        <v>1064</v>
      </c>
    </row>
    <row r="8" spans="1:7" ht="45" customHeight="1" x14ac:dyDescent="0.2">
      <c r="A8" s="835" t="s">
        <v>1065</v>
      </c>
      <c r="B8" s="26" t="s">
        <v>1021</v>
      </c>
      <c r="C8" s="840">
        <v>80915</v>
      </c>
      <c r="D8" s="840">
        <v>0</v>
      </c>
      <c r="E8" s="840">
        <v>0</v>
      </c>
      <c r="F8" s="841" t="s">
        <v>1066</v>
      </c>
    </row>
    <row r="9" spans="1:7" ht="30" customHeight="1" x14ac:dyDescent="0.2">
      <c r="A9" s="817" t="s">
        <v>1067</v>
      </c>
      <c r="B9" s="26" t="s">
        <v>1055</v>
      </c>
      <c r="C9" s="840">
        <v>2000</v>
      </c>
      <c r="D9" s="840">
        <v>2000</v>
      </c>
      <c r="E9" s="840">
        <v>2000</v>
      </c>
      <c r="F9" s="841" t="s">
        <v>1068</v>
      </c>
    </row>
    <row r="10" spans="1:7" ht="15" customHeight="1" x14ac:dyDescent="0.2">
      <c r="A10" s="109" t="s">
        <v>1069</v>
      </c>
      <c r="B10" s="26" t="s">
        <v>603</v>
      </c>
      <c r="C10" s="840">
        <v>360</v>
      </c>
      <c r="D10" s="840">
        <v>360</v>
      </c>
      <c r="E10" s="840">
        <v>360</v>
      </c>
      <c r="F10" s="841" t="s">
        <v>1070</v>
      </c>
    </row>
    <row r="11" spans="1:7" ht="60" customHeight="1" x14ac:dyDescent="0.2">
      <c r="A11" s="835" t="s">
        <v>1071</v>
      </c>
      <c r="B11" s="26" t="s">
        <v>1072</v>
      </c>
      <c r="C11" s="840">
        <v>3500</v>
      </c>
      <c r="D11" s="840"/>
      <c r="E11" s="840"/>
      <c r="F11" s="841" t="s">
        <v>1073</v>
      </c>
    </row>
    <row r="12" spans="1:7" ht="45" customHeight="1" x14ac:dyDescent="0.2">
      <c r="A12" s="109" t="s">
        <v>1074</v>
      </c>
      <c r="B12" s="26" t="s">
        <v>603</v>
      </c>
      <c r="C12" s="840">
        <v>1593</v>
      </c>
      <c r="D12" s="840">
        <v>1593</v>
      </c>
      <c r="E12" s="840">
        <v>1593</v>
      </c>
      <c r="F12" s="841" t="s">
        <v>1075</v>
      </c>
    </row>
    <row r="13" spans="1:7" ht="45" customHeight="1" x14ac:dyDescent="0.2">
      <c r="A13" s="835" t="s">
        <v>1076</v>
      </c>
      <c r="B13" s="842" t="s">
        <v>603</v>
      </c>
      <c r="C13" s="840">
        <v>25400</v>
      </c>
      <c r="D13" s="840">
        <v>25400</v>
      </c>
      <c r="E13" s="840">
        <v>25400</v>
      </c>
      <c r="F13" s="841" t="s">
        <v>1077</v>
      </c>
      <c r="G13" s="843"/>
    </row>
    <row r="14" spans="1:7" ht="60" customHeight="1" x14ac:dyDescent="0.2">
      <c r="A14" s="835" t="s">
        <v>1078</v>
      </c>
      <c r="B14" s="842" t="s">
        <v>1072</v>
      </c>
      <c r="C14" s="840">
        <v>12200</v>
      </c>
      <c r="D14" s="840">
        <v>12200</v>
      </c>
      <c r="E14" s="840">
        <v>12200</v>
      </c>
      <c r="F14" s="841" t="s">
        <v>1079</v>
      </c>
    </row>
    <row r="15" spans="1:7" ht="45" customHeight="1" x14ac:dyDescent="0.2">
      <c r="A15" s="844" t="s">
        <v>1080</v>
      </c>
      <c r="B15" s="842" t="s">
        <v>1072</v>
      </c>
      <c r="C15" s="840">
        <v>1746</v>
      </c>
      <c r="D15" s="840">
        <v>1746</v>
      </c>
      <c r="E15" s="840">
        <v>1746</v>
      </c>
      <c r="F15" s="841" t="s">
        <v>1081</v>
      </c>
    </row>
    <row r="16" spans="1:7" ht="30" customHeight="1" x14ac:dyDescent="0.2">
      <c r="A16" s="109" t="s">
        <v>1082</v>
      </c>
      <c r="B16" s="842" t="s">
        <v>1072</v>
      </c>
      <c r="C16" s="840">
        <v>3100</v>
      </c>
      <c r="D16" s="840">
        <v>3100</v>
      </c>
      <c r="E16" s="840">
        <v>3100</v>
      </c>
      <c r="F16" s="841" t="s">
        <v>1083</v>
      </c>
    </row>
    <row r="17" spans="1:7" ht="30" customHeight="1" x14ac:dyDescent="0.2">
      <c r="A17" s="109" t="s">
        <v>1084</v>
      </c>
      <c r="B17" s="842" t="s">
        <v>603</v>
      </c>
      <c r="C17" s="840">
        <f>16169+38809</f>
        <v>54978</v>
      </c>
      <c r="D17" s="840">
        <f t="shared" ref="D17:E17" si="0">16169+38809</f>
        <v>54978</v>
      </c>
      <c r="E17" s="840">
        <f t="shared" si="0"/>
        <v>54978</v>
      </c>
      <c r="F17" s="841" t="s">
        <v>1085</v>
      </c>
    </row>
    <row r="18" spans="1:7" ht="30" customHeight="1" x14ac:dyDescent="0.2">
      <c r="A18" s="845" t="s">
        <v>1086</v>
      </c>
      <c r="B18" s="842" t="s">
        <v>603</v>
      </c>
      <c r="C18" s="840">
        <f>117319+4454</f>
        <v>121773</v>
      </c>
      <c r="D18" s="840">
        <f t="shared" ref="D18:E18" si="1">117319+4454</f>
        <v>121773</v>
      </c>
      <c r="E18" s="840">
        <f t="shared" si="1"/>
        <v>121773</v>
      </c>
      <c r="F18" s="841" t="s">
        <v>1087</v>
      </c>
    </row>
    <row r="19" spans="1:7" ht="45" customHeight="1" x14ac:dyDescent="0.2">
      <c r="A19" s="553" t="s">
        <v>1088</v>
      </c>
      <c r="B19" s="842" t="s">
        <v>603</v>
      </c>
      <c r="C19" s="840">
        <v>20000</v>
      </c>
      <c r="D19" s="840">
        <v>20000</v>
      </c>
      <c r="E19" s="840">
        <v>20000</v>
      </c>
      <c r="F19" s="841" t="s">
        <v>1089</v>
      </c>
    </row>
    <row r="20" spans="1:7" ht="60" customHeight="1" x14ac:dyDescent="0.2">
      <c r="A20" s="845" t="s">
        <v>1090</v>
      </c>
      <c r="B20" s="26" t="s">
        <v>1091</v>
      </c>
      <c r="C20" s="840">
        <v>35016</v>
      </c>
      <c r="D20" s="840">
        <v>35016</v>
      </c>
      <c r="E20" s="840">
        <v>35016</v>
      </c>
      <c r="F20" s="841" t="s">
        <v>1092</v>
      </c>
      <c r="G20" s="843"/>
    </row>
    <row r="21" spans="1:7" ht="75" customHeight="1" x14ac:dyDescent="0.2">
      <c r="A21" s="845" t="s">
        <v>1093</v>
      </c>
      <c r="B21" s="842" t="s">
        <v>603</v>
      </c>
      <c r="C21" s="840">
        <v>1152231.7</v>
      </c>
      <c r="D21" s="840">
        <v>1152231.7</v>
      </c>
      <c r="E21" s="840">
        <v>1152231.7</v>
      </c>
      <c r="F21" s="841" t="s">
        <v>1094</v>
      </c>
      <c r="G21" s="846"/>
    </row>
    <row r="22" spans="1:7" ht="30" customHeight="1" x14ac:dyDescent="0.2">
      <c r="A22" s="835" t="s">
        <v>1095</v>
      </c>
      <c r="B22" s="842" t="s">
        <v>1096</v>
      </c>
      <c r="C22" s="840">
        <v>6845</v>
      </c>
      <c r="D22" s="840"/>
      <c r="E22" s="840"/>
      <c r="F22" s="841" t="s">
        <v>1097</v>
      </c>
    </row>
    <row r="23" spans="1:7" ht="45" customHeight="1" x14ac:dyDescent="0.2">
      <c r="A23" s="835" t="s">
        <v>1098</v>
      </c>
      <c r="B23" s="842" t="s">
        <v>1072</v>
      </c>
      <c r="C23" s="840">
        <v>1016</v>
      </c>
      <c r="D23" s="840">
        <v>1016</v>
      </c>
      <c r="E23" s="840">
        <v>1016</v>
      </c>
      <c r="F23" s="841" t="s">
        <v>1099</v>
      </c>
    </row>
    <row r="24" spans="1:7" ht="45" customHeight="1" x14ac:dyDescent="0.2">
      <c r="A24" s="845" t="s">
        <v>1100</v>
      </c>
      <c r="B24" s="842" t="s">
        <v>603</v>
      </c>
      <c r="C24" s="840">
        <v>38000</v>
      </c>
      <c r="D24" s="840">
        <v>38000</v>
      </c>
      <c r="E24" s="840"/>
      <c r="F24" s="841" t="s">
        <v>1101</v>
      </c>
    </row>
    <row r="25" spans="1:7" ht="30" customHeight="1" x14ac:dyDescent="0.2">
      <c r="A25" s="845" t="s">
        <v>1102</v>
      </c>
      <c r="B25" s="842" t="s">
        <v>603</v>
      </c>
      <c r="C25" s="840">
        <v>3647.4</v>
      </c>
      <c r="D25" s="840">
        <v>0</v>
      </c>
      <c r="E25" s="840">
        <v>0</v>
      </c>
      <c r="F25" s="841" t="s">
        <v>1103</v>
      </c>
    </row>
    <row r="26" spans="1:7" ht="45" customHeight="1" x14ac:dyDescent="0.2">
      <c r="A26" s="845" t="s">
        <v>1104</v>
      </c>
      <c r="B26" s="26" t="s">
        <v>1105</v>
      </c>
      <c r="C26" s="840">
        <v>5175</v>
      </c>
      <c r="D26" s="840">
        <v>0</v>
      </c>
      <c r="E26" s="840">
        <v>0</v>
      </c>
      <c r="F26" s="841" t="s">
        <v>1103</v>
      </c>
    </row>
    <row r="27" spans="1:7" ht="60" customHeight="1" x14ac:dyDescent="0.2">
      <c r="A27" s="845" t="s">
        <v>1106</v>
      </c>
      <c r="B27" s="842" t="s">
        <v>1107</v>
      </c>
      <c r="C27" s="840">
        <v>1500</v>
      </c>
      <c r="D27" s="840">
        <v>1500</v>
      </c>
      <c r="E27" s="840">
        <v>1500</v>
      </c>
      <c r="F27" s="841" t="s">
        <v>1108</v>
      </c>
    </row>
    <row r="28" spans="1:7" ht="60" customHeight="1" x14ac:dyDescent="0.2">
      <c r="A28" s="847" t="s">
        <v>1109</v>
      </c>
      <c r="B28" s="842" t="s">
        <v>1072</v>
      </c>
      <c r="C28" s="840">
        <v>630</v>
      </c>
      <c r="D28" s="840">
        <v>630</v>
      </c>
      <c r="E28" s="840">
        <v>630</v>
      </c>
      <c r="F28" s="841" t="s">
        <v>1108</v>
      </c>
    </row>
    <row r="29" spans="1:7" ht="60" customHeight="1" x14ac:dyDescent="0.2">
      <c r="A29" s="845" t="s">
        <v>1110</v>
      </c>
      <c r="B29" s="842" t="s">
        <v>1072</v>
      </c>
      <c r="C29" s="840">
        <v>119642.2</v>
      </c>
      <c r="D29" s="840">
        <v>0</v>
      </c>
      <c r="E29" s="840">
        <v>0</v>
      </c>
      <c r="F29" s="841" t="s">
        <v>1111</v>
      </c>
    </row>
    <row r="30" spans="1:7" ht="45" customHeight="1" x14ac:dyDescent="0.2">
      <c r="A30" s="845" t="s">
        <v>1112</v>
      </c>
      <c r="B30" s="842" t="s">
        <v>1072</v>
      </c>
      <c r="C30" s="840">
        <v>4572</v>
      </c>
      <c r="D30" s="840">
        <v>4572</v>
      </c>
      <c r="E30" s="840">
        <v>4572</v>
      </c>
      <c r="F30" s="841" t="s">
        <v>1113</v>
      </c>
    </row>
    <row r="31" spans="1:7" ht="60" customHeight="1" x14ac:dyDescent="0.2">
      <c r="A31" s="835" t="s">
        <v>1114</v>
      </c>
      <c r="B31" s="842" t="s">
        <v>1072</v>
      </c>
      <c r="C31" s="840">
        <v>33860.199999999997</v>
      </c>
      <c r="D31" s="840">
        <v>33860.199999999997</v>
      </c>
      <c r="E31" s="840">
        <v>33860.199999999997</v>
      </c>
      <c r="F31" s="841" t="s">
        <v>1115</v>
      </c>
    </row>
    <row r="32" spans="1:7" ht="30" customHeight="1" x14ac:dyDescent="0.2">
      <c r="A32" s="835" t="s">
        <v>1117</v>
      </c>
      <c r="B32" s="842" t="s">
        <v>1072</v>
      </c>
      <c r="C32" s="840">
        <v>98517</v>
      </c>
      <c r="D32" s="840">
        <v>98517</v>
      </c>
      <c r="E32" s="840">
        <v>98517</v>
      </c>
      <c r="F32" s="841" t="s">
        <v>1116</v>
      </c>
      <c r="G32" s="848"/>
    </row>
    <row r="33" spans="1:7" ht="45" customHeight="1" x14ac:dyDescent="0.2">
      <c r="A33" s="845" t="s">
        <v>1118</v>
      </c>
      <c r="B33" s="842" t="s">
        <v>1072</v>
      </c>
      <c r="C33" s="840">
        <v>2508</v>
      </c>
      <c r="D33" s="840">
        <v>2508</v>
      </c>
      <c r="E33" s="840">
        <v>2508</v>
      </c>
      <c r="F33" s="841" t="s">
        <v>1116</v>
      </c>
    </row>
    <row r="34" spans="1:7" ht="30" customHeight="1" x14ac:dyDescent="0.2">
      <c r="A34" s="835" t="s">
        <v>1119</v>
      </c>
      <c r="B34" s="842" t="s">
        <v>1072</v>
      </c>
      <c r="C34" s="840">
        <v>168</v>
      </c>
      <c r="D34" s="840">
        <v>168</v>
      </c>
      <c r="E34" s="840">
        <v>168</v>
      </c>
      <c r="F34" s="841" t="s">
        <v>1120</v>
      </c>
    </row>
    <row r="35" spans="1:7" ht="45" customHeight="1" x14ac:dyDescent="0.2">
      <c r="A35" s="845" t="s">
        <v>1121</v>
      </c>
      <c r="B35" s="842" t="s">
        <v>603</v>
      </c>
      <c r="C35" s="840">
        <v>6421.6</v>
      </c>
      <c r="D35" s="840">
        <v>6421.6</v>
      </c>
      <c r="E35" s="840">
        <v>6421.6</v>
      </c>
      <c r="F35" s="841" t="s">
        <v>1122</v>
      </c>
      <c r="G35" s="843"/>
    </row>
    <row r="36" spans="1:7" ht="30" customHeight="1" x14ac:dyDescent="0.2">
      <c r="A36" s="835" t="s">
        <v>1123</v>
      </c>
      <c r="B36" s="842" t="s">
        <v>1072</v>
      </c>
      <c r="C36" s="840">
        <v>40084</v>
      </c>
      <c r="D36" s="840">
        <v>40084</v>
      </c>
      <c r="E36" s="840">
        <v>40084</v>
      </c>
      <c r="F36" s="841" t="s">
        <v>1122</v>
      </c>
    </row>
    <row r="37" spans="1:7" ht="30" customHeight="1" x14ac:dyDescent="0.2">
      <c r="A37" s="845" t="s">
        <v>1124</v>
      </c>
      <c r="B37" s="842" t="s">
        <v>1072</v>
      </c>
      <c r="C37" s="840">
        <v>25000</v>
      </c>
      <c r="D37" s="840">
        <v>25000</v>
      </c>
      <c r="E37" s="840">
        <v>25000</v>
      </c>
      <c r="F37" s="841" t="s">
        <v>1125</v>
      </c>
    </row>
    <row r="38" spans="1:7" ht="45" customHeight="1" x14ac:dyDescent="0.2">
      <c r="A38" s="849" t="s">
        <v>1126</v>
      </c>
      <c r="B38" s="842" t="s">
        <v>1072</v>
      </c>
      <c r="C38" s="840">
        <v>508</v>
      </c>
      <c r="D38" s="840">
        <v>508</v>
      </c>
      <c r="E38" s="840">
        <v>508</v>
      </c>
      <c r="F38" s="841" t="s">
        <v>1127</v>
      </c>
    </row>
    <row r="39" spans="1:7" ht="75" customHeight="1" x14ac:dyDescent="0.2">
      <c r="A39" s="1024" t="s">
        <v>1400</v>
      </c>
      <c r="B39" s="850" t="s">
        <v>1072</v>
      </c>
      <c r="C39" s="851">
        <v>34251</v>
      </c>
      <c r="D39" s="851">
        <v>19000</v>
      </c>
      <c r="E39" s="851"/>
      <c r="F39" s="841" t="s">
        <v>1399</v>
      </c>
    </row>
    <row r="40" spans="1:7" ht="30" customHeight="1" x14ac:dyDescent="0.2">
      <c r="A40" s="845" t="s">
        <v>1128</v>
      </c>
      <c r="B40" s="842" t="s">
        <v>1072</v>
      </c>
      <c r="C40" s="840">
        <v>4000</v>
      </c>
      <c r="D40" s="840">
        <v>4000</v>
      </c>
      <c r="E40" s="840">
        <v>4000</v>
      </c>
      <c r="F40" s="841" t="s">
        <v>1129</v>
      </c>
    </row>
    <row r="41" spans="1:7" ht="60" customHeight="1" x14ac:dyDescent="0.2">
      <c r="A41" s="845" t="s">
        <v>1130</v>
      </c>
      <c r="B41" s="842" t="s">
        <v>603</v>
      </c>
      <c r="C41" s="840">
        <v>52733.1</v>
      </c>
      <c r="D41" s="840">
        <v>52733.1</v>
      </c>
      <c r="E41" s="840">
        <v>52733.1</v>
      </c>
      <c r="F41" s="841" t="s">
        <v>1131</v>
      </c>
      <c r="G41" s="843"/>
    </row>
    <row r="42" spans="1:7" ht="30" customHeight="1" x14ac:dyDescent="0.2">
      <c r="A42" s="845" t="s">
        <v>1132</v>
      </c>
      <c r="B42" s="842" t="s">
        <v>1055</v>
      </c>
      <c r="C42" s="840">
        <v>5000</v>
      </c>
      <c r="D42" s="840">
        <v>5000</v>
      </c>
      <c r="E42" s="840">
        <v>5000</v>
      </c>
      <c r="F42" s="841" t="s">
        <v>1133</v>
      </c>
    </row>
    <row r="43" spans="1:7" ht="75" customHeight="1" x14ac:dyDescent="0.2">
      <c r="A43" s="845" t="s">
        <v>1134</v>
      </c>
      <c r="B43" s="842" t="s">
        <v>1096</v>
      </c>
      <c r="C43" s="840">
        <v>12775</v>
      </c>
      <c r="D43" s="840">
        <v>12775</v>
      </c>
      <c r="E43" s="840">
        <v>12775</v>
      </c>
      <c r="F43" s="841" t="s">
        <v>1135</v>
      </c>
      <c r="G43" s="843"/>
    </row>
    <row r="44" spans="1:7" ht="45" customHeight="1" x14ac:dyDescent="0.2">
      <c r="A44" s="845" t="s">
        <v>1136</v>
      </c>
      <c r="B44" s="842" t="s">
        <v>1096</v>
      </c>
      <c r="C44" s="840">
        <v>1000</v>
      </c>
      <c r="D44" s="840">
        <v>1000</v>
      </c>
      <c r="E44" s="840">
        <v>1000</v>
      </c>
      <c r="F44" s="841" t="s">
        <v>1137</v>
      </c>
    </row>
    <row r="45" spans="1:7" ht="60" customHeight="1" x14ac:dyDescent="0.2">
      <c r="A45" s="835" t="s">
        <v>1138</v>
      </c>
      <c r="B45" s="842" t="s">
        <v>1096</v>
      </c>
      <c r="C45" s="840">
        <v>1092</v>
      </c>
      <c r="D45" s="840">
        <v>1092</v>
      </c>
      <c r="E45" s="840">
        <v>1092</v>
      </c>
      <c r="F45" s="841" t="s">
        <v>1139</v>
      </c>
    </row>
    <row r="46" spans="1:7" ht="30" customHeight="1" x14ac:dyDescent="0.2">
      <c r="A46" s="835" t="s">
        <v>1140</v>
      </c>
      <c r="B46" s="842" t="s">
        <v>1096</v>
      </c>
      <c r="C46" s="840">
        <v>15000</v>
      </c>
      <c r="D46" s="840">
        <v>15000</v>
      </c>
      <c r="E46" s="840">
        <v>15000</v>
      </c>
      <c r="F46" s="852" t="s">
        <v>1141</v>
      </c>
    </row>
    <row r="47" spans="1:7" ht="15" customHeight="1" x14ac:dyDescent="0.2">
      <c r="A47" s="845" t="s">
        <v>1142</v>
      </c>
      <c r="B47" s="842" t="s">
        <v>603</v>
      </c>
      <c r="C47" s="840">
        <v>44196</v>
      </c>
      <c r="D47" s="840">
        <v>44196</v>
      </c>
      <c r="E47" s="840">
        <v>44196</v>
      </c>
      <c r="F47" s="852" t="s">
        <v>1097</v>
      </c>
    </row>
    <row r="48" spans="1:7" ht="30" customHeight="1" x14ac:dyDescent="0.2">
      <c r="A48" s="835" t="s">
        <v>1143</v>
      </c>
      <c r="B48" s="842" t="s">
        <v>1072</v>
      </c>
      <c r="C48" s="840">
        <v>2295.1</v>
      </c>
      <c r="D48" s="840">
        <v>2295.1</v>
      </c>
      <c r="E48" s="840">
        <v>2295.1</v>
      </c>
      <c r="F48" s="852" t="s">
        <v>1144</v>
      </c>
    </row>
    <row r="49" spans="1:6" ht="45" customHeight="1" x14ac:dyDescent="0.2">
      <c r="A49" s="845" t="s">
        <v>1145</v>
      </c>
      <c r="B49" s="842" t="s">
        <v>603</v>
      </c>
      <c r="C49" s="840">
        <v>1200</v>
      </c>
      <c r="D49" s="840">
        <v>1200</v>
      </c>
      <c r="E49" s="840">
        <v>1200</v>
      </c>
      <c r="F49" s="841" t="s">
        <v>1146</v>
      </c>
    </row>
    <row r="50" spans="1:6" ht="30" customHeight="1" x14ac:dyDescent="0.2">
      <c r="A50" s="835" t="s">
        <v>1147</v>
      </c>
      <c r="B50" s="842" t="s">
        <v>1072</v>
      </c>
      <c r="C50" s="840">
        <v>360</v>
      </c>
      <c r="D50" s="840">
        <v>360</v>
      </c>
      <c r="E50" s="840">
        <v>360</v>
      </c>
      <c r="F50" s="841" t="s">
        <v>1148</v>
      </c>
    </row>
    <row r="51" spans="1:6" ht="105" customHeight="1" x14ac:dyDescent="0.2">
      <c r="A51" s="845" t="s">
        <v>1149</v>
      </c>
      <c r="B51" s="842" t="s">
        <v>1072</v>
      </c>
      <c r="C51" s="840">
        <v>1770</v>
      </c>
      <c r="D51" s="840">
        <v>1770</v>
      </c>
      <c r="E51" s="840">
        <v>1770</v>
      </c>
      <c r="F51" s="852" t="s">
        <v>1150</v>
      </c>
    </row>
    <row r="52" spans="1:6" ht="30" customHeight="1" x14ac:dyDescent="0.2">
      <c r="A52" s="845" t="s">
        <v>1151</v>
      </c>
      <c r="B52" s="842" t="s">
        <v>603</v>
      </c>
      <c r="C52" s="840">
        <v>1200</v>
      </c>
      <c r="D52" s="840">
        <v>1200</v>
      </c>
      <c r="E52" s="840">
        <v>1200</v>
      </c>
      <c r="F52" s="841" t="s">
        <v>1152</v>
      </c>
    </row>
    <row r="53" spans="1:6" ht="30" customHeight="1" x14ac:dyDescent="0.2">
      <c r="A53" s="845" t="s">
        <v>1153</v>
      </c>
      <c r="B53" s="842" t="s">
        <v>603</v>
      </c>
      <c r="C53" s="840">
        <v>2500</v>
      </c>
      <c r="D53" s="840">
        <v>2500</v>
      </c>
      <c r="E53" s="840">
        <v>2500</v>
      </c>
      <c r="F53" s="852" t="s">
        <v>1154</v>
      </c>
    </row>
    <row r="54" spans="1:6" ht="30" customHeight="1" x14ac:dyDescent="0.2">
      <c r="A54" s="835" t="s">
        <v>1155</v>
      </c>
      <c r="B54" s="842" t="s">
        <v>1072</v>
      </c>
      <c r="C54" s="840">
        <v>3000</v>
      </c>
      <c r="D54" s="840">
        <v>3000</v>
      </c>
      <c r="E54" s="840">
        <v>3000</v>
      </c>
      <c r="F54" s="852" t="s">
        <v>1156</v>
      </c>
    </row>
    <row r="55" spans="1:6" ht="30" customHeight="1" x14ac:dyDescent="0.2">
      <c r="A55" s="835" t="s">
        <v>1157</v>
      </c>
      <c r="B55" s="842" t="s">
        <v>1072</v>
      </c>
      <c r="C55" s="840">
        <v>181</v>
      </c>
      <c r="D55" s="840">
        <v>181</v>
      </c>
      <c r="E55" s="840">
        <v>181</v>
      </c>
      <c r="F55" s="852" t="s">
        <v>1158</v>
      </c>
    </row>
    <row r="56" spans="1:6" ht="45" customHeight="1" x14ac:dyDescent="0.2">
      <c r="A56" s="835" t="s">
        <v>1159</v>
      </c>
      <c r="B56" s="842" t="s">
        <v>1072</v>
      </c>
      <c r="C56" s="840">
        <v>0</v>
      </c>
      <c r="D56" s="840">
        <v>0</v>
      </c>
      <c r="E56" s="840">
        <v>0</v>
      </c>
      <c r="F56" s="852" t="s">
        <v>1160</v>
      </c>
    </row>
    <row r="57" spans="1:6" ht="60" customHeight="1" x14ac:dyDescent="0.2">
      <c r="A57" s="835" t="s">
        <v>1161</v>
      </c>
      <c r="B57" s="842" t="s">
        <v>603</v>
      </c>
      <c r="C57" s="840">
        <v>8502.6</v>
      </c>
      <c r="D57" s="840">
        <v>8502.6</v>
      </c>
      <c r="E57" s="840">
        <v>8502.6</v>
      </c>
      <c r="F57" s="852" t="s">
        <v>1162</v>
      </c>
    </row>
    <row r="58" spans="1:6" ht="30" customHeight="1" x14ac:dyDescent="0.2">
      <c r="A58" s="845" t="s">
        <v>1163</v>
      </c>
      <c r="B58" s="842" t="s">
        <v>1096</v>
      </c>
      <c r="C58" s="840">
        <v>254.4</v>
      </c>
      <c r="D58" s="840">
        <v>254.4</v>
      </c>
      <c r="E58" s="840">
        <v>254.4</v>
      </c>
      <c r="F58" s="852" t="s">
        <v>1164</v>
      </c>
    </row>
    <row r="59" spans="1:6" ht="45" customHeight="1" x14ac:dyDescent="0.2">
      <c r="A59" s="845" t="s">
        <v>1165</v>
      </c>
      <c r="B59" s="842" t="s">
        <v>1096</v>
      </c>
      <c r="C59" s="840">
        <v>3360</v>
      </c>
      <c r="D59" s="840">
        <v>3360</v>
      </c>
      <c r="E59" s="840">
        <v>3360</v>
      </c>
      <c r="F59" s="852" t="s">
        <v>1166</v>
      </c>
    </row>
    <row r="60" spans="1:6" ht="15" customHeight="1" x14ac:dyDescent="0.2">
      <c r="A60" s="845" t="s">
        <v>1167</v>
      </c>
      <c r="B60" s="842" t="s">
        <v>1096</v>
      </c>
      <c r="C60" s="840">
        <v>9967</v>
      </c>
      <c r="D60" s="840">
        <v>9967</v>
      </c>
      <c r="E60" s="840">
        <v>9967</v>
      </c>
      <c r="F60" s="852" t="s">
        <v>1168</v>
      </c>
    </row>
    <row r="61" spans="1:6" ht="60" customHeight="1" x14ac:dyDescent="0.2">
      <c r="A61" s="551" t="s">
        <v>1169</v>
      </c>
      <c r="B61" s="26" t="s">
        <v>1170</v>
      </c>
      <c r="C61" s="840">
        <v>30876</v>
      </c>
      <c r="D61" s="840">
        <v>30876</v>
      </c>
      <c r="E61" s="840">
        <v>30876</v>
      </c>
      <c r="F61" s="852" t="s">
        <v>1171</v>
      </c>
    </row>
    <row r="62" spans="1:6" ht="30" customHeight="1" x14ac:dyDescent="0.2">
      <c r="A62" s="551" t="s">
        <v>1172</v>
      </c>
      <c r="B62" s="842" t="s">
        <v>1072</v>
      </c>
      <c r="C62" s="840">
        <v>10116</v>
      </c>
      <c r="D62" s="840">
        <v>10116</v>
      </c>
      <c r="E62" s="840">
        <v>10116</v>
      </c>
      <c r="F62" s="852" t="s">
        <v>1171</v>
      </c>
    </row>
    <row r="63" spans="1:6" ht="30" customHeight="1" x14ac:dyDescent="0.2">
      <c r="A63" s="551" t="s">
        <v>1173</v>
      </c>
      <c r="B63" s="842" t="s">
        <v>603</v>
      </c>
      <c r="C63" s="840">
        <v>151574</v>
      </c>
      <c r="D63" s="840">
        <v>151574</v>
      </c>
      <c r="E63" s="840">
        <v>151574</v>
      </c>
      <c r="F63" s="852" t="s">
        <v>1171</v>
      </c>
    </row>
    <row r="64" spans="1:6" ht="15" customHeight="1" x14ac:dyDescent="0.2">
      <c r="A64" s="551" t="s">
        <v>1174</v>
      </c>
      <c r="B64" s="842" t="s">
        <v>1072</v>
      </c>
      <c r="C64" s="840">
        <v>20387</v>
      </c>
      <c r="D64" s="840">
        <v>20387</v>
      </c>
      <c r="E64" s="840">
        <v>20387</v>
      </c>
      <c r="F64" s="852" t="s">
        <v>1171</v>
      </c>
    </row>
    <row r="65" spans="1:6" ht="30" customHeight="1" x14ac:dyDescent="0.2">
      <c r="A65" s="551" t="s">
        <v>1175</v>
      </c>
      <c r="B65" s="842" t="s">
        <v>603</v>
      </c>
      <c r="C65" s="840">
        <v>3175</v>
      </c>
      <c r="D65" s="840">
        <v>3175</v>
      </c>
      <c r="E65" s="840">
        <v>3175</v>
      </c>
      <c r="F65" s="852" t="s">
        <v>1171</v>
      </c>
    </row>
    <row r="66" spans="1:6" ht="25.5" x14ac:dyDescent="0.2">
      <c r="A66" s="551" t="s">
        <v>1176</v>
      </c>
      <c r="B66" s="842" t="s">
        <v>1072</v>
      </c>
      <c r="C66" s="840">
        <v>254</v>
      </c>
      <c r="D66" s="840">
        <v>0</v>
      </c>
      <c r="E66" s="840">
        <v>0</v>
      </c>
      <c r="F66" s="852" t="s">
        <v>1177</v>
      </c>
    </row>
    <row r="67" spans="1:6" ht="30" customHeight="1" x14ac:dyDescent="0.2">
      <c r="A67" s="853" t="s">
        <v>1178</v>
      </c>
      <c r="B67" s="842" t="s">
        <v>603</v>
      </c>
      <c r="C67" s="840">
        <v>2531</v>
      </c>
      <c r="D67" s="840">
        <v>2531</v>
      </c>
      <c r="E67" s="840">
        <v>2531</v>
      </c>
      <c r="F67" s="841" t="s">
        <v>1179</v>
      </c>
    </row>
    <row r="68" spans="1:6" ht="45" customHeight="1" x14ac:dyDescent="0.2">
      <c r="A68" s="853" t="s">
        <v>1180</v>
      </c>
      <c r="B68" s="842" t="s">
        <v>1181</v>
      </c>
      <c r="C68" s="840">
        <v>500</v>
      </c>
      <c r="D68" s="840">
        <v>500</v>
      </c>
      <c r="E68" s="840">
        <v>500</v>
      </c>
      <c r="F68" s="841" t="s">
        <v>1182</v>
      </c>
    </row>
    <row r="69" spans="1:6" ht="63.75" x14ac:dyDescent="0.2">
      <c r="A69" s="845" t="s">
        <v>1183</v>
      </c>
      <c r="B69" s="842" t="s">
        <v>1072</v>
      </c>
      <c r="C69" s="840">
        <v>2000</v>
      </c>
      <c r="D69" s="840">
        <v>2000</v>
      </c>
      <c r="E69" s="840">
        <v>2000</v>
      </c>
      <c r="F69" s="852" t="s">
        <v>1184</v>
      </c>
    </row>
    <row r="70" spans="1:6" ht="25.5" x14ac:dyDescent="0.2">
      <c r="A70" s="551" t="s">
        <v>1185</v>
      </c>
      <c r="B70" s="842" t="s">
        <v>603</v>
      </c>
      <c r="C70" s="840">
        <v>2521</v>
      </c>
      <c r="D70" s="840">
        <v>2521</v>
      </c>
      <c r="E70" s="840">
        <v>2521</v>
      </c>
      <c r="F70" s="852" t="s">
        <v>1186</v>
      </c>
    </row>
    <row r="71" spans="1:6" ht="25.5" x14ac:dyDescent="0.2">
      <c r="A71" s="845" t="s">
        <v>1187</v>
      </c>
      <c r="B71" s="842" t="s">
        <v>603</v>
      </c>
      <c r="C71" s="840">
        <v>1951</v>
      </c>
      <c r="D71" s="840">
        <v>0</v>
      </c>
      <c r="E71" s="840">
        <v>0</v>
      </c>
      <c r="F71" s="852" t="s">
        <v>1188</v>
      </c>
    </row>
    <row r="72" spans="1:6" ht="30" customHeight="1" x14ac:dyDescent="0.2">
      <c r="A72" s="845" t="s">
        <v>1189</v>
      </c>
      <c r="B72" s="842" t="s">
        <v>1072</v>
      </c>
      <c r="C72" s="840">
        <v>29500</v>
      </c>
      <c r="D72" s="840">
        <v>29500</v>
      </c>
      <c r="E72" s="840">
        <v>19500</v>
      </c>
      <c r="F72" s="841" t="s">
        <v>1190</v>
      </c>
    </row>
    <row r="73" spans="1:6" ht="30" customHeight="1" x14ac:dyDescent="0.2">
      <c r="A73" s="854" t="s">
        <v>1191</v>
      </c>
      <c r="B73" s="855"/>
      <c r="C73" s="856">
        <v>7527</v>
      </c>
      <c r="D73" s="856">
        <v>7527</v>
      </c>
      <c r="E73" s="856"/>
      <c r="F73" s="857" t="s">
        <v>1192</v>
      </c>
    </row>
    <row r="74" spans="1:6" ht="30" customHeight="1" x14ac:dyDescent="0.2">
      <c r="A74" s="854" t="s">
        <v>1193</v>
      </c>
      <c r="B74" s="855"/>
      <c r="C74" s="856">
        <v>317500</v>
      </c>
      <c r="D74" s="856">
        <v>317500</v>
      </c>
      <c r="E74" s="856"/>
      <c r="F74" s="857" t="s">
        <v>1194</v>
      </c>
    </row>
    <row r="75" spans="1:6" ht="15" customHeight="1" x14ac:dyDescent="0.2">
      <c r="A75" s="854" t="s">
        <v>1195</v>
      </c>
      <c r="B75" s="855"/>
      <c r="C75" s="856">
        <v>127000</v>
      </c>
      <c r="D75" s="856">
        <v>127000</v>
      </c>
      <c r="E75" s="856"/>
      <c r="F75" s="857" t="s">
        <v>1194</v>
      </c>
    </row>
    <row r="76" spans="1:6" ht="30" customHeight="1" x14ac:dyDescent="0.2">
      <c r="A76" s="854" t="s">
        <v>1196</v>
      </c>
      <c r="B76" s="855"/>
      <c r="C76" s="856">
        <v>63000</v>
      </c>
      <c r="D76" s="856">
        <v>0</v>
      </c>
      <c r="E76" s="856"/>
      <c r="F76" s="857" t="s">
        <v>1197</v>
      </c>
    </row>
    <row r="77" spans="1:6" ht="15" customHeight="1" x14ac:dyDescent="0.2">
      <c r="A77" s="853" t="s">
        <v>1198</v>
      </c>
      <c r="B77" s="855"/>
      <c r="C77" s="858">
        <v>189493</v>
      </c>
      <c r="D77" s="858"/>
      <c r="E77" s="856"/>
      <c r="F77" s="857" t="s">
        <v>1199</v>
      </c>
    </row>
    <row r="78" spans="1:6" ht="15" customHeight="1" x14ac:dyDescent="0.2">
      <c r="A78" s="854" t="s">
        <v>1200</v>
      </c>
      <c r="B78" s="855"/>
      <c r="C78" s="856">
        <v>500</v>
      </c>
      <c r="D78" s="856">
        <v>500</v>
      </c>
      <c r="E78" s="856"/>
      <c r="F78" s="857" t="s">
        <v>1201</v>
      </c>
    </row>
    <row r="79" spans="1:6" ht="15" customHeight="1" x14ac:dyDescent="0.2">
      <c r="A79" s="854" t="s">
        <v>1202</v>
      </c>
      <c r="B79" s="855"/>
      <c r="C79" s="856">
        <v>250</v>
      </c>
      <c r="D79" s="856">
        <v>250</v>
      </c>
      <c r="E79" s="856"/>
      <c r="F79" s="857" t="s">
        <v>1203</v>
      </c>
    </row>
    <row r="80" spans="1:6" ht="45" customHeight="1" x14ac:dyDescent="0.2">
      <c r="A80" s="854" t="s">
        <v>1204</v>
      </c>
      <c r="B80" s="855"/>
      <c r="C80" s="856">
        <v>500000</v>
      </c>
      <c r="D80" s="856">
        <v>500000</v>
      </c>
      <c r="E80" s="856"/>
      <c r="F80" s="857" t="s">
        <v>1205</v>
      </c>
    </row>
    <row r="81" spans="1:6" ht="30" customHeight="1" x14ac:dyDescent="0.2">
      <c r="A81" s="854" t="s">
        <v>1206</v>
      </c>
      <c r="B81" s="855"/>
      <c r="C81" s="856">
        <v>50136</v>
      </c>
      <c r="D81" s="856">
        <v>50136</v>
      </c>
      <c r="E81" s="856"/>
      <c r="F81" s="859" t="s">
        <v>1207</v>
      </c>
    </row>
    <row r="82" spans="1:6" x14ac:dyDescent="0.2">
      <c r="A82" s="854" t="s">
        <v>1208</v>
      </c>
      <c r="B82" s="855"/>
      <c r="C82" s="856">
        <v>193000</v>
      </c>
      <c r="D82" s="856">
        <v>0</v>
      </c>
      <c r="E82" s="856"/>
      <c r="F82" s="857" t="s">
        <v>1209</v>
      </c>
    </row>
    <row r="83" spans="1:6" ht="30" customHeight="1" x14ac:dyDescent="0.2">
      <c r="A83" s="854" t="s">
        <v>1210</v>
      </c>
      <c r="B83" s="855"/>
      <c r="C83" s="856">
        <v>30000</v>
      </c>
      <c r="D83" s="856">
        <v>0</v>
      </c>
      <c r="E83" s="856"/>
      <c r="F83" s="857" t="s">
        <v>1211</v>
      </c>
    </row>
    <row r="84" spans="1:6" x14ac:dyDescent="0.2">
      <c r="A84" s="854" t="s">
        <v>1212</v>
      </c>
      <c r="B84" s="855"/>
      <c r="C84" s="856">
        <v>50</v>
      </c>
      <c r="D84" s="856">
        <v>50</v>
      </c>
      <c r="E84" s="856"/>
      <c r="F84" s="857" t="s">
        <v>1213</v>
      </c>
    </row>
    <row r="85" spans="1:6" ht="15" customHeight="1" x14ac:dyDescent="0.2">
      <c r="A85" s="854" t="s">
        <v>1214</v>
      </c>
      <c r="B85" s="855"/>
      <c r="C85" s="856">
        <v>1075718</v>
      </c>
      <c r="D85" s="856">
        <v>1075718</v>
      </c>
      <c r="E85" s="856"/>
      <c r="F85" s="857" t="s">
        <v>1215</v>
      </c>
    </row>
    <row r="86" spans="1:6" ht="30" customHeight="1" x14ac:dyDescent="0.2">
      <c r="A86" s="854" t="s">
        <v>1216</v>
      </c>
      <c r="B86" s="855"/>
      <c r="C86" s="856">
        <f>59379+12624</f>
        <v>72003</v>
      </c>
      <c r="D86" s="856"/>
      <c r="E86" s="856"/>
      <c r="F86" s="857" t="s">
        <v>1217</v>
      </c>
    </row>
    <row r="87" spans="1:6" ht="15" customHeight="1" x14ac:dyDescent="0.2">
      <c r="A87" s="854" t="s">
        <v>1218</v>
      </c>
      <c r="B87" s="855"/>
      <c r="C87" s="856">
        <v>19000</v>
      </c>
      <c r="D87" s="856">
        <v>19000</v>
      </c>
      <c r="E87" s="856"/>
      <c r="F87" s="857" t="s">
        <v>1219</v>
      </c>
    </row>
    <row r="88" spans="1:6" x14ac:dyDescent="0.2">
      <c r="A88" s="854" t="s">
        <v>1220</v>
      </c>
      <c r="B88" s="855"/>
      <c r="C88" s="856">
        <v>1320</v>
      </c>
      <c r="D88" s="856">
        <v>1320</v>
      </c>
      <c r="E88" s="856"/>
      <c r="F88" s="857" t="s">
        <v>1221</v>
      </c>
    </row>
    <row r="89" spans="1:6" ht="15" customHeight="1" x14ac:dyDescent="0.2">
      <c r="A89" s="854" t="s">
        <v>1222</v>
      </c>
      <c r="B89" s="855"/>
      <c r="C89" s="856">
        <v>21000</v>
      </c>
      <c r="D89" s="856"/>
      <c r="E89" s="856"/>
      <c r="F89" s="857" t="s">
        <v>1223</v>
      </c>
    </row>
    <row r="90" spans="1:6" x14ac:dyDescent="0.2">
      <c r="A90" s="854" t="s">
        <v>1224</v>
      </c>
      <c r="B90" s="855"/>
      <c r="C90" s="856">
        <v>733341</v>
      </c>
      <c r="D90" s="856"/>
      <c r="E90" s="856"/>
      <c r="F90" s="857" t="s">
        <v>1225</v>
      </c>
    </row>
    <row r="91" spans="1:6" ht="15" customHeight="1" x14ac:dyDescent="0.2">
      <c r="A91" s="854" t="s">
        <v>1226</v>
      </c>
      <c r="B91" s="855" t="s">
        <v>1021</v>
      </c>
      <c r="C91" s="856">
        <v>968958</v>
      </c>
      <c r="D91" s="856">
        <v>968958</v>
      </c>
      <c r="E91" s="856"/>
      <c r="F91" s="26" t="s">
        <v>1227</v>
      </c>
    </row>
    <row r="92" spans="1:6" x14ac:dyDescent="0.2">
      <c r="A92" s="854" t="s">
        <v>1228</v>
      </c>
      <c r="B92" s="855" t="s">
        <v>1055</v>
      </c>
      <c r="C92" s="856">
        <v>9144</v>
      </c>
      <c r="D92" s="856">
        <v>9144</v>
      </c>
      <c r="E92" s="856">
        <v>9144</v>
      </c>
      <c r="F92" s="857" t="s">
        <v>1229</v>
      </c>
    </row>
    <row r="93" spans="1:6" x14ac:dyDescent="0.2">
      <c r="A93" s="854" t="s">
        <v>1230</v>
      </c>
      <c r="B93" s="855" t="s">
        <v>1055</v>
      </c>
      <c r="C93" s="856">
        <v>11430</v>
      </c>
      <c r="D93" s="856"/>
      <c r="E93" s="856"/>
      <c r="F93" s="857" t="s">
        <v>1229</v>
      </c>
    </row>
    <row r="94" spans="1:6" x14ac:dyDescent="0.2">
      <c r="A94" s="854" t="s">
        <v>1231</v>
      </c>
      <c r="B94" s="855" t="s">
        <v>1055</v>
      </c>
      <c r="C94" s="856">
        <v>9144</v>
      </c>
      <c r="D94" s="856">
        <v>9144</v>
      </c>
      <c r="E94" s="856">
        <v>9144</v>
      </c>
      <c r="F94" s="857" t="s">
        <v>1232</v>
      </c>
    </row>
    <row r="95" spans="1:6" ht="15" customHeight="1" x14ac:dyDescent="0.2">
      <c r="A95" s="854" t="s">
        <v>1233</v>
      </c>
      <c r="B95" s="855" t="s">
        <v>1055</v>
      </c>
      <c r="C95" s="856">
        <v>6878</v>
      </c>
      <c r="D95" s="856">
        <v>0</v>
      </c>
      <c r="E95" s="856">
        <v>0</v>
      </c>
      <c r="F95" s="857" t="s">
        <v>1234</v>
      </c>
    </row>
    <row r="96" spans="1:6" ht="19.899999999999999" customHeight="1" thickBot="1" x14ac:dyDescent="0.25">
      <c r="A96" s="860" t="s">
        <v>1037</v>
      </c>
      <c r="B96" s="137"/>
      <c r="C96" s="861">
        <f>SUM(C2:C95)</f>
        <v>7140976.3000000007</v>
      </c>
      <c r="D96" s="861">
        <f t="shared" ref="D96:E96" si="2">SUM(D2:D95)</f>
        <v>5568350.7000000002</v>
      </c>
      <c r="E96" s="861">
        <f t="shared" si="2"/>
        <v>2409055.7000000002</v>
      </c>
      <c r="F96" s="862"/>
    </row>
  </sheetData>
  <printOptions horizontalCentered="1"/>
  <pageMargins left="0.70866141732283472" right="0.70866141732283472" top="1.1417322834645669" bottom="0.74803149606299213" header="0.31496062992125984" footer="0.31496062992125984"/>
  <pageSetup paperSize="9" scale="80" orientation="landscape" r:id="rId1"/>
  <headerFooter>
    <oddHeader>&amp;C&amp;"Times New Roman,Félkövér"Budapest VIII. kerületi Önkormányzat 2020. évi költségvetés
Előzetes és többéves
kötelezettségvállalás&amp;R&amp;"Times New Roman,Félkövér dőlt"előterjesztés
2. sz. melléklete
ezer Ft-ban</oddHeader>
    <oddFooter>&amp;R&amp;P</oddFooter>
  </headerFooter>
  <colBreaks count="1" manualBreakCount="1">
    <brk id="6"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39"/>
  <sheetViews>
    <sheetView zoomScaleNormal="100" workbookViewId="0">
      <pane xSplit="2" ySplit="5" topLeftCell="C6" activePane="bottomRight" state="frozen"/>
      <selection pane="topRight" activeCell="C1" sqref="C1"/>
      <selection pane="bottomLeft" activeCell="A6" sqref="A6"/>
      <selection pane="bottomRight" activeCell="C26" sqref="C26:D26"/>
    </sheetView>
  </sheetViews>
  <sheetFormatPr defaultRowHeight="12.75" x14ac:dyDescent="0.2"/>
  <cols>
    <col min="1" max="1" width="9" style="865" customWidth="1"/>
    <col min="2" max="2" width="59.28515625" style="865" customWidth="1"/>
    <col min="3" max="4" width="15.7109375" style="881" customWidth="1"/>
    <col min="5" max="254" width="9.140625" style="865"/>
    <col min="255" max="255" width="9" style="865" customWidth="1"/>
    <col min="256" max="256" width="59.28515625" style="865" customWidth="1"/>
    <col min="257" max="260" width="15.7109375" style="865" customWidth="1"/>
    <col min="261" max="510" width="9.140625" style="865"/>
    <col min="511" max="511" width="9" style="865" customWidth="1"/>
    <col min="512" max="512" width="59.28515625" style="865" customWidth="1"/>
    <col min="513" max="516" width="15.7109375" style="865" customWidth="1"/>
    <col min="517" max="766" width="9.140625" style="865"/>
    <col min="767" max="767" width="9" style="865" customWidth="1"/>
    <col min="768" max="768" width="59.28515625" style="865" customWidth="1"/>
    <col min="769" max="772" width="15.7109375" style="865" customWidth="1"/>
    <col min="773" max="1022" width="9.140625" style="865"/>
    <col min="1023" max="1023" width="9" style="865" customWidth="1"/>
    <col min="1024" max="1024" width="59.28515625" style="865" customWidth="1"/>
    <col min="1025" max="1028" width="15.7109375" style="865" customWidth="1"/>
    <col min="1029" max="1278" width="9.140625" style="865"/>
    <col min="1279" max="1279" width="9" style="865" customWidth="1"/>
    <col min="1280" max="1280" width="59.28515625" style="865" customWidth="1"/>
    <col min="1281" max="1284" width="15.7109375" style="865" customWidth="1"/>
    <col min="1285" max="1534" width="9.140625" style="865"/>
    <col min="1535" max="1535" width="9" style="865" customWidth="1"/>
    <col min="1536" max="1536" width="59.28515625" style="865" customWidth="1"/>
    <col min="1537" max="1540" width="15.7109375" style="865" customWidth="1"/>
    <col min="1541" max="1790" width="9.140625" style="865"/>
    <col min="1791" max="1791" width="9" style="865" customWidth="1"/>
    <col min="1792" max="1792" width="59.28515625" style="865" customWidth="1"/>
    <col min="1793" max="1796" width="15.7109375" style="865" customWidth="1"/>
    <col min="1797" max="2046" width="9.140625" style="865"/>
    <col min="2047" max="2047" width="9" style="865" customWidth="1"/>
    <col min="2048" max="2048" width="59.28515625" style="865" customWidth="1"/>
    <col min="2049" max="2052" width="15.7109375" style="865" customWidth="1"/>
    <col min="2053" max="2302" width="9.140625" style="865"/>
    <col min="2303" max="2303" width="9" style="865" customWidth="1"/>
    <col min="2304" max="2304" width="59.28515625" style="865" customWidth="1"/>
    <col min="2305" max="2308" width="15.7109375" style="865" customWidth="1"/>
    <col min="2309" max="2558" width="9.140625" style="865"/>
    <col min="2559" max="2559" width="9" style="865" customWidth="1"/>
    <col min="2560" max="2560" width="59.28515625" style="865" customWidth="1"/>
    <col min="2561" max="2564" width="15.7109375" style="865" customWidth="1"/>
    <col min="2565" max="2814" width="9.140625" style="865"/>
    <col min="2815" max="2815" width="9" style="865" customWidth="1"/>
    <col min="2816" max="2816" width="59.28515625" style="865" customWidth="1"/>
    <col min="2817" max="2820" width="15.7109375" style="865" customWidth="1"/>
    <col min="2821" max="3070" width="9.140625" style="865"/>
    <col min="3071" max="3071" width="9" style="865" customWidth="1"/>
    <col min="3072" max="3072" width="59.28515625" style="865" customWidth="1"/>
    <col min="3073" max="3076" width="15.7109375" style="865" customWidth="1"/>
    <col min="3077" max="3326" width="9.140625" style="865"/>
    <col min="3327" max="3327" width="9" style="865" customWidth="1"/>
    <col min="3328" max="3328" width="59.28515625" style="865" customWidth="1"/>
    <col min="3329" max="3332" width="15.7109375" style="865" customWidth="1"/>
    <col min="3333" max="3582" width="9.140625" style="865"/>
    <col min="3583" max="3583" width="9" style="865" customWidth="1"/>
    <col min="3584" max="3584" width="59.28515625" style="865" customWidth="1"/>
    <col min="3585" max="3588" width="15.7109375" style="865" customWidth="1"/>
    <col min="3589" max="3838" width="9.140625" style="865"/>
    <col min="3839" max="3839" width="9" style="865" customWidth="1"/>
    <col min="3840" max="3840" width="59.28515625" style="865" customWidth="1"/>
    <col min="3841" max="3844" width="15.7109375" style="865" customWidth="1"/>
    <col min="3845" max="4094" width="9.140625" style="865"/>
    <col min="4095" max="4095" width="9" style="865" customWidth="1"/>
    <col min="4096" max="4096" width="59.28515625" style="865" customWidth="1"/>
    <col min="4097" max="4100" width="15.7109375" style="865" customWidth="1"/>
    <col min="4101" max="4350" width="9.140625" style="865"/>
    <col min="4351" max="4351" width="9" style="865" customWidth="1"/>
    <col min="4352" max="4352" width="59.28515625" style="865" customWidth="1"/>
    <col min="4353" max="4356" width="15.7109375" style="865" customWidth="1"/>
    <col min="4357" max="4606" width="9.140625" style="865"/>
    <col min="4607" max="4607" width="9" style="865" customWidth="1"/>
    <col min="4608" max="4608" width="59.28515625" style="865" customWidth="1"/>
    <col min="4609" max="4612" width="15.7109375" style="865" customWidth="1"/>
    <col min="4613" max="4862" width="9.140625" style="865"/>
    <col min="4863" max="4863" width="9" style="865" customWidth="1"/>
    <col min="4864" max="4864" width="59.28515625" style="865" customWidth="1"/>
    <col min="4865" max="4868" width="15.7109375" style="865" customWidth="1"/>
    <col min="4869" max="5118" width="9.140625" style="865"/>
    <col min="5119" max="5119" width="9" style="865" customWidth="1"/>
    <col min="5120" max="5120" width="59.28515625" style="865" customWidth="1"/>
    <col min="5121" max="5124" width="15.7109375" style="865" customWidth="1"/>
    <col min="5125" max="5374" width="9.140625" style="865"/>
    <col min="5375" max="5375" width="9" style="865" customWidth="1"/>
    <col min="5376" max="5376" width="59.28515625" style="865" customWidth="1"/>
    <col min="5377" max="5380" width="15.7109375" style="865" customWidth="1"/>
    <col min="5381" max="5630" width="9.140625" style="865"/>
    <col min="5631" max="5631" width="9" style="865" customWidth="1"/>
    <col min="5632" max="5632" width="59.28515625" style="865" customWidth="1"/>
    <col min="5633" max="5636" width="15.7109375" style="865" customWidth="1"/>
    <col min="5637" max="5886" width="9.140625" style="865"/>
    <col min="5887" max="5887" width="9" style="865" customWidth="1"/>
    <col min="5888" max="5888" width="59.28515625" style="865" customWidth="1"/>
    <col min="5889" max="5892" width="15.7109375" style="865" customWidth="1"/>
    <col min="5893" max="6142" width="9.140625" style="865"/>
    <col min="6143" max="6143" width="9" style="865" customWidth="1"/>
    <col min="6144" max="6144" width="59.28515625" style="865" customWidth="1"/>
    <col min="6145" max="6148" width="15.7109375" style="865" customWidth="1"/>
    <col min="6149" max="6398" width="9.140625" style="865"/>
    <col min="6399" max="6399" width="9" style="865" customWidth="1"/>
    <col min="6400" max="6400" width="59.28515625" style="865" customWidth="1"/>
    <col min="6401" max="6404" width="15.7109375" style="865" customWidth="1"/>
    <col min="6405" max="6654" width="9.140625" style="865"/>
    <col min="6655" max="6655" width="9" style="865" customWidth="1"/>
    <col min="6656" max="6656" width="59.28515625" style="865" customWidth="1"/>
    <col min="6657" max="6660" width="15.7109375" style="865" customWidth="1"/>
    <col min="6661" max="6910" width="9.140625" style="865"/>
    <col min="6911" max="6911" width="9" style="865" customWidth="1"/>
    <col min="6912" max="6912" width="59.28515625" style="865" customWidth="1"/>
    <col min="6913" max="6916" width="15.7109375" style="865" customWidth="1"/>
    <col min="6917" max="7166" width="9.140625" style="865"/>
    <col min="7167" max="7167" width="9" style="865" customWidth="1"/>
    <col min="7168" max="7168" width="59.28515625" style="865" customWidth="1"/>
    <col min="7169" max="7172" width="15.7109375" style="865" customWidth="1"/>
    <col min="7173" max="7422" width="9.140625" style="865"/>
    <col min="7423" max="7423" width="9" style="865" customWidth="1"/>
    <col min="7424" max="7424" width="59.28515625" style="865" customWidth="1"/>
    <col min="7425" max="7428" width="15.7109375" style="865" customWidth="1"/>
    <col min="7429" max="7678" width="9.140625" style="865"/>
    <col min="7679" max="7679" width="9" style="865" customWidth="1"/>
    <col min="7680" max="7680" width="59.28515625" style="865" customWidth="1"/>
    <col min="7681" max="7684" width="15.7109375" style="865" customWidth="1"/>
    <col min="7685" max="7934" width="9.140625" style="865"/>
    <col min="7935" max="7935" width="9" style="865" customWidth="1"/>
    <col min="7936" max="7936" width="59.28515625" style="865" customWidth="1"/>
    <col min="7937" max="7940" width="15.7109375" style="865" customWidth="1"/>
    <col min="7941" max="8190" width="9.140625" style="865"/>
    <col min="8191" max="8191" width="9" style="865" customWidth="1"/>
    <col min="8192" max="8192" width="59.28515625" style="865" customWidth="1"/>
    <col min="8193" max="8196" width="15.7109375" style="865" customWidth="1"/>
    <col min="8197" max="8446" width="9.140625" style="865"/>
    <col min="8447" max="8447" width="9" style="865" customWidth="1"/>
    <col min="8448" max="8448" width="59.28515625" style="865" customWidth="1"/>
    <col min="8449" max="8452" width="15.7109375" style="865" customWidth="1"/>
    <col min="8453" max="8702" width="9.140625" style="865"/>
    <col min="8703" max="8703" width="9" style="865" customWidth="1"/>
    <col min="8704" max="8704" width="59.28515625" style="865" customWidth="1"/>
    <col min="8705" max="8708" width="15.7109375" style="865" customWidth="1"/>
    <col min="8709" max="8958" width="9.140625" style="865"/>
    <col min="8959" max="8959" width="9" style="865" customWidth="1"/>
    <col min="8960" max="8960" width="59.28515625" style="865" customWidth="1"/>
    <col min="8961" max="8964" width="15.7109375" style="865" customWidth="1"/>
    <col min="8965" max="9214" width="9.140625" style="865"/>
    <col min="9215" max="9215" width="9" style="865" customWidth="1"/>
    <col min="9216" max="9216" width="59.28515625" style="865" customWidth="1"/>
    <col min="9217" max="9220" width="15.7109375" style="865" customWidth="1"/>
    <col min="9221" max="9470" width="9.140625" style="865"/>
    <col min="9471" max="9471" width="9" style="865" customWidth="1"/>
    <col min="9472" max="9472" width="59.28515625" style="865" customWidth="1"/>
    <col min="9473" max="9476" width="15.7109375" style="865" customWidth="1"/>
    <col min="9477" max="9726" width="9.140625" style="865"/>
    <col min="9727" max="9727" width="9" style="865" customWidth="1"/>
    <col min="9728" max="9728" width="59.28515625" style="865" customWidth="1"/>
    <col min="9729" max="9732" width="15.7109375" style="865" customWidth="1"/>
    <col min="9733" max="9982" width="9.140625" style="865"/>
    <col min="9983" max="9983" width="9" style="865" customWidth="1"/>
    <col min="9984" max="9984" width="59.28515625" style="865" customWidth="1"/>
    <col min="9985" max="9988" width="15.7109375" style="865" customWidth="1"/>
    <col min="9989" max="10238" width="9.140625" style="865"/>
    <col min="10239" max="10239" width="9" style="865" customWidth="1"/>
    <col min="10240" max="10240" width="59.28515625" style="865" customWidth="1"/>
    <col min="10241" max="10244" width="15.7109375" style="865" customWidth="1"/>
    <col min="10245" max="10494" width="9.140625" style="865"/>
    <col min="10495" max="10495" width="9" style="865" customWidth="1"/>
    <col min="10496" max="10496" width="59.28515625" style="865" customWidth="1"/>
    <col min="10497" max="10500" width="15.7109375" style="865" customWidth="1"/>
    <col min="10501" max="10750" width="9.140625" style="865"/>
    <col min="10751" max="10751" width="9" style="865" customWidth="1"/>
    <col min="10752" max="10752" width="59.28515625" style="865" customWidth="1"/>
    <col min="10753" max="10756" width="15.7109375" style="865" customWidth="1"/>
    <col min="10757" max="11006" width="9.140625" style="865"/>
    <col min="11007" max="11007" width="9" style="865" customWidth="1"/>
    <col min="11008" max="11008" width="59.28515625" style="865" customWidth="1"/>
    <col min="11009" max="11012" width="15.7109375" style="865" customWidth="1"/>
    <col min="11013" max="11262" width="9.140625" style="865"/>
    <col min="11263" max="11263" width="9" style="865" customWidth="1"/>
    <col min="11264" max="11264" width="59.28515625" style="865" customWidth="1"/>
    <col min="11265" max="11268" width="15.7109375" style="865" customWidth="1"/>
    <col min="11269" max="11518" width="9.140625" style="865"/>
    <col min="11519" max="11519" width="9" style="865" customWidth="1"/>
    <col min="11520" max="11520" width="59.28515625" style="865" customWidth="1"/>
    <col min="11521" max="11524" width="15.7109375" style="865" customWidth="1"/>
    <col min="11525" max="11774" width="9.140625" style="865"/>
    <col min="11775" max="11775" width="9" style="865" customWidth="1"/>
    <col min="11776" max="11776" width="59.28515625" style="865" customWidth="1"/>
    <col min="11777" max="11780" width="15.7109375" style="865" customWidth="1"/>
    <col min="11781" max="12030" width="9.140625" style="865"/>
    <col min="12031" max="12031" width="9" style="865" customWidth="1"/>
    <col min="12032" max="12032" width="59.28515625" style="865" customWidth="1"/>
    <col min="12033" max="12036" width="15.7109375" style="865" customWidth="1"/>
    <col min="12037" max="12286" width="9.140625" style="865"/>
    <col min="12287" max="12287" width="9" style="865" customWidth="1"/>
    <col min="12288" max="12288" width="59.28515625" style="865" customWidth="1"/>
    <col min="12289" max="12292" width="15.7109375" style="865" customWidth="1"/>
    <col min="12293" max="12542" width="9.140625" style="865"/>
    <col min="12543" max="12543" width="9" style="865" customWidth="1"/>
    <col min="12544" max="12544" width="59.28515625" style="865" customWidth="1"/>
    <col min="12545" max="12548" width="15.7109375" style="865" customWidth="1"/>
    <col min="12549" max="12798" width="9.140625" style="865"/>
    <col min="12799" max="12799" width="9" style="865" customWidth="1"/>
    <col min="12800" max="12800" width="59.28515625" style="865" customWidth="1"/>
    <col min="12801" max="12804" width="15.7109375" style="865" customWidth="1"/>
    <col min="12805" max="13054" width="9.140625" style="865"/>
    <col min="13055" max="13055" width="9" style="865" customWidth="1"/>
    <col min="13056" max="13056" width="59.28515625" style="865" customWidth="1"/>
    <col min="13057" max="13060" width="15.7109375" style="865" customWidth="1"/>
    <col min="13061" max="13310" width="9.140625" style="865"/>
    <col min="13311" max="13311" width="9" style="865" customWidth="1"/>
    <col min="13312" max="13312" width="59.28515625" style="865" customWidth="1"/>
    <col min="13313" max="13316" width="15.7109375" style="865" customWidth="1"/>
    <col min="13317" max="13566" width="9.140625" style="865"/>
    <col min="13567" max="13567" width="9" style="865" customWidth="1"/>
    <col min="13568" max="13568" width="59.28515625" style="865" customWidth="1"/>
    <col min="13569" max="13572" width="15.7109375" style="865" customWidth="1"/>
    <col min="13573" max="13822" width="9.140625" style="865"/>
    <col min="13823" max="13823" width="9" style="865" customWidth="1"/>
    <col min="13824" max="13824" width="59.28515625" style="865" customWidth="1"/>
    <col min="13825" max="13828" width="15.7109375" style="865" customWidth="1"/>
    <col min="13829" max="14078" width="9.140625" style="865"/>
    <col min="14079" max="14079" width="9" style="865" customWidth="1"/>
    <col min="14080" max="14080" width="59.28515625" style="865" customWidth="1"/>
    <col min="14081" max="14084" width="15.7109375" style="865" customWidth="1"/>
    <col min="14085" max="14334" width="9.140625" style="865"/>
    <col min="14335" max="14335" width="9" style="865" customWidth="1"/>
    <col min="14336" max="14336" width="59.28515625" style="865" customWidth="1"/>
    <col min="14337" max="14340" width="15.7109375" style="865" customWidth="1"/>
    <col min="14341" max="14590" width="9.140625" style="865"/>
    <col min="14591" max="14591" width="9" style="865" customWidth="1"/>
    <col min="14592" max="14592" width="59.28515625" style="865" customWidth="1"/>
    <col min="14593" max="14596" width="15.7109375" style="865" customWidth="1"/>
    <col min="14597" max="14846" width="9.140625" style="865"/>
    <col min="14847" max="14847" width="9" style="865" customWidth="1"/>
    <col min="14848" max="14848" width="59.28515625" style="865" customWidth="1"/>
    <col min="14849" max="14852" width="15.7109375" style="865" customWidth="1"/>
    <col min="14853" max="15102" width="9.140625" style="865"/>
    <col min="15103" max="15103" width="9" style="865" customWidth="1"/>
    <col min="15104" max="15104" width="59.28515625" style="865" customWidth="1"/>
    <col min="15105" max="15108" width="15.7109375" style="865" customWidth="1"/>
    <col min="15109" max="15358" width="9.140625" style="865"/>
    <col min="15359" max="15359" width="9" style="865" customWidth="1"/>
    <col min="15360" max="15360" width="59.28515625" style="865" customWidth="1"/>
    <col min="15361" max="15364" width="15.7109375" style="865" customWidth="1"/>
    <col min="15365" max="15614" width="9.140625" style="865"/>
    <col min="15615" max="15615" width="9" style="865" customWidth="1"/>
    <col min="15616" max="15616" width="59.28515625" style="865" customWidth="1"/>
    <col min="15617" max="15620" width="15.7109375" style="865" customWidth="1"/>
    <col min="15621" max="15870" width="9.140625" style="865"/>
    <col min="15871" max="15871" width="9" style="865" customWidth="1"/>
    <col min="15872" max="15872" width="59.28515625" style="865" customWidth="1"/>
    <col min="15873" max="15876" width="15.7109375" style="865" customWidth="1"/>
    <col min="15877" max="16126" width="9.140625" style="865"/>
    <col min="16127" max="16127" width="9" style="865" customWidth="1"/>
    <col min="16128" max="16128" width="59.28515625" style="865" customWidth="1"/>
    <col min="16129" max="16132" width="15.7109375" style="865" customWidth="1"/>
    <col min="16133" max="16384" width="9.140625" style="865"/>
  </cols>
  <sheetData>
    <row r="3" spans="1:8" ht="13.5" thickBot="1" x14ac:dyDescent="0.25">
      <c r="A3" s="863"/>
      <c r="B3" s="863"/>
      <c r="C3" s="864"/>
      <c r="D3" s="864"/>
    </row>
    <row r="4" spans="1:8" ht="35.25" customHeight="1" x14ac:dyDescent="0.2">
      <c r="A4" s="1084" t="s">
        <v>1235</v>
      </c>
      <c r="B4" s="1139" t="s">
        <v>1236</v>
      </c>
      <c r="C4" s="1141" t="s">
        <v>1237</v>
      </c>
      <c r="D4" s="1142"/>
      <c r="E4" s="863"/>
      <c r="F4" s="863"/>
      <c r="G4" s="863"/>
      <c r="H4" s="863"/>
    </row>
    <row r="5" spans="1:8" s="867" customFormat="1" ht="26.25" thickBot="1" x14ac:dyDescent="0.25">
      <c r="A5" s="1085"/>
      <c r="B5" s="1140"/>
      <c r="C5" s="201" t="s">
        <v>1238</v>
      </c>
      <c r="D5" s="202" t="s">
        <v>1072</v>
      </c>
      <c r="E5" s="866"/>
      <c r="F5" s="866"/>
      <c r="G5" s="866"/>
      <c r="H5" s="866"/>
    </row>
    <row r="6" spans="1:8" ht="20.100000000000001" customHeight="1" x14ac:dyDescent="0.2">
      <c r="A6" s="868">
        <v>1</v>
      </c>
      <c r="B6" s="869" t="s">
        <v>1239</v>
      </c>
      <c r="C6" s="446"/>
      <c r="D6" s="870"/>
      <c r="E6" s="863"/>
      <c r="F6" s="863"/>
      <c r="G6" s="863"/>
      <c r="H6" s="863"/>
    </row>
    <row r="7" spans="1:8" ht="20.100000000000001" customHeight="1" x14ac:dyDescent="0.2">
      <c r="A7" s="871">
        <v>2</v>
      </c>
      <c r="B7" s="149" t="s">
        <v>1240</v>
      </c>
      <c r="C7" s="177"/>
      <c r="D7" s="872"/>
      <c r="E7" s="863"/>
      <c r="F7" s="863"/>
      <c r="G7" s="863"/>
      <c r="H7" s="863"/>
    </row>
    <row r="8" spans="1:8" ht="20.100000000000001" customHeight="1" x14ac:dyDescent="0.2">
      <c r="A8" s="871">
        <v>3</v>
      </c>
      <c r="B8" s="149" t="s">
        <v>1241</v>
      </c>
      <c r="C8" s="177">
        <v>365</v>
      </c>
      <c r="D8" s="872"/>
      <c r="E8" s="863"/>
      <c r="F8" s="863"/>
      <c r="G8" s="863"/>
      <c r="H8" s="863"/>
    </row>
    <row r="9" spans="1:8" ht="20.100000000000001" customHeight="1" x14ac:dyDescent="0.2">
      <c r="A9" s="871">
        <v>4</v>
      </c>
      <c r="B9" s="149" t="s">
        <v>1242</v>
      </c>
      <c r="C9" s="177"/>
      <c r="D9" s="872"/>
      <c r="E9" s="863"/>
      <c r="F9" s="863"/>
      <c r="G9" s="863"/>
      <c r="H9" s="863"/>
    </row>
    <row r="10" spans="1:8" ht="20.100000000000001" customHeight="1" x14ac:dyDescent="0.2">
      <c r="A10" s="871">
        <v>5</v>
      </c>
      <c r="B10" s="149" t="s">
        <v>1243</v>
      </c>
      <c r="C10" s="177"/>
      <c r="D10" s="872"/>
      <c r="E10" s="863"/>
      <c r="F10" s="863"/>
      <c r="G10" s="863"/>
      <c r="H10" s="863"/>
    </row>
    <row r="11" spans="1:8" ht="20.100000000000001" customHeight="1" x14ac:dyDescent="0.2">
      <c r="A11" s="871">
        <v>6</v>
      </c>
      <c r="B11" s="149" t="s">
        <v>1244</v>
      </c>
      <c r="C11" s="177"/>
      <c r="D11" s="872"/>
      <c r="E11" s="863"/>
      <c r="F11" s="863"/>
      <c r="G11" s="863"/>
      <c r="H11" s="863"/>
    </row>
    <row r="12" spans="1:8" ht="20.100000000000001" customHeight="1" x14ac:dyDescent="0.2">
      <c r="A12" s="871">
        <v>7</v>
      </c>
      <c r="B12" s="149" t="s">
        <v>1245</v>
      </c>
      <c r="C12" s="177"/>
      <c r="D12" s="872"/>
      <c r="E12" s="863"/>
      <c r="F12" s="863"/>
      <c r="G12" s="863"/>
      <c r="H12" s="863"/>
    </row>
    <row r="13" spans="1:8" ht="20.100000000000001" customHeight="1" x14ac:dyDescent="0.2">
      <c r="A13" s="871">
        <v>8</v>
      </c>
      <c r="B13" s="149" t="s">
        <v>1245</v>
      </c>
      <c r="C13" s="177"/>
      <c r="D13" s="872"/>
      <c r="E13" s="863"/>
      <c r="F13" s="863"/>
      <c r="G13" s="863"/>
      <c r="H13" s="863"/>
    </row>
    <row r="14" spans="1:8" ht="20.100000000000001" customHeight="1" x14ac:dyDescent="0.2">
      <c r="A14" s="871">
        <v>9</v>
      </c>
      <c r="B14" s="149" t="s">
        <v>1246</v>
      </c>
      <c r="C14" s="177"/>
      <c r="D14" s="872"/>
      <c r="E14" s="863"/>
      <c r="F14" s="863"/>
      <c r="G14" s="863"/>
      <c r="H14" s="863"/>
    </row>
    <row r="15" spans="1:8" ht="20.100000000000001" customHeight="1" x14ac:dyDescent="0.2">
      <c r="A15" s="871">
        <v>10</v>
      </c>
      <c r="B15" s="149" t="s">
        <v>1247</v>
      </c>
      <c r="C15" s="177"/>
      <c r="D15" s="872"/>
      <c r="E15" s="863"/>
      <c r="F15" s="863"/>
      <c r="G15" s="863"/>
      <c r="H15" s="863"/>
    </row>
    <row r="16" spans="1:8" ht="20.100000000000001" customHeight="1" x14ac:dyDescent="0.2">
      <c r="A16" s="871">
        <v>11</v>
      </c>
      <c r="B16" s="149" t="s">
        <v>1248</v>
      </c>
      <c r="C16" s="177"/>
      <c r="D16" s="872"/>
      <c r="E16" s="863"/>
      <c r="F16" s="863"/>
      <c r="G16" s="863"/>
      <c r="H16" s="863"/>
    </row>
    <row r="17" spans="1:8" ht="20.100000000000001" customHeight="1" x14ac:dyDescent="0.2">
      <c r="A17" s="871">
        <v>12</v>
      </c>
      <c r="B17" s="149" t="s">
        <v>1249</v>
      </c>
      <c r="C17" s="177"/>
      <c r="D17" s="872"/>
      <c r="E17" s="863"/>
      <c r="F17" s="863"/>
      <c r="G17" s="863"/>
      <c r="H17" s="863"/>
    </row>
    <row r="18" spans="1:8" ht="20.100000000000001" customHeight="1" x14ac:dyDescent="0.2">
      <c r="A18" s="871">
        <v>13</v>
      </c>
      <c r="B18" s="149" t="s">
        <v>1250</v>
      </c>
      <c r="C18" s="177"/>
      <c r="D18" s="872">
        <f>540+591285</f>
        <v>591825</v>
      </c>
      <c r="E18" s="863"/>
      <c r="F18" s="863"/>
      <c r="G18" s="863"/>
      <c r="H18" s="863"/>
    </row>
    <row r="19" spans="1:8" ht="20.100000000000001" customHeight="1" x14ac:dyDescent="0.2">
      <c r="A19" s="871">
        <v>14</v>
      </c>
      <c r="B19" s="149" t="s">
        <v>1251</v>
      </c>
      <c r="C19" s="177"/>
      <c r="D19" s="872"/>
      <c r="E19" s="863"/>
      <c r="F19" s="863"/>
      <c r="G19" s="863"/>
      <c r="H19" s="863"/>
    </row>
    <row r="20" spans="1:8" ht="20.100000000000001" customHeight="1" x14ac:dyDescent="0.2">
      <c r="A20" s="871">
        <v>15</v>
      </c>
      <c r="B20" s="149" t="s">
        <v>1252</v>
      </c>
      <c r="C20" s="177"/>
      <c r="D20" s="872"/>
      <c r="E20" s="863"/>
      <c r="F20" s="863"/>
      <c r="G20" s="863"/>
      <c r="H20" s="863"/>
    </row>
    <row r="21" spans="1:8" ht="20.100000000000001" customHeight="1" x14ac:dyDescent="0.2">
      <c r="A21" s="871">
        <v>16</v>
      </c>
      <c r="B21" s="149" t="s">
        <v>1253</v>
      </c>
      <c r="C21" s="177"/>
      <c r="D21" s="872"/>
      <c r="E21" s="863"/>
      <c r="F21" s="863"/>
      <c r="G21" s="863"/>
      <c r="H21" s="863"/>
    </row>
    <row r="22" spans="1:8" ht="20.100000000000001" customHeight="1" x14ac:dyDescent="0.2">
      <c r="A22" s="871">
        <v>17</v>
      </c>
      <c r="B22" s="149" t="s">
        <v>1254</v>
      </c>
      <c r="C22" s="481"/>
      <c r="D22" s="872"/>
      <c r="E22" s="863"/>
      <c r="F22" s="863"/>
      <c r="G22" s="863"/>
      <c r="H22" s="863"/>
    </row>
    <row r="23" spans="1:8" ht="20.100000000000001" customHeight="1" x14ac:dyDescent="0.2">
      <c r="A23" s="871">
        <v>18</v>
      </c>
      <c r="B23" s="149" t="s">
        <v>1255</v>
      </c>
      <c r="C23" s="481">
        <v>55000</v>
      </c>
      <c r="D23" s="872"/>
      <c r="E23" s="863"/>
      <c r="F23" s="863"/>
      <c r="G23" s="863"/>
      <c r="H23" s="863"/>
    </row>
    <row r="24" spans="1:8" ht="20.100000000000001" customHeight="1" x14ac:dyDescent="0.2">
      <c r="A24" s="871">
        <v>19</v>
      </c>
      <c r="B24" s="149" t="s">
        <v>1256</v>
      </c>
      <c r="C24" s="177"/>
      <c r="D24" s="872">
        <v>120000</v>
      </c>
      <c r="E24" s="863"/>
      <c r="F24" s="863"/>
      <c r="G24" s="863"/>
      <c r="H24" s="863"/>
    </row>
    <row r="25" spans="1:8" s="875" customFormat="1" ht="20.100000000000001" customHeight="1" thickBot="1" x14ac:dyDescent="0.25">
      <c r="A25" s="873">
        <v>20</v>
      </c>
      <c r="B25" s="240" t="s">
        <v>1257</v>
      </c>
      <c r="C25" s="116"/>
      <c r="D25" s="818"/>
      <c r="E25" s="874"/>
      <c r="F25" s="874"/>
      <c r="G25" s="874"/>
      <c r="H25" s="874"/>
    </row>
    <row r="26" spans="1:8" s="228" customFormat="1" ht="20.100000000000001" customHeight="1" x14ac:dyDescent="0.2">
      <c r="A26" s="876"/>
      <c r="B26" s="877" t="s">
        <v>598</v>
      </c>
      <c r="C26" s="491">
        <f>SUM(C6:C25)</f>
        <v>55365</v>
      </c>
      <c r="D26" s="878">
        <f>SUM(D6:D25)</f>
        <v>711825</v>
      </c>
    </row>
    <row r="27" spans="1:8" s="228" customFormat="1" ht="20.100000000000001" customHeight="1" thickBot="1" x14ac:dyDescent="0.25">
      <c r="A27" s="879"/>
      <c r="B27" s="880" t="s">
        <v>668</v>
      </c>
      <c r="C27" s="493"/>
      <c r="D27" s="494">
        <f>SUM(C26:D26)</f>
        <v>767190</v>
      </c>
    </row>
    <row r="28" spans="1:8" ht="31.5" customHeight="1" x14ac:dyDescent="0.2">
      <c r="A28" s="1143"/>
      <c r="B28" s="1143"/>
      <c r="C28" s="865"/>
      <c r="D28" s="865"/>
    </row>
    <row r="29" spans="1:8" x14ac:dyDescent="0.2">
      <c r="A29" s="200"/>
      <c r="B29" s="200"/>
      <c r="C29" s="270"/>
      <c r="D29" s="270"/>
    </row>
    <row r="30" spans="1:8" x14ac:dyDescent="0.2">
      <c r="D30" s="270"/>
    </row>
    <row r="31" spans="1:8" x14ac:dyDescent="0.2">
      <c r="A31" s="200"/>
      <c r="B31" s="200"/>
      <c r="C31" s="270"/>
      <c r="D31" s="270"/>
    </row>
    <row r="32" spans="1:8" x14ac:dyDescent="0.2">
      <c r="A32" s="200"/>
      <c r="B32" s="200"/>
      <c r="C32" s="270"/>
      <c r="D32" s="270"/>
    </row>
    <row r="36" spans="1:4" x14ac:dyDescent="0.2">
      <c r="A36" s="1144"/>
      <c r="B36" s="1144"/>
      <c r="C36" s="865"/>
      <c r="D36" s="865"/>
    </row>
    <row r="37" spans="1:4" x14ac:dyDescent="0.2">
      <c r="A37" s="1144"/>
      <c r="B37" s="1144"/>
      <c r="C37" s="865"/>
      <c r="D37" s="865"/>
    </row>
    <row r="39" spans="1:4" x14ac:dyDescent="0.2">
      <c r="C39" s="1138"/>
      <c r="D39" s="1138"/>
    </row>
  </sheetData>
  <mergeCells count="7">
    <mergeCell ref="C39:D39"/>
    <mergeCell ref="A4:A5"/>
    <mergeCell ref="B4:B5"/>
    <mergeCell ref="C4:D4"/>
    <mergeCell ref="A28:B28"/>
    <mergeCell ref="A36:B36"/>
    <mergeCell ref="A37:B37"/>
  </mergeCells>
  <printOptions horizontalCentered="1"/>
  <pageMargins left="0.74803149606299213" right="0.74803149606299213" top="1.3385826771653544" bottom="0.82677165354330717" header="0.15748031496062992" footer="0.19685039370078741"/>
  <pageSetup paperSize="9" scale="85" orientation="portrait" r:id="rId1"/>
  <headerFooter alignWithMargins="0">
    <oddHeader>&amp;C&amp;"Times New Roman,Félkövér" 
Budapest VIII. kerületi Önkormányzat 2020. évi költségvetéshez
 a becsült közvetett támogatások bemutatása &amp;R
&amp;"Times New Roman,Félkövér dőlt"előterjesztés
3.sz. melléklete
ezer Ft-ban</oddHeader>
    <oddFooter xml:space="preserve">&amp;C
&amp;"Times New Roman,Normál"&amp;8&amp;P&amp;R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76"/>
  <sheetViews>
    <sheetView zoomScaleNormal="100" workbookViewId="0">
      <pane xSplit="3" ySplit="2" topLeftCell="D3" activePane="bottomRight" state="frozen"/>
      <selection pane="topRight" activeCell="D1" sqref="D1"/>
      <selection pane="bottomLeft" activeCell="A3" sqref="A3"/>
      <selection pane="bottomRight" activeCell="C13" sqref="C13"/>
    </sheetView>
  </sheetViews>
  <sheetFormatPr defaultColWidth="9.140625" defaultRowHeight="12.75" x14ac:dyDescent="0.2"/>
  <cols>
    <col min="1" max="1" width="42" style="464" customWidth="1"/>
    <col min="2" max="2" width="12.28515625" style="975" customWidth="1"/>
    <col min="3" max="3" width="14.7109375" style="976" customWidth="1"/>
    <col min="4" max="4" width="13.28515625" style="976" customWidth="1"/>
    <col min="5" max="5" width="44.7109375" style="464" customWidth="1"/>
    <col min="6" max="6" width="10.140625" style="270" bestFit="1" customWidth="1"/>
    <col min="7" max="7" width="10.85546875" style="270" bestFit="1" customWidth="1"/>
    <col min="8" max="8" width="10.7109375" style="464" customWidth="1"/>
    <col min="9" max="256" width="9.140625" style="464"/>
    <col min="257" max="257" width="42" style="464" customWidth="1"/>
    <col min="258" max="258" width="12.28515625" style="464" customWidth="1"/>
    <col min="259" max="259" width="14.7109375" style="464" customWidth="1"/>
    <col min="260" max="260" width="13.28515625" style="464" customWidth="1"/>
    <col min="261" max="261" width="53" style="464" customWidth="1"/>
    <col min="262" max="262" width="10.140625" style="464" bestFit="1" customWidth="1"/>
    <col min="263" max="512" width="9.140625" style="464"/>
    <col min="513" max="513" width="42" style="464" customWidth="1"/>
    <col min="514" max="514" width="12.28515625" style="464" customWidth="1"/>
    <col min="515" max="515" width="14.7109375" style="464" customWidth="1"/>
    <col min="516" max="516" width="13.28515625" style="464" customWidth="1"/>
    <col min="517" max="517" width="53" style="464" customWidth="1"/>
    <col min="518" max="518" width="10.140625" style="464" bestFit="1" customWidth="1"/>
    <col min="519" max="768" width="9.140625" style="464"/>
    <col min="769" max="769" width="42" style="464" customWidth="1"/>
    <col min="770" max="770" width="12.28515625" style="464" customWidth="1"/>
    <col min="771" max="771" width="14.7109375" style="464" customWidth="1"/>
    <col min="772" max="772" width="13.28515625" style="464" customWidth="1"/>
    <col min="773" max="773" width="53" style="464" customWidth="1"/>
    <col min="774" max="774" width="10.140625" style="464" bestFit="1" customWidth="1"/>
    <col min="775" max="1024" width="9.140625" style="464"/>
    <col min="1025" max="1025" width="42" style="464" customWidth="1"/>
    <col min="1026" max="1026" width="12.28515625" style="464" customWidth="1"/>
    <col min="1027" max="1027" width="14.7109375" style="464" customWidth="1"/>
    <col min="1028" max="1028" width="13.28515625" style="464" customWidth="1"/>
    <col min="1029" max="1029" width="53" style="464" customWidth="1"/>
    <col min="1030" max="1030" width="10.140625" style="464" bestFit="1" customWidth="1"/>
    <col min="1031" max="1280" width="9.140625" style="464"/>
    <col min="1281" max="1281" width="42" style="464" customWidth="1"/>
    <col min="1282" max="1282" width="12.28515625" style="464" customWidth="1"/>
    <col min="1283" max="1283" width="14.7109375" style="464" customWidth="1"/>
    <col min="1284" max="1284" width="13.28515625" style="464" customWidth="1"/>
    <col min="1285" max="1285" width="53" style="464" customWidth="1"/>
    <col min="1286" max="1286" width="10.140625" style="464" bestFit="1" customWidth="1"/>
    <col min="1287" max="1536" width="9.140625" style="464"/>
    <col min="1537" max="1537" width="42" style="464" customWidth="1"/>
    <col min="1538" max="1538" width="12.28515625" style="464" customWidth="1"/>
    <col min="1539" max="1539" width="14.7109375" style="464" customWidth="1"/>
    <col min="1540" max="1540" width="13.28515625" style="464" customWidth="1"/>
    <col min="1541" max="1541" width="53" style="464" customWidth="1"/>
    <col min="1542" max="1542" width="10.140625" style="464" bestFit="1" customWidth="1"/>
    <col min="1543" max="1792" width="9.140625" style="464"/>
    <col min="1793" max="1793" width="42" style="464" customWidth="1"/>
    <col min="1794" max="1794" width="12.28515625" style="464" customWidth="1"/>
    <col min="1795" max="1795" width="14.7109375" style="464" customWidth="1"/>
    <col min="1796" max="1796" width="13.28515625" style="464" customWidth="1"/>
    <col min="1797" max="1797" width="53" style="464" customWidth="1"/>
    <col min="1798" max="1798" width="10.140625" style="464" bestFit="1" customWidth="1"/>
    <col min="1799" max="2048" width="9.140625" style="464"/>
    <col min="2049" max="2049" width="42" style="464" customWidth="1"/>
    <col min="2050" max="2050" width="12.28515625" style="464" customWidth="1"/>
    <col min="2051" max="2051" width="14.7109375" style="464" customWidth="1"/>
    <col min="2052" max="2052" width="13.28515625" style="464" customWidth="1"/>
    <col min="2053" max="2053" width="53" style="464" customWidth="1"/>
    <col min="2054" max="2054" width="10.140625" style="464" bestFit="1" customWidth="1"/>
    <col min="2055" max="2304" width="9.140625" style="464"/>
    <col min="2305" max="2305" width="42" style="464" customWidth="1"/>
    <col min="2306" max="2306" width="12.28515625" style="464" customWidth="1"/>
    <col min="2307" max="2307" width="14.7109375" style="464" customWidth="1"/>
    <col min="2308" max="2308" width="13.28515625" style="464" customWidth="1"/>
    <col min="2309" max="2309" width="53" style="464" customWidth="1"/>
    <col min="2310" max="2310" width="10.140625" style="464" bestFit="1" customWidth="1"/>
    <col min="2311" max="2560" width="9.140625" style="464"/>
    <col min="2561" max="2561" width="42" style="464" customWidth="1"/>
    <col min="2562" max="2562" width="12.28515625" style="464" customWidth="1"/>
    <col min="2563" max="2563" width="14.7109375" style="464" customWidth="1"/>
    <col min="2564" max="2564" width="13.28515625" style="464" customWidth="1"/>
    <col min="2565" max="2565" width="53" style="464" customWidth="1"/>
    <col min="2566" max="2566" width="10.140625" style="464" bestFit="1" customWidth="1"/>
    <col min="2567" max="2816" width="9.140625" style="464"/>
    <col min="2817" max="2817" width="42" style="464" customWidth="1"/>
    <col min="2818" max="2818" width="12.28515625" style="464" customWidth="1"/>
    <col min="2819" max="2819" width="14.7109375" style="464" customWidth="1"/>
    <col min="2820" max="2820" width="13.28515625" style="464" customWidth="1"/>
    <col min="2821" max="2821" width="53" style="464" customWidth="1"/>
    <col min="2822" max="2822" width="10.140625" style="464" bestFit="1" customWidth="1"/>
    <col min="2823" max="3072" width="9.140625" style="464"/>
    <col min="3073" max="3073" width="42" style="464" customWidth="1"/>
    <col min="3074" max="3074" width="12.28515625" style="464" customWidth="1"/>
    <col min="3075" max="3075" width="14.7109375" style="464" customWidth="1"/>
    <col min="3076" max="3076" width="13.28515625" style="464" customWidth="1"/>
    <col min="3077" max="3077" width="53" style="464" customWidth="1"/>
    <col min="3078" max="3078" width="10.140625" style="464" bestFit="1" customWidth="1"/>
    <col min="3079" max="3328" width="9.140625" style="464"/>
    <col min="3329" max="3329" width="42" style="464" customWidth="1"/>
    <col min="3330" max="3330" width="12.28515625" style="464" customWidth="1"/>
    <col min="3331" max="3331" width="14.7109375" style="464" customWidth="1"/>
    <col min="3332" max="3332" width="13.28515625" style="464" customWidth="1"/>
    <col min="3333" max="3333" width="53" style="464" customWidth="1"/>
    <col min="3334" max="3334" width="10.140625" style="464" bestFit="1" customWidth="1"/>
    <col min="3335" max="3584" width="9.140625" style="464"/>
    <col min="3585" max="3585" width="42" style="464" customWidth="1"/>
    <col min="3586" max="3586" width="12.28515625" style="464" customWidth="1"/>
    <col min="3587" max="3587" width="14.7109375" style="464" customWidth="1"/>
    <col min="3588" max="3588" width="13.28515625" style="464" customWidth="1"/>
    <col min="3589" max="3589" width="53" style="464" customWidth="1"/>
    <col min="3590" max="3590" width="10.140625" style="464" bestFit="1" customWidth="1"/>
    <col min="3591" max="3840" width="9.140625" style="464"/>
    <col min="3841" max="3841" width="42" style="464" customWidth="1"/>
    <col min="3842" max="3842" width="12.28515625" style="464" customWidth="1"/>
    <col min="3843" max="3843" width="14.7109375" style="464" customWidth="1"/>
    <col min="3844" max="3844" width="13.28515625" style="464" customWidth="1"/>
    <col min="3845" max="3845" width="53" style="464" customWidth="1"/>
    <col min="3846" max="3846" width="10.140625" style="464" bestFit="1" customWidth="1"/>
    <col min="3847" max="4096" width="9.140625" style="464"/>
    <col min="4097" max="4097" width="42" style="464" customWidth="1"/>
    <col min="4098" max="4098" width="12.28515625" style="464" customWidth="1"/>
    <col min="4099" max="4099" width="14.7109375" style="464" customWidth="1"/>
    <col min="4100" max="4100" width="13.28515625" style="464" customWidth="1"/>
    <col min="4101" max="4101" width="53" style="464" customWidth="1"/>
    <col min="4102" max="4102" width="10.140625" style="464" bestFit="1" customWidth="1"/>
    <col min="4103" max="4352" width="9.140625" style="464"/>
    <col min="4353" max="4353" width="42" style="464" customWidth="1"/>
    <col min="4354" max="4354" width="12.28515625" style="464" customWidth="1"/>
    <col min="4355" max="4355" width="14.7109375" style="464" customWidth="1"/>
    <col min="4356" max="4356" width="13.28515625" style="464" customWidth="1"/>
    <col min="4357" max="4357" width="53" style="464" customWidth="1"/>
    <col min="4358" max="4358" width="10.140625" style="464" bestFit="1" customWidth="1"/>
    <col min="4359" max="4608" width="9.140625" style="464"/>
    <col min="4609" max="4609" width="42" style="464" customWidth="1"/>
    <col min="4610" max="4610" width="12.28515625" style="464" customWidth="1"/>
    <col min="4611" max="4611" width="14.7109375" style="464" customWidth="1"/>
    <col min="4612" max="4612" width="13.28515625" style="464" customWidth="1"/>
    <col min="4613" max="4613" width="53" style="464" customWidth="1"/>
    <col min="4614" max="4614" width="10.140625" style="464" bestFit="1" customWidth="1"/>
    <col min="4615" max="4864" width="9.140625" style="464"/>
    <col min="4865" max="4865" width="42" style="464" customWidth="1"/>
    <col min="4866" max="4866" width="12.28515625" style="464" customWidth="1"/>
    <col min="4867" max="4867" width="14.7109375" style="464" customWidth="1"/>
    <col min="4868" max="4868" width="13.28515625" style="464" customWidth="1"/>
    <col min="4869" max="4869" width="53" style="464" customWidth="1"/>
    <col min="4870" max="4870" width="10.140625" style="464" bestFit="1" customWidth="1"/>
    <col min="4871" max="5120" width="9.140625" style="464"/>
    <col min="5121" max="5121" width="42" style="464" customWidth="1"/>
    <col min="5122" max="5122" width="12.28515625" style="464" customWidth="1"/>
    <col min="5123" max="5123" width="14.7109375" style="464" customWidth="1"/>
    <col min="5124" max="5124" width="13.28515625" style="464" customWidth="1"/>
    <col min="5125" max="5125" width="53" style="464" customWidth="1"/>
    <col min="5126" max="5126" width="10.140625" style="464" bestFit="1" customWidth="1"/>
    <col min="5127" max="5376" width="9.140625" style="464"/>
    <col min="5377" max="5377" width="42" style="464" customWidth="1"/>
    <col min="5378" max="5378" width="12.28515625" style="464" customWidth="1"/>
    <col min="5379" max="5379" width="14.7109375" style="464" customWidth="1"/>
    <col min="5380" max="5380" width="13.28515625" style="464" customWidth="1"/>
    <col min="5381" max="5381" width="53" style="464" customWidth="1"/>
    <col min="5382" max="5382" width="10.140625" style="464" bestFit="1" customWidth="1"/>
    <col min="5383" max="5632" width="9.140625" style="464"/>
    <col min="5633" max="5633" width="42" style="464" customWidth="1"/>
    <col min="5634" max="5634" width="12.28515625" style="464" customWidth="1"/>
    <col min="5635" max="5635" width="14.7109375" style="464" customWidth="1"/>
    <col min="5636" max="5636" width="13.28515625" style="464" customWidth="1"/>
    <col min="5637" max="5637" width="53" style="464" customWidth="1"/>
    <col min="5638" max="5638" width="10.140625" style="464" bestFit="1" customWidth="1"/>
    <col min="5639" max="5888" width="9.140625" style="464"/>
    <col min="5889" max="5889" width="42" style="464" customWidth="1"/>
    <col min="5890" max="5890" width="12.28515625" style="464" customWidth="1"/>
    <col min="5891" max="5891" width="14.7109375" style="464" customWidth="1"/>
    <col min="5892" max="5892" width="13.28515625" style="464" customWidth="1"/>
    <col min="5893" max="5893" width="53" style="464" customWidth="1"/>
    <col min="5894" max="5894" width="10.140625" style="464" bestFit="1" customWidth="1"/>
    <col min="5895" max="6144" width="9.140625" style="464"/>
    <col min="6145" max="6145" width="42" style="464" customWidth="1"/>
    <col min="6146" max="6146" width="12.28515625" style="464" customWidth="1"/>
    <col min="6147" max="6147" width="14.7109375" style="464" customWidth="1"/>
    <col min="6148" max="6148" width="13.28515625" style="464" customWidth="1"/>
    <col min="6149" max="6149" width="53" style="464" customWidth="1"/>
    <col min="6150" max="6150" width="10.140625" style="464" bestFit="1" customWidth="1"/>
    <col min="6151" max="6400" width="9.140625" style="464"/>
    <col min="6401" max="6401" width="42" style="464" customWidth="1"/>
    <col min="6402" max="6402" width="12.28515625" style="464" customWidth="1"/>
    <col min="6403" max="6403" width="14.7109375" style="464" customWidth="1"/>
    <col min="6404" max="6404" width="13.28515625" style="464" customWidth="1"/>
    <col min="6405" max="6405" width="53" style="464" customWidth="1"/>
    <col min="6406" max="6406" width="10.140625" style="464" bestFit="1" customWidth="1"/>
    <col min="6407" max="6656" width="9.140625" style="464"/>
    <col min="6657" max="6657" width="42" style="464" customWidth="1"/>
    <col min="6658" max="6658" width="12.28515625" style="464" customWidth="1"/>
    <col min="6659" max="6659" width="14.7109375" style="464" customWidth="1"/>
    <col min="6660" max="6660" width="13.28515625" style="464" customWidth="1"/>
    <col min="6661" max="6661" width="53" style="464" customWidth="1"/>
    <col min="6662" max="6662" width="10.140625" style="464" bestFit="1" customWidth="1"/>
    <col min="6663" max="6912" width="9.140625" style="464"/>
    <col min="6913" max="6913" width="42" style="464" customWidth="1"/>
    <col min="6914" max="6914" width="12.28515625" style="464" customWidth="1"/>
    <col min="6915" max="6915" width="14.7109375" style="464" customWidth="1"/>
    <col min="6916" max="6916" width="13.28515625" style="464" customWidth="1"/>
    <col min="6917" max="6917" width="53" style="464" customWidth="1"/>
    <col min="6918" max="6918" width="10.140625" style="464" bestFit="1" customWidth="1"/>
    <col min="6919" max="7168" width="9.140625" style="464"/>
    <col min="7169" max="7169" width="42" style="464" customWidth="1"/>
    <col min="7170" max="7170" width="12.28515625" style="464" customWidth="1"/>
    <col min="7171" max="7171" width="14.7109375" style="464" customWidth="1"/>
    <col min="7172" max="7172" width="13.28515625" style="464" customWidth="1"/>
    <col min="7173" max="7173" width="53" style="464" customWidth="1"/>
    <col min="7174" max="7174" width="10.140625" style="464" bestFit="1" customWidth="1"/>
    <col min="7175" max="7424" width="9.140625" style="464"/>
    <col min="7425" max="7425" width="42" style="464" customWidth="1"/>
    <col min="7426" max="7426" width="12.28515625" style="464" customWidth="1"/>
    <col min="7427" max="7427" width="14.7109375" style="464" customWidth="1"/>
    <col min="7428" max="7428" width="13.28515625" style="464" customWidth="1"/>
    <col min="7429" max="7429" width="53" style="464" customWidth="1"/>
    <col min="7430" max="7430" width="10.140625" style="464" bestFit="1" customWidth="1"/>
    <col min="7431" max="7680" width="9.140625" style="464"/>
    <col min="7681" max="7681" width="42" style="464" customWidth="1"/>
    <col min="7682" max="7682" width="12.28515625" style="464" customWidth="1"/>
    <col min="7683" max="7683" width="14.7109375" style="464" customWidth="1"/>
    <col min="7684" max="7684" width="13.28515625" style="464" customWidth="1"/>
    <col min="7685" max="7685" width="53" style="464" customWidth="1"/>
    <col min="7686" max="7686" width="10.140625" style="464" bestFit="1" customWidth="1"/>
    <col min="7687" max="7936" width="9.140625" style="464"/>
    <col min="7937" max="7937" width="42" style="464" customWidth="1"/>
    <col min="7938" max="7938" width="12.28515625" style="464" customWidth="1"/>
    <col min="7939" max="7939" width="14.7109375" style="464" customWidth="1"/>
    <col min="7940" max="7940" width="13.28515625" style="464" customWidth="1"/>
    <col min="7941" max="7941" width="53" style="464" customWidth="1"/>
    <col min="7942" max="7942" width="10.140625" style="464" bestFit="1" customWidth="1"/>
    <col min="7943" max="8192" width="9.140625" style="464"/>
    <col min="8193" max="8193" width="42" style="464" customWidth="1"/>
    <col min="8194" max="8194" width="12.28515625" style="464" customWidth="1"/>
    <col min="8195" max="8195" width="14.7109375" style="464" customWidth="1"/>
    <col min="8196" max="8196" width="13.28515625" style="464" customWidth="1"/>
    <col min="8197" max="8197" width="53" style="464" customWidth="1"/>
    <col min="8198" max="8198" width="10.140625" style="464" bestFit="1" customWidth="1"/>
    <col min="8199" max="8448" width="9.140625" style="464"/>
    <col min="8449" max="8449" width="42" style="464" customWidth="1"/>
    <col min="8450" max="8450" width="12.28515625" style="464" customWidth="1"/>
    <col min="8451" max="8451" width="14.7109375" style="464" customWidth="1"/>
    <col min="8452" max="8452" width="13.28515625" style="464" customWidth="1"/>
    <col min="8453" max="8453" width="53" style="464" customWidth="1"/>
    <col min="8454" max="8454" width="10.140625" style="464" bestFit="1" customWidth="1"/>
    <col min="8455" max="8704" width="9.140625" style="464"/>
    <col min="8705" max="8705" width="42" style="464" customWidth="1"/>
    <col min="8706" max="8706" width="12.28515625" style="464" customWidth="1"/>
    <col min="8707" max="8707" width="14.7109375" style="464" customWidth="1"/>
    <col min="8708" max="8708" width="13.28515625" style="464" customWidth="1"/>
    <col min="8709" max="8709" width="53" style="464" customWidth="1"/>
    <col min="8710" max="8710" width="10.140625" style="464" bestFit="1" customWidth="1"/>
    <col min="8711" max="8960" width="9.140625" style="464"/>
    <col min="8961" max="8961" width="42" style="464" customWidth="1"/>
    <col min="8962" max="8962" width="12.28515625" style="464" customWidth="1"/>
    <col min="8963" max="8963" width="14.7109375" style="464" customWidth="1"/>
    <col min="8964" max="8964" width="13.28515625" style="464" customWidth="1"/>
    <col min="8965" max="8965" width="53" style="464" customWidth="1"/>
    <col min="8966" max="8966" width="10.140625" style="464" bestFit="1" customWidth="1"/>
    <col min="8967" max="9216" width="9.140625" style="464"/>
    <col min="9217" max="9217" width="42" style="464" customWidth="1"/>
    <col min="9218" max="9218" width="12.28515625" style="464" customWidth="1"/>
    <col min="9219" max="9219" width="14.7109375" style="464" customWidth="1"/>
    <col min="9220" max="9220" width="13.28515625" style="464" customWidth="1"/>
    <col min="9221" max="9221" width="53" style="464" customWidth="1"/>
    <col min="9222" max="9222" width="10.140625" style="464" bestFit="1" customWidth="1"/>
    <col min="9223" max="9472" width="9.140625" style="464"/>
    <col min="9473" max="9473" width="42" style="464" customWidth="1"/>
    <col min="9474" max="9474" width="12.28515625" style="464" customWidth="1"/>
    <col min="9475" max="9475" width="14.7109375" style="464" customWidth="1"/>
    <col min="9476" max="9476" width="13.28515625" style="464" customWidth="1"/>
    <col min="9477" max="9477" width="53" style="464" customWidth="1"/>
    <col min="9478" max="9478" width="10.140625" style="464" bestFit="1" customWidth="1"/>
    <col min="9479" max="9728" width="9.140625" style="464"/>
    <col min="9729" max="9729" width="42" style="464" customWidth="1"/>
    <col min="9730" max="9730" width="12.28515625" style="464" customWidth="1"/>
    <col min="9731" max="9731" width="14.7109375" style="464" customWidth="1"/>
    <col min="9732" max="9732" width="13.28515625" style="464" customWidth="1"/>
    <col min="9733" max="9733" width="53" style="464" customWidth="1"/>
    <col min="9734" max="9734" width="10.140625" style="464" bestFit="1" customWidth="1"/>
    <col min="9735" max="9984" width="9.140625" style="464"/>
    <col min="9985" max="9985" width="42" style="464" customWidth="1"/>
    <col min="9986" max="9986" width="12.28515625" style="464" customWidth="1"/>
    <col min="9987" max="9987" width="14.7109375" style="464" customWidth="1"/>
    <col min="9988" max="9988" width="13.28515625" style="464" customWidth="1"/>
    <col min="9989" max="9989" width="53" style="464" customWidth="1"/>
    <col min="9990" max="9990" width="10.140625" style="464" bestFit="1" customWidth="1"/>
    <col min="9991" max="10240" width="9.140625" style="464"/>
    <col min="10241" max="10241" width="42" style="464" customWidth="1"/>
    <col min="10242" max="10242" width="12.28515625" style="464" customWidth="1"/>
    <col min="10243" max="10243" width="14.7109375" style="464" customWidth="1"/>
    <col min="10244" max="10244" width="13.28515625" style="464" customWidth="1"/>
    <col min="10245" max="10245" width="53" style="464" customWidth="1"/>
    <col min="10246" max="10246" width="10.140625" style="464" bestFit="1" customWidth="1"/>
    <col min="10247" max="10496" width="9.140625" style="464"/>
    <col min="10497" max="10497" width="42" style="464" customWidth="1"/>
    <col min="10498" max="10498" width="12.28515625" style="464" customWidth="1"/>
    <col min="10499" max="10499" width="14.7109375" style="464" customWidth="1"/>
    <col min="10500" max="10500" width="13.28515625" style="464" customWidth="1"/>
    <col min="10501" max="10501" width="53" style="464" customWidth="1"/>
    <col min="10502" max="10502" width="10.140625" style="464" bestFit="1" customWidth="1"/>
    <col min="10503" max="10752" width="9.140625" style="464"/>
    <col min="10753" max="10753" width="42" style="464" customWidth="1"/>
    <col min="10754" max="10754" width="12.28515625" style="464" customWidth="1"/>
    <col min="10755" max="10755" width="14.7109375" style="464" customWidth="1"/>
    <col min="10756" max="10756" width="13.28515625" style="464" customWidth="1"/>
    <col min="10757" max="10757" width="53" style="464" customWidth="1"/>
    <col min="10758" max="10758" width="10.140625" style="464" bestFit="1" customWidth="1"/>
    <col min="10759" max="11008" width="9.140625" style="464"/>
    <col min="11009" max="11009" width="42" style="464" customWidth="1"/>
    <col min="11010" max="11010" width="12.28515625" style="464" customWidth="1"/>
    <col min="11011" max="11011" width="14.7109375" style="464" customWidth="1"/>
    <col min="11012" max="11012" width="13.28515625" style="464" customWidth="1"/>
    <col min="11013" max="11013" width="53" style="464" customWidth="1"/>
    <col min="11014" max="11014" width="10.140625" style="464" bestFit="1" customWidth="1"/>
    <col min="11015" max="11264" width="9.140625" style="464"/>
    <col min="11265" max="11265" width="42" style="464" customWidth="1"/>
    <col min="11266" max="11266" width="12.28515625" style="464" customWidth="1"/>
    <col min="11267" max="11267" width="14.7109375" style="464" customWidth="1"/>
    <col min="11268" max="11268" width="13.28515625" style="464" customWidth="1"/>
    <col min="11269" max="11269" width="53" style="464" customWidth="1"/>
    <col min="11270" max="11270" width="10.140625" style="464" bestFit="1" customWidth="1"/>
    <col min="11271" max="11520" width="9.140625" style="464"/>
    <col min="11521" max="11521" width="42" style="464" customWidth="1"/>
    <col min="11522" max="11522" width="12.28515625" style="464" customWidth="1"/>
    <col min="11523" max="11523" width="14.7109375" style="464" customWidth="1"/>
    <col min="11524" max="11524" width="13.28515625" style="464" customWidth="1"/>
    <col min="11525" max="11525" width="53" style="464" customWidth="1"/>
    <col min="11526" max="11526" width="10.140625" style="464" bestFit="1" customWidth="1"/>
    <col min="11527" max="11776" width="9.140625" style="464"/>
    <col min="11777" max="11777" width="42" style="464" customWidth="1"/>
    <col min="11778" max="11778" width="12.28515625" style="464" customWidth="1"/>
    <col min="11779" max="11779" width="14.7109375" style="464" customWidth="1"/>
    <col min="11780" max="11780" width="13.28515625" style="464" customWidth="1"/>
    <col min="11781" max="11781" width="53" style="464" customWidth="1"/>
    <col min="11782" max="11782" width="10.140625" style="464" bestFit="1" customWidth="1"/>
    <col min="11783" max="12032" width="9.140625" style="464"/>
    <col min="12033" max="12033" width="42" style="464" customWidth="1"/>
    <col min="12034" max="12034" width="12.28515625" style="464" customWidth="1"/>
    <col min="12035" max="12035" width="14.7109375" style="464" customWidth="1"/>
    <col min="12036" max="12036" width="13.28515625" style="464" customWidth="1"/>
    <col min="12037" max="12037" width="53" style="464" customWidth="1"/>
    <col min="12038" max="12038" width="10.140625" style="464" bestFit="1" customWidth="1"/>
    <col min="12039" max="12288" width="9.140625" style="464"/>
    <col min="12289" max="12289" width="42" style="464" customWidth="1"/>
    <col min="12290" max="12290" width="12.28515625" style="464" customWidth="1"/>
    <col min="12291" max="12291" width="14.7109375" style="464" customWidth="1"/>
    <col min="12292" max="12292" width="13.28515625" style="464" customWidth="1"/>
    <col min="12293" max="12293" width="53" style="464" customWidth="1"/>
    <col min="12294" max="12294" width="10.140625" style="464" bestFit="1" customWidth="1"/>
    <col min="12295" max="12544" width="9.140625" style="464"/>
    <col min="12545" max="12545" width="42" style="464" customWidth="1"/>
    <col min="12546" max="12546" width="12.28515625" style="464" customWidth="1"/>
    <col min="12547" max="12547" width="14.7109375" style="464" customWidth="1"/>
    <col min="12548" max="12548" width="13.28515625" style="464" customWidth="1"/>
    <col min="12549" max="12549" width="53" style="464" customWidth="1"/>
    <col min="12550" max="12550" width="10.140625" style="464" bestFit="1" customWidth="1"/>
    <col min="12551" max="12800" width="9.140625" style="464"/>
    <col min="12801" max="12801" width="42" style="464" customWidth="1"/>
    <col min="12802" max="12802" width="12.28515625" style="464" customWidth="1"/>
    <col min="12803" max="12803" width="14.7109375" style="464" customWidth="1"/>
    <col min="12804" max="12804" width="13.28515625" style="464" customWidth="1"/>
    <col min="12805" max="12805" width="53" style="464" customWidth="1"/>
    <col min="12806" max="12806" width="10.140625" style="464" bestFit="1" customWidth="1"/>
    <col min="12807" max="13056" width="9.140625" style="464"/>
    <col min="13057" max="13057" width="42" style="464" customWidth="1"/>
    <col min="13058" max="13058" width="12.28515625" style="464" customWidth="1"/>
    <col min="13059" max="13059" width="14.7109375" style="464" customWidth="1"/>
    <col min="13060" max="13060" width="13.28515625" style="464" customWidth="1"/>
    <col min="13061" max="13061" width="53" style="464" customWidth="1"/>
    <col min="13062" max="13062" width="10.140625" style="464" bestFit="1" customWidth="1"/>
    <col min="13063" max="13312" width="9.140625" style="464"/>
    <col min="13313" max="13313" width="42" style="464" customWidth="1"/>
    <col min="13314" max="13314" width="12.28515625" style="464" customWidth="1"/>
    <col min="13315" max="13315" width="14.7109375" style="464" customWidth="1"/>
    <col min="13316" max="13316" width="13.28515625" style="464" customWidth="1"/>
    <col min="13317" max="13317" width="53" style="464" customWidth="1"/>
    <col min="13318" max="13318" width="10.140625" style="464" bestFit="1" customWidth="1"/>
    <col min="13319" max="13568" width="9.140625" style="464"/>
    <col min="13569" max="13569" width="42" style="464" customWidth="1"/>
    <col min="13570" max="13570" width="12.28515625" style="464" customWidth="1"/>
    <col min="13571" max="13571" width="14.7109375" style="464" customWidth="1"/>
    <col min="13572" max="13572" width="13.28515625" style="464" customWidth="1"/>
    <col min="13573" max="13573" width="53" style="464" customWidth="1"/>
    <col min="13574" max="13574" width="10.140625" style="464" bestFit="1" customWidth="1"/>
    <col min="13575" max="13824" width="9.140625" style="464"/>
    <col min="13825" max="13825" width="42" style="464" customWidth="1"/>
    <col min="13826" max="13826" width="12.28515625" style="464" customWidth="1"/>
    <col min="13827" max="13827" width="14.7109375" style="464" customWidth="1"/>
    <col min="13828" max="13828" width="13.28515625" style="464" customWidth="1"/>
    <col min="13829" max="13829" width="53" style="464" customWidth="1"/>
    <col min="13830" max="13830" width="10.140625" style="464" bestFit="1" customWidth="1"/>
    <col min="13831" max="14080" width="9.140625" style="464"/>
    <col min="14081" max="14081" width="42" style="464" customWidth="1"/>
    <col min="14082" max="14082" width="12.28515625" style="464" customWidth="1"/>
    <col min="14083" max="14083" width="14.7109375" style="464" customWidth="1"/>
    <col min="14084" max="14084" width="13.28515625" style="464" customWidth="1"/>
    <col min="14085" max="14085" width="53" style="464" customWidth="1"/>
    <col min="14086" max="14086" width="10.140625" style="464" bestFit="1" customWidth="1"/>
    <col min="14087" max="14336" width="9.140625" style="464"/>
    <col min="14337" max="14337" width="42" style="464" customWidth="1"/>
    <col min="14338" max="14338" width="12.28515625" style="464" customWidth="1"/>
    <col min="14339" max="14339" width="14.7109375" style="464" customWidth="1"/>
    <col min="14340" max="14340" width="13.28515625" style="464" customWidth="1"/>
    <col min="14341" max="14341" width="53" style="464" customWidth="1"/>
    <col min="14342" max="14342" width="10.140625" style="464" bestFit="1" customWidth="1"/>
    <col min="14343" max="14592" width="9.140625" style="464"/>
    <col min="14593" max="14593" width="42" style="464" customWidth="1"/>
    <col min="14594" max="14594" width="12.28515625" style="464" customWidth="1"/>
    <col min="14595" max="14595" width="14.7109375" style="464" customWidth="1"/>
    <col min="14596" max="14596" width="13.28515625" style="464" customWidth="1"/>
    <col min="14597" max="14597" width="53" style="464" customWidth="1"/>
    <col min="14598" max="14598" width="10.140625" style="464" bestFit="1" customWidth="1"/>
    <col min="14599" max="14848" width="9.140625" style="464"/>
    <col min="14849" max="14849" width="42" style="464" customWidth="1"/>
    <col min="14850" max="14850" width="12.28515625" style="464" customWidth="1"/>
    <col min="14851" max="14851" width="14.7109375" style="464" customWidth="1"/>
    <col min="14852" max="14852" width="13.28515625" style="464" customWidth="1"/>
    <col min="14853" max="14853" width="53" style="464" customWidth="1"/>
    <col min="14854" max="14854" width="10.140625" style="464" bestFit="1" customWidth="1"/>
    <col min="14855" max="15104" width="9.140625" style="464"/>
    <col min="15105" max="15105" width="42" style="464" customWidth="1"/>
    <col min="15106" max="15106" width="12.28515625" style="464" customWidth="1"/>
    <col min="15107" max="15107" width="14.7109375" style="464" customWidth="1"/>
    <col min="15108" max="15108" width="13.28515625" style="464" customWidth="1"/>
    <col min="15109" max="15109" width="53" style="464" customWidth="1"/>
    <col min="15110" max="15110" width="10.140625" style="464" bestFit="1" customWidth="1"/>
    <col min="15111" max="15360" width="9.140625" style="464"/>
    <col min="15361" max="15361" width="42" style="464" customWidth="1"/>
    <col min="15362" max="15362" width="12.28515625" style="464" customWidth="1"/>
    <col min="15363" max="15363" width="14.7109375" style="464" customWidth="1"/>
    <col min="15364" max="15364" width="13.28515625" style="464" customWidth="1"/>
    <col min="15365" max="15365" width="53" style="464" customWidth="1"/>
    <col min="15366" max="15366" width="10.140625" style="464" bestFit="1" customWidth="1"/>
    <col min="15367" max="15616" width="9.140625" style="464"/>
    <col min="15617" max="15617" width="42" style="464" customWidth="1"/>
    <col min="15618" max="15618" width="12.28515625" style="464" customWidth="1"/>
    <col min="15619" max="15619" width="14.7109375" style="464" customWidth="1"/>
    <col min="15620" max="15620" width="13.28515625" style="464" customWidth="1"/>
    <col min="15621" max="15621" width="53" style="464" customWidth="1"/>
    <col min="15622" max="15622" width="10.140625" style="464" bestFit="1" customWidth="1"/>
    <col min="15623" max="15872" width="9.140625" style="464"/>
    <col min="15873" max="15873" width="42" style="464" customWidth="1"/>
    <col min="15874" max="15874" width="12.28515625" style="464" customWidth="1"/>
    <col min="15875" max="15875" width="14.7109375" style="464" customWidth="1"/>
    <col min="15876" max="15876" width="13.28515625" style="464" customWidth="1"/>
    <col min="15877" max="15877" width="53" style="464" customWidth="1"/>
    <col min="15878" max="15878" width="10.140625" style="464" bestFit="1" customWidth="1"/>
    <col min="15879" max="16128" width="9.140625" style="464"/>
    <col min="16129" max="16129" width="42" style="464" customWidth="1"/>
    <col min="16130" max="16130" width="12.28515625" style="464" customWidth="1"/>
    <col min="16131" max="16131" width="14.7109375" style="464" customWidth="1"/>
    <col min="16132" max="16132" width="13.28515625" style="464" customWidth="1"/>
    <col min="16133" max="16133" width="53" style="464" customWidth="1"/>
    <col min="16134" max="16134" width="10.140625" style="464" bestFit="1" customWidth="1"/>
    <col min="16135" max="16384" width="9.140625" style="464"/>
  </cols>
  <sheetData>
    <row r="1" spans="1:8" ht="60" customHeight="1" thickBot="1" x14ac:dyDescent="0.25">
      <c r="A1" s="882" t="s">
        <v>1258</v>
      </c>
      <c r="B1" s="883" t="s">
        <v>1259</v>
      </c>
      <c r="C1" s="884" t="s">
        <v>1260</v>
      </c>
      <c r="D1" s="884" t="s">
        <v>1261</v>
      </c>
      <c r="E1" s="885" t="s">
        <v>1014</v>
      </c>
      <c r="F1" s="270" t="s">
        <v>274</v>
      </c>
      <c r="G1" s="886"/>
      <c r="H1" s="887"/>
    </row>
    <row r="2" spans="1:8" ht="19.899999999999999" customHeight="1" thickBot="1" x14ac:dyDescent="0.25">
      <c r="A2" s="888" t="s">
        <v>1262</v>
      </c>
      <c r="B2" s="889"/>
      <c r="C2" s="890"/>
      <c r="D2" s="890"/>
      <c r="E2" s="891" t="s">
        <v>1263</v>
      </c>
      <c r="F2" s="270" t="s">
        <v>1264</v>
      </c>
      <c r="G2" s="270" t="s">
        <v>1265</v>
      </c>
    </row>
    <row r="3" spans="1:8" ht="45" customHeight="1" thickBot="1" x14ac:dyDescent="0.25">
      <c r="A3" s="892" t="s">
        <v>1266</v>
      </c>
      <c r="B3" s="893"/>
      <c r="C3" s="894">
        <f>C4+C13+C23+C54</f>
        <v>2019674764</v>
      </c>
      <c r="D3" s="894">
        <f>D4+D13+D23+D54</f>
        <v>2019674.764</v>
      </c>
      <c r="E3" s="895"/>
      <c r="F3" s="896">
        <f>F4+F13+F23+F54</f>
        <v>1981071</v>
      </c>
    </row>
    <row r="4" spans="1:8" ht="30" customHeight="1" x14ac:dyDescent="0.2">
      <c r="A4" s="897" t="s">
        <v>1267</v>
      </c>
      <c r="B4" s="898"/>
      <c r="C4" s="899">
        <f>C5</f>
        <v>0</v>
      </c>
      <c r="D4" s="899">
        <f>D5+D11</f>
        <v>0</v>
      </c>
      <c r="E4" s="900"/>
      <c r="F4" s="896">
        <f>F5+F11</f>
        <v>30169</v>
      </c>
    </row>
    <row r="5" spans="1:8" ht="19.899999999999999" customHeight="1" x14ac:dyDescent="0.2">
      <c r="A5" s="901" t="s">
        <v>1268</v>
      </c>
      <c r="B5" s="902"/>
      <c r="C5" s="903">
        <f>SUM(C6)</f>
        <v>0</v>
      </c>
      <c r="D5" s="903">
        <f>SUM(D6)</f>
        <v>0</v>
      </c>
      <c r="E5" s="904" t="s">
        <v>1269</v>
      </c>
      <c r="F5" s="905">
        <f>SUM(F6)</f>
        <v>30169</v>
      </c>
    </row>
    <row r="6" spans="1:8" ht="30" customHeight="1" x14ac:dyDescent="0.2">
      <c r="A6" s="906" t="s">
        <v>1270</v>
      </c>
      <c r="B6" s="907"/>
      <c r="C6" s="908"/>
      <c r="D6" s="908">
        <f>C6/1000</f>
        <v>0</v>
      </c>
      <c r="E6" s="904"/>
      <c r="F6" s="909">
        <v>30169</v>
      </c>
    </row>
    <row r="7" spans="1:8" s="401" customFormat="1" ht="15" customHeight="1" x14ac:dyDescent="0.2">
      <c r="A7" s="910" t="s">
        <v>1271</v>
      </c>
      <c r="B7" s="902">
        <v>0</v>
      </c>
      <c r="C7" s="903"/>
      <c r="D7" s="903">
        <f>SUM(D8:D10)</f>
        <v>0</v>
      </c>
      <c r="E7" s="911"/>
      <c r="F7" s="912"/>
      <c r="G7" s="270"/>
    </row>
    <row r="8" spans="1:8" ht="15" customHeight="1" x14ac:dyDescent="0.2">
      <c r="A8" s="906" t="s">
        <v>1272</v>
      </c>
      <c r="B8" s="907">
        <v>0</v>
      </c>
      <c r="C8" s="908">
        <v>0</v>
      </c>
      <c r="D8" s="908">
        <v>0</v>
      </c>
      <c r="E8" s="913"/>
      <c r="F8" s="909"/>
    </row>
    <row r="9" spans="1:8" ht="15" customHeight="1" x14ac:dyDescent="0.2">
      <c r="A9" s="906" t="s">
        <v>1273</v>
      </c>
      <c r="B9" s="907">
        <v>0</v>
      </c>
      <c r="C9" s="908">
        <v>0</v>
      </c>
      <c r="D9" s="908">
        <v>0</v>
      </c>
      <c r="E9" s="913"/>
      <c r="F9" s="909"/>
    </row>
    <row r="10" spans="1:8" ht="15" customHeight="1" x14ac:dyDescent="0.2">
      <c r="A10" s="906" t="s">
        <v>1274</v>
      </c>
      <c r="B10" s="907">
        <v>0</v>
      </c>
      <c r="C10" s="908">
        <v>0</v>
      </c>
      <c r="D10" s="908">
        <v>0</v>
      </c>
      <c r="E10" s="913"/>
      <c r="F10" s="909"/>
    </row>
    <row r="11" spans="1:8" ht="30" customHeight="1" x14ac:dyDescent="0.2">
      <c r="A11" s="906" t="s">
        <v>1275</v>
      </c>
      <c r="B11" s="907">
        <v>0</v>
      </c>
      <c r="C11" s="908">
        <v>0</v>
      </c>
      <c r="D11" s="908">
        <v>0</v>
      </c>
      <c r="E11" s="913"/>
      <c r="F11" s="909">
        <v>0</v>
      </c>
    </row>
    <row r="12" spans="1:8" s="401" customFormat="1" ht="15" customHeight="1" x14ac:dyDescent="0.2">
      <c r="A12" s="914" t="s">
        <v>1276</v>
      </c>
      <c r="B12" s="902">
        <v>0</v>
      </c>
      <c r="C12" s="903">
        <v>0</v>
      </c>
      <c r="D12" s="903">
        <v>0</v>
      </c>
      <c r="E12" s="911"/>
      <c r="F12" s="912"/>
      <c r="G12" s="270"/>
    </row>
    <row r="13" spans="1:8" s="401" customFormat="1" ht="45" customHeight="1" x14ac:dyDescent="0.2">
      <c r="A13" s="901" t="s">
        <v>1277</v>
      </c>
      <c r="B13" s="915"/>
      <c r="C13" s="916">
        <f>C14+C20</f>
        <v>805530850</v>
      </c>
      <c r="D13" s="916">
        <f>D14+D20</f>
        <v>805530.85</v>
      </c>
      <c r="E13" s="917"/>
      <c r="F13" s="896">
        <f>F14+F20</f>
        <v>847214</v>
      </c>
      <c r="G13" s="270"/>
    </row>
    <row r="14" spans="1:8" s="401" customFormat="1" ht="45" customHeight="1" x14ac:dyDescent="0.2">
      <c r="A14" s="914" t="s">
        <v>1278</v>
      </c>
      <c r="B14" s="902"/>
      <c r="C14" s="903">
        <f>SUM(C15:C19)</f>
        <v>687676850</v>
      </c>
      <c r="D14" s="903">
        <f>SUM(D15:D19)</f>
        <v>687676.85</v>
      </c>
      <c r="E14" s="917"/>
      <c r="F14" s="905">
        <f>SUM(F15:F19)</f>
        <v>719328</v>
      </c>
      <c r="G14" s="270"/>
    </row>
    <row r="15" spans="1:8" ht="30" customHeight="1" x14ac:dyDescent="0.2">
      <c r="A15" s="918" t="s">
        <v>1279</v>
      </c>
      <c r="B15" s="907">
        <v>106.9</v>
      </c>
      <c r="C15" s="908">
        <v>467313350</v>
      </c>
      <c r="D15" s="908">
        <f>C15/1000</f>
        <v>467313.35</v>
      </c>
      <c r="E15" s="904"/>
      <c r="F15" s="909">
        <v>503597</v>
      </c>
      <c r="G15" s="270">
        <v>115.2</v>
      </c>
    </row>
    <row r="16" spans="1:8" ht="30" customHeight="1" x14ac:dyDescent="0.2">
      <c r="A16" s="918" t="s">
        <v>1280</v>
      </c>
      <c r="B16" s="919"/>
      <c r="C16" s="920"/>
      <c r="D16" s="908"/>
      <c r="E16" s="904"/>
      <c r="F16" s="909"/>
    </row>
    <row r="17" spans="1:8" ht="15" customHeight="1" x14ac:dyDescent="0.2">
      <c r="A17" s="918" t="s">
        <v>1281</v>
      </c>
      <c r="B17" s="919">
        <v>46</v>
      </c>
      <c r="C17" s="920">
        <v>23501200</v>
      </c>
      <c r="D17" s="908">
        <f t="shared" ref="D17:D22" si="0">C17/1000</f>
        <v>23501.200000000001</v>
      </c>
      <c r="E17" s="904"/>
      <c r="F17" s="909">
        <v>26278</v>
      </c>
      <c r="G17" s="270">
        <v>53</v>
      </c>
    </row>
    <row r="18" spans="1:8" ht="15" customHeight="1" x14ac:dyDescent="0.2">
      <c r="A18" s="918" t="s">
        <v>1282</v>
      </c>
      <c r="B18" s="919">
        <v>3</v>
      </c>
      <c r="C18" s="920">
        <v>2462300</v>
      </c>
      <c r="D18" s="908">
        <f t="shared" si="0"/>
        <v>2462.3000000000002</v>
      </c>
      <c r="E18" s="904"/>
      <c r="F18" s="909">
        <v>2028</v>
      </c>
      <c r="G18" s="270">
        <v>2</v>
      </c>
    </row>
    <row r="19" spans="1:8" ht="30" customHeight="1" x14ac:dyDescent="0.2">
      <c r="A19" s="921" t="s">
        <v>1283</v>
      </c>
      <c r="B19" s="919">
        <v>81</v>
      </c>
      <c r="C19" s="920">
        <v>194400000</v>
      </c>
      <c r="D19" s="908">
        <f t="shared" si="0"/>
        <v>194400</v>
      </c>
      <c r="E19" s="922"/>
      <c r="F19" s="909">
        <v>187425</v>
      </c>
      <c r="G19" s="270">
        <v>85</v>
      </c>
    </row>
    <row r="20" spans="1:8" ht="15" customHeight="1" x14ac:dyDescent="0.2">
      <c r="A20" s="910" t="s">
        <v>1284</v>
      </c>
      <c r="B20" s="923"/>
      <c r="C20" s="924">
        <f>C22</f>
        <v>117854000</v>
      </c>
      <c r="D20" s="924">
        <f>D22</f>
        <v>117854</v>
      </c>
      <c r="E20" s="925"/>
      <c r="F20" s="926">
        <f>F22</f>
        <v>127886</v>
      </c>
    </row>
    <row r="21" spans="1:8" ht="30" customHeight="1" x14ac:dyDescent="0.2">
      <c r="A21" s="921" t="s">
        <v>1285</v>
      </c>
      <c r="B21" s="919">
        <v>1210</v>
      </c>
      <c r="C21" s="920"/>
      <c r="D21" s="908"/>
      <c r="E21" s="904"/>
      <c r="F21" s="909"/>
      <c r="G21" s="270">
        <v>1313</v>
      </c>
    </row>
    <row r="22" spans="1:8" ht="15" customHeight="1" x14ac:dyDescent="0.2">
      <c r="A22" s="906" t="s">
        <v>1286</v>
      </c>
      <c r="B22" s="907">
        <v>0</v>
      </c>
      <c r="C22" s="908">
        <v>117854000</v>
      </c>
      <c r="D22" s="908">
        <f t="shared" si="0"/>
        <v>117854</v>
      </c>
      <c r="E22" s="913"/>
      <c r="F22" s="909">
        <v>127886</v>
      </c>
    </row>
    <row r="23" spans="1:8" ht="60" customHeight="1" x14ac:dyDescent="0.2">
      <c r="A23" s="927" t="s">
        <v>1287</v>
      </c>
      <c r="B23" s="928"/>
      <c r="C23" s="929">
        <f>C24+C25+C35+C39+C40+C50+C53</f>
        <v>1184930184</v>
      </c>
      <c r="D23" s="929">
        <f>D24+D25+D35+D39+D40+D50+D53</f>
        <v>1184930.1840000001</v>
      </c>
      <c r="E23" s="913"/>
      <c r="F23" s="930">
        <f>F24+F25+F35+F39+F40+F50+F53-1</f>
        <v>1029583</v>
      </c>
    </row>
    <row r="24" spans="1:8" s="401" customFormat="1" ht="30" customHeight="1" x14ac:dyDescent="0.2">
      <c r="A24" s="910" t="s">
        <v>1288</v>
      </c>
      <c r="B24" s="902"/>
      <c r="C24" s="903">
        <v>0</v>
      </c>
      <c r="D24" s="903">
        <v>0</v>
      </c>
      <c r="E24" s="904" t="s">
        <v>1289</v>
      </c>
      <c r="F24" s="912"/>
      <c r="G24" s="270"/>
    </row>
    <row r="25" spans="1:8" s="401" customFormat="1" ht="30" customHeight="1" x14ac:dyDescent="0.2">
      <c r="A25" s="910" t="s">
        <v>1290</v>
      </c>
      <c r="B25" s="902"/>
      <c r="C25" s="903">
        <f>SUM(C26:C34)</f>
        <v>200915960</v>
      </c>
      <c r="D25" s="903">
        <f>SUM(D26:D34)</f>
        <v>200915.96</v>
      </c>
      <c r="E25" s="917"/>
      <c r="F25" s="905">
        <f>SUM(F26:F34)</f>
        <v>169482</v>
      </c>
      <c r="G25" s="270"/>
    </row>
    <row r="26" spans="1:8" ht="15" customHeight="1" x14ac:dyDescent="0.2">
      <c r="A26" s="921" t="s">
        <v>1291</v>
      </c>
      <c r="B26" s="931">
        <v>9.15</v>
      </c>
      <c r="C26" s="908">
        <v>31110000</v>
      </c>
      <c r="D26" s="908">
        <f t="shared" ref="D26:D34" si="1">C26/1000</f>
        <v>31110</v>
      </c>
      <c r="E26" s="913"/>
      <c r="F26" s="909">
        <v>31110</v>
      </c>
      <c r="H26" s="200"/>
    </row>
    <row r="27" spans="1:8" ht="15" customHeight="1" x14ac:dyDescent="0.2">
      <c r="A27" s="932" t="s">
        <v>1292</v>
      </c>
      <c r="B27" s="931">
        <v>10.15</v>
      </c>
      <c r="C27" s="908">
        <v>33495000</v>
      </c>
      <c r="D27" s="908">
        <f t="shared" si="1"/>
        <v>33495</v>
      </c>
      <c r="E27" s="913"/>
      <c r="F27" s="909">
        <v>33495</v>
      </c>
      <c r="H27" s="200"/>
    </row>
    <row r="28" spans="1:8" ht="15" customHeight="1" x14ac:dyDescent="0.2">
      <c r="A28" s="932" t="s">
        <v>1293</v>
      </c>
      <c r="B28" s="919">
        <v>561</v>
      </c>
      <c r="C28" s="920">
        <v>36666960</v>
      </c>
      <c r="D28" s="908">
        <f>C28/1000</f>
        <v>36666.959999999999</v>
      </c>
      <c r="E28" s="922"/>
      <c r="F28" s="909">
        <v>34988</v>
      </c>
      <c r="G28" s="270">
        <v>632</v>
      </c>
      <c r="H28" s="200"/>
    </row>
    <row r="29" spans="1:8" ht="15" customHeight="1" x14ac:dyDescent="0.2">
      <c r="A29" s="918" t="s">
        <v>1294</v>
      </c>
      <c r="B29" s="907"/>
      <c r="C29" s="908"/>
      <c r="D29" s="908">
        <f t="shared" si="1"/>
        <v>0</v>
      </c>
      <c r="E29" s="913"/>
      <c r="F29" s="909"/>
      <c r="H29" s="200"/>
    </row>
    <row r="30" spans="1:8" ht="15" customHeight="1" x14ac:dyDescent="0.2">
      <c r="A30" s="918" t="s">
        <v>1295</v>
      </c>
      <c r="B30" s="907">
        <v>6</v>
      </c>
      <c r="C30" s="908">
        <v>150000</v>
      </c>
      <c r="D30" s="908">
        <f t="shared" si="1"/>
        <v>150</v>
      </c>
      <c r="E30" s="913"/>
      <c r="F30" s="909">
        <v>175</v>
      </c>
      <c r="G30" s="270">
        <v>7</v>
      </c>
      <c r="H30" s="200"/>
    </row>
    <row r="31" spans="1:8" ht="15" customHeight="1" x14ac:dyDescent="0.2">
      <c r="A31" s="918" t="s">
        <v>1296</v>
      </c>
      <c r="B31" s="907">
        <v>64</v>
      </c>
      <c r="C31" s="908">
        <v>21120000</v>
      </c>
      <c r="D31" s="908">
        <f t="shared" si="1"/>
        <v>21120</v>
      </c>
      <c r="E31" s="913"/>
      <c r="F31" s="909">
        <v>19140</v>
      </c>
      <c r="G31" s="270">
        <v>58</v>
      </c>
      <c r="H31" s="270"/>
    </row>
    <row r="32" spans="1:8" ht="15" customHeight="1" x14ac:dyDescent="0.2">
      <c r="A32" s="932" t="s">
        <v>1297</v>
      </c>
      <c r="B32" s="919">
        <v>260</v>
      </c>
      <c r="C32" s="920">
        <v>49400000</v>
      </c>
      <c r="D32" s="908">
        <f t="shared" si="1"/>
        <v>49400</v>
      </c>
      <c r="E32" s="933"/>
      <c r="F32" s="909">
        <v>26814</v>
      </c>
      <c r="G32" s="270">
        <v>246</v>
      </c>
      <c r="H32" s="200"/>
    </row>
    <row r="33" spans="1:8" ht="15" customHeight="1" x14ac:dyDescent="0.2">
      <c r="A33" s="906" t="s">
        <v>1298</v>
      </c>
      <c r="B33" s="907">
        <v>16</v>
      </c>
      <c r="C33" s="920">
        <v>11024000</v>
      </c>
      <c r="D33" s="908">
        <f t="shared" si="1"/>
        <v>11024</v>
      </c>
      <c r="E33" s="934"/>
      <c r="F33" s="909">
        <v>9500</v>
      </c>
      <c r="G33" s="270">
        <v>19</v>
      </c>
      <c r="H33" s="200"/>
    </row>
    <row r="34" spans="1:8" ht="15" customHeight="1" x14ac:dyDescent="0.2">
      <c r="A34" s="906" t="s">
        <v>1299</v>
      </c>
      <c r="B34" s="907">
        <v>50</v>
      </c>
      <c r="C34" s="920">
        <v>17950000</v>
      </c>
      <c r="D34" s="908">
        <f t="shared" si="1"/>
        <v>17950</v>
      </c>
      <c r="E34" s="934"/>
      <c r="F34" s="909">
        <v>14260</v>
      </c>
      <c r="G34" s="270">
        <v>46</v>
      </c>
      <c r="H34" s="200"/>
    </row>
    <row r="35" spans="1:8" ht="15" customHeight="1" x14ac:dyDescent="0.2">
      <c r="A35" s="927" t="s">
        <v>1300</v>
      </c>
      <c r="B35" s="935"/>
      <c r="C35" s="929">
        <f>SUM(C36:C38)</f>
        <v>451150000</v>
      </c>
      <c r="D35" s="929">
        <f>SUM(D36:D38)</f>
        <v>451150</v>
      </c>
      <c r="E35" s="936"/>
      <c r="F35" s="930">
        <f>SUM(F36:F38)</f>
        <v>368564</v>
      </c>
      <c r="H35" s="200"/>
    </row>
    <row r="36" spans="1:8" ht="15" customHeight="1" x14ac:dyDescent="0.2">
      <c r="A36" s="932" t="s">
        <v>1301</v>
      </c>
      <c r="B36" s="935">
        <v>26</v>
      </c>
      <c r="C36" s="937">
        <v>114894000</v>
      </c>
      <c r="D36" s="908">
        <f t="shared" ref="D36:D39" si="2">C36/1000</f>
        <v>114894</v>
      </c>
      <c r="E36" s="936"/>
      <c r="F36" s="909">
        <v>114894</v>
      </c>
      <c r="G36" s="270">
        <v>26</v>
      </c>
      <c r="H36" s="200"/>
    </row>
    <row r="37" spans="1:8" ht="30" customHeight="1" x14ac:dyDescent="0.2">
      <c r="A37" s="932" t="s">
        <v>1302</v>
      </c>
      <c r="B37" s="935">
        <v>62</v>
      </c>
      <c r="C37" s="937">
        <v>185566000</v>
      </c>
      <c r="D37" s="908">
        <f t="shared" si="2"/>
        <v>185566</v>
      </c>
      <c r="E37" s="936"/>
      <c r="F37" s="909">
        <v>139773</v>
      </c>
      <c r="G37" s="270">
        <v>46.7</v>
      </c>
      <c r="H37" s="200"/>
    </row>
    <row r="38" spans="1:8" ht="15" customHeight="1" x14ac:dyDescent="0.2">
      <c r="A38" s="932" t="s">
        <v>1303</v>
      </c>
      <c r="B38" s="935"/>
      <c r="C38" s="938">
        <v>150690000</v>
      </c>
      <c r="D38" s="920">
        <f t="shared" si="2"/>
        <v>150690</v>
      </c>
      <c r="E38" s="904" t="s">
        <v>1304</v>
      </c>
      <c r="F38" s="909">
        <v>113897</v>
      </c>
      <c r="H38" s="200"/>
    </row>
    <row r="39" spans="1:8" ht="30" customHeight="1" x14ac:dyDescent="0.2">
      <c r="A39" s="932" t="s">
        <v>1305</v>
      </c>
      <c r="B39" s="935"/>
      <c r="C39" s="938">
        <v>35955954</v>
      </c>
      <c r="D39" s="920">
        <f t="shared" si="2"/>
        <v>35955.953999999998</v>
      </c>
      <c r="E39" s="904"/>
      <c r="F39" s="909">
        <v>41140</v>
      </c>
      <c r="H39" s="200"/>
    </row>
    <row r="40" spans="1:8" s="401" customFormat="1" ht="60" customHeight="1" x14ac:dyDescent="0.2">
      <c r="A40" s="914" t="s">
        <v>1306</v>
      </c>
      <c r="B40" s="923"/>
      <c r="C40" s="916">
        <f>SUM(C41:C49)</f>
        <v>115813520.00000001</v>
      </c>
      <c r="D40" s="903">
        <f>SUM(D41:D49)</f>
        <v>115813.52000000002</v>
      </c>
      <c r="E40" s="911"/>
      <c r="F40" s="905">
        <f>SUM(F41:F49)</f>
        <v>123266</v>
      </c>
      <c r="G40" s="270"/>
      <c r="H40" s="228"/>
    </row>
    <row r="41" spans="1:8" ht="15" customHeight="1" x14ac:dyDescent="0.2">
      <c r="A41" s="910" t="s">
        <v>1307</v>
      </c>
      <c r="B41" s="919">
        <f>21*0.93</f>
        <v>19.53</v>
      </c>
      <c r="C41" s="920"/>
      <c r="D41" s="908"/>
      <c r="E41" s="904"/>
      <c r="F41" s="909"/>
      <c r="G41" s="270">
        <v>21</v>
      </c>
      <c r="H41" s="200"/>
    </row>
    <row r="42" spans="1:8" ht="15" customHeight="1" x14ac:dyDescent="0.2">
      <c r="A42" s="906" t="s">
        <v>1308</v>
      </c>
      <c r="B42" s="919">
        <v>5</v>
      </c>
      <c r="C42" s="920">
        <f>50154520/13*5</f>
        <v>19290200</v>
      </c>
      <c r="D42" s="920">
        <f t="shared" ref="D42:D55" si="3">C42/1000</f>
        <v>19290.2</v>
      </c>
      <c r="E42" s="913" t="s">
        <v>1309</v>
      </c>
      <c r="F42" s="909">
        <v>48416</v>
      </c>
      <c r="G42" s="270">
        <v>6</v>
      </c>
      <c r="H42" s="270"/>
    </row>
    <row r="43" spans="1:8" ht="15" customHeight="1" x14ac:dyDescent="0.2">
      <c r="A43" s="932" t="s">
        <v>1310</v>
      </c>
      <c r="B43" s="935"/>
      <c r="C43" s="920">
        <f>65659000/56*19</f>
        <v>22277160.714285716</v>
      </c>
      <c r="D43" s="920">
        <f t="shared" si="3"/>
        <v>22277.160714285717</v>
      </c>
      <c r="E43" s="936"/>
      <c r="F43" s="909">
        <v>74850</v>
      </c>
      <c r="H43" s="270"/>
    </row>
    <row r="44" spans="1:8" ht="15" customHeight="1" x14ac:dyDescent="0.2">
      <c r="A44" s="927" t="s">
        <v>1311</v>
      </c>
      <c r="B44" s="935">
        <f>9*0.94</f>
        <v>8.4599999999999991</v>
      </c>
      <c r="C44" s="938"/>
      <c r="D44" s="920"/>
      <c r="E44" s="936"/>
      <c r="F44" s="909"/>
      <c r="G44" s="270">
        <v>9</v>
      </c>
      <c r="H44" s="200"/>
    </row>
    <row r="45" spans="1:8" ht="15" customHeight="1" x14ac:dyDescent="0.2">
      <c r="A45" s="906" t="s">
        <v>1308</v>
      </c>
      <c r="B45" s="935">
        <v>2</v>
      </c>
      <c r="C45" s="938">
        <f>50154520/13*2</f>
        <v>7716080</v>
      </c>
      <c r="D45" s="920">
        <f t="shared" si="3"/>
        <v>7716.08</v>
      </c>
      <c r="E45" s="936"/>
      <c r="F45" s="909"/>
      <c r="G45" s="270">
        <v>2</v>
      </c>
      <c r="H45" s="270"/>
    </row>
    <row r="46" spans="1:8" ht="15" customHeight="1" x14ac:dyDescent="0.2">
      <c r="A46" s="932" t="s">
        <v>1310</v>
      </c>
      <c r="B46" s="935"/>
      <c r="C46" s="938">
        <f>65659000/56*8</f>
        <v>9379857.1428571437</v>
      </c>
      <c r="D46" s="920">
        <f t="shared" si="3"/>
        <v>9379.8571428571431</v>
      </c>
      <c r="E46" s="936"/>
      <c r="F46" s="909"/>
      <c r="H46" s="270"/>
    </row>
    <row r="47" spans="1:8" ht="15" customHeight="1" x14ac:dyDescent="0.2">
      <c r="A47" s="939" t="s">
        <v>1312</v>
      </c>
      <c r="B47" s="935">
        <f>(28*0.83)+(8*0.7)</f>
        <v>28.839999999999996</v>
      </c>
      <c r="C47" s="938"/>
      <c r="D47" s="920"/>
      <c r="E47" s="936"/>
      <c r="F47" s="909"/>
      <c r="G47" s="270">
        <v>37</v>
      </c>
      <c r="H47" s="200"/>
    </row>
    <row r="48" spans="1:8" ht="15" customHeight="1" x14ac:dyDescent="0.2">
      <c r="A48" s="906" t="s">
        <v>1308</v>
      </c>
      <c r="B48" s="935">
        <v>6</v>
      </c>
      <c r="C48" s="938">
        <f>50154520/13*6</f>
        <v>23148240</v>
      </c>
      <c r="D48" s="920">
        <f t="shared" si="3"/>
        <v>23148.240000000002</v>
      </c>
      <c r="E48" s="936"/>
      <c r="F48" s="909"/>
      <c r="G48" s="270">
        <v>9</v>
      </c>
      <c r="H48" s="270"/>
    </row>
    <row r="49" spans="1:8" ht="15" customHeight="1" x14ac:dyDescent="0.2">
      <c r="A49" s="940" t="s">
        <v>1310</v>
      </c>
      <c r="B49" s="941"/>
      <c r="C49" s="938">
        <f>65659000/56*29</f>
        <v>34001982.142857149</v>
      </c>
      <c r="D49" s="942">
        <f t="shared" si="3"/>
        <v>34001.982142857152</v>
      </c>
      <c r="E49" s="943"/>
      <c r="F49" s="909"/>
      <c r="H49" s="270"/>
    </row>
    <row r="50" spans="1:8" ht="15" customHeight="1" x14ac:dyDescent="0.2">
      <c r="A50" s="927" t="s">
        <v>1313</v>
      </c>
      <c r="B50" s="919"/>
      <c r="C50" s="929">
        <f>C51+C52</f>
        <v>380362015</v>
      </c>
      <c r="D50" s="924">
        <f>D51+D52</f>
        <v>380362.01500000001</v>
      </c>
      <c r="E50" s="922"/>
      <c r="F50" s="926">
        <f>F51+F52</f>
        <v>326173</v>
      </c>
      <c r="H50" s="200"/>
    </row>
    <row r="51" spans="1:8" ht="15" customHeight="1" x14ac:dyDescent="0.2">
      <c r="A51" s="932" t="s">
        <v>1314</v>
      </c>
      <c r="B51" s="944">
        <v>50.83</v>
      </c>
      <c r="C51" s="938">
        <v>111826000</v>
      </c>
      <c r="D51" s="908">
        <f t="shared" si="3"/>
        <v>111826</v>
      </c>
      <c r="E51" s="922"/>
      <c r="F51" s="909">
        <v>100662</v>
      </c>
      <c r="G51" s="270">
        <v>52.98</v>
      </c>
      <c r="H51" s="200"/>
    </row>
    <row r="52" spans="1:8" ht="15" customHeight="1" x14ac:dyDescent="0.2">
      <c r="A52" s="932" t="s">
        <v>1315</v>
      </c>
      <c r="B52" s="935"/>
      <c r="C52" s="481">
        <v>268536015</v>
      </c>
      <c r="D52" s="945">
        <f t="shared" si="3"/>
        <v>268536.01500000001</v>
      </c>
      <c r="E52" s="946" t="s">
        <v>1316</v>
      </c>
      <c r="F52" s="909">
        <v>225511</v>
      </c>
      <c r="H52" s="270"/>
    </row>
    <row r="53" spans="1:8" ht="30" customHeight="1" x14ac:dyDescent="0.2">
      <c r="A53" s="927" t="s">
        <v>1317</v>
      </c>
      <c r="B53" s="928">
        <v>2571</v>
      </c>
      <c r="C53" s="929">
        <v>732735</v>
      </c>
      <c r="D53" s="924">
        <f t="shared" si="3"/>
        <v>732.73500000000001</v>
      </c>
      <c r="E53" s="946" t="s">
        <v>1318</v>
      </c>
      <c r="F53" s="926">
        <v>959</v>
      </c>
      <c r="G53" s="270">
        <v>3365</v>
      </c>
      <c r="H53" s="200"/>
    </row>
    <row r="54" spans="1:8" s="401" customFormat="1" ht="30" customHeight="1" x14ac:dyDescent="0.2">
      <c r="A54" s="927" t="s">
        <v>1319</v>
      </c>
      <c r="B54" s="928"/>
      <c r="C54" s="916">
        <f>SUM(C55:C56)</f>
        <v>29213730</v>
      </c>
      <c r="D54" s="916">
        <f>SUM(D55:D56)</f>
        <v>29213.73</v>
      </c>
      <c r="E54" s="917"/>
      <c r="F54" s="896">
        <f>SUM(F55:F56)</f>
        <v>74105</v>
      </c>
      <c r="G54" s="270"/>
      <c r="H54" s="228"/>
    </row>
    <row r="55" spans="1:8" s="401" customFormat="1" ht="30" customHeight="1" x14ac:dyDescent="0.2">
      <c r="A55" s="921" t="s">
        <v>1320</v>
      </c>
      <c r="B55" s="920">
        <v>71253</v>
      </c>
      <c r="C55" s="920">
        <v>29213730</v>
      </c>
      <c r="D55" s="908">
        <f t="shared" si="3"/>
        <v>29213.73</v>
      </c>
      <c r="E55" s="917"/>
      <c r="F55" s="909">
        <v>29205</v>
      </c>
      <c r="G55" s="270">
        <v>71756</v>
      </c>
      <c r="H55" s="228"/>
    </row>
    <row r="56" spans="1:8" s="401" customFormat="1" ht="29.25" customHeight="1" thickBot="1" x14ac:dyDescent="0.25">
      <c r="A56" s="947" t="s">
        <v>1321</v>
      </c>
      <c r="B56" s="948"/>
      <c r="C56" s="942"/>
      <c r="D56" s="920"/>
      <c r="E56" s="949"/>
      <c r="F56" s="909">
        <v>44900</v>
      </c>
      <c r="G56" s="270"/>
      <c r="H56" s="270"/>
    </row>
    <row r="57" spans="1:8" ht="19.899999999999999" customHeight="1" thickBot="1" x14ac:dyDescent="0.25">
      <c r="A57" s="950" t="s">
        <v>1322</v>
      </c>
      <c r="B57" s="951"/>
      <c r="C57" s="952">
        <f>SUM(C58:C64)</f>
        <v>8835936000</v>
      </c>
      <c r="D57" s="952">
        <f>SUM(D58:D64)</f>
        <v>8835936</v>
      </c>
      <c r="E57" s="953"/>
      <c r="F57" s="909">
        <f>SUM(F58:F64)</f>
        <v>8245012</v>
      </c>
      <c r="H57" s="200"/>
    </row>
    <row r="58" spans="1:8" ht="15" customHeight="1" x14ac:dyDescent="0.2">
      <c r="A58" s="954" t="s">
        <v>1323</v>
      </c>
      <c r="B58" s="955">
        <v>0</v>
      </c>
      <c r="C58" s="956">
        <f>5038012000+499420000</f>
        <v>5537432000</v>
      </c>
      <c r="D58" s="956">
        <f>5038012+499420</f>
        <v>5537432</v>
      </c>
      <c r="E58" s="957"/>
      <c r="F58" s="909">
        <v>5038012</v>
      </c>
      <c r="H58" s="200"/>
    </row>
    <row r="59" spans="1:8" ht="15" customHeight="1" x14ac:dyDescent="0.2">
      <c r="A59" s="918" t="s">
        <v>1324</v>
      </c>
      <c r="B59" s="958">
        <v>0</v>
      </c>
      <c r="C59" s="937">
        <v>2500000000</v>
      </c>
      <c r="D59" s="937">
        <v>2500000</v>
      </c>
      <c r="E59" s="913"/>
      <c r="F59" s="909">
        <v>2500000</v>
      </c>
      <c r="H59" s="200"/>
    </row>
    <row r="60" spans="1:8" ht="15" customHeight="1" x14ac:dyDescent="0.2">
      <c r="A60" s="918" t="s">
        <v>1325</v>
      </c>
      <c r="B60" s="958">
        <v>0</v>
      </c>
      <c r="C60" s="937">
        <v>45000000</v>
      </c>
      <c r="D60" s="937">
        <v>45000</v>
      </c>
      <c r="E60" s="904"/>
      <c r="F60" s="909">
        <v>45000</v>
      </c>
      <c r="H60" s="200"/>
    </row>
    <row r="61" spans="1:8" ht="15" customHeight="1" x14ac:dyDescent="0.2">
      <c r="A61" s="932" t="s">
        <v>1326</v>
      </c>
      <c r="B61" s="958">
        <v>0</v>
      </c>
      <c r="C61" s="937">
        <v>450000000</v>
      </c>
      <c r="D61" s="938">
        <v>450000</v>
      </c>
      <c r="E61" s="913"/>
      <c r="F61" s="909">
        <v>400000</v>
      </c>
      <c r="H61" s="200"/>
    </row>
    <row r="62" spans="1:8" ht="15" customHeight="1" x14ac:dyDescent="0.2">
      <c r="A62" s="932" t="s">
        <v>1327</v>
      </c>
      <c r="B62" s="958">
        <v>0</v>
      </c>
      <c r="C62" s="937">
        <v>100000000</v>
      </c>
      <c r="D62" s="938">
        <v>100000</v>
      </c>
      <c r="E62" s="913"/>
      <c r="F62" s="909">
        <v>70000</v>
      </c>
      <c r="H62" s="200"/>
    </row>
    <row r="63" spans="1:8" ht="15" customHeight="1" x14ac:dyDescent="0.2">
      <c r="A63" s="918" t="s">
        <v>1328</v>
      </c>
      <c r="B63" s="958">
        <v>0</v>
      </c>
      <c r="C63" s="937">
        <v>185000000</v>
      </c>
      <c r="D63" s="937">
        <v>185000</v>
      </c>
      <c r="E63" s="913" t="s">
        <v>1329</v>
      </c>
      <c r="F63" s="909">
        <v>180000</v>
      </c>
      <c r="H63" s="200"/>
    </row>
    <row r="64" spans="1:8" ht="15" customHeight="1" thickBot="1" x14ac:dyDescent="0.25">
      <c r="A64" s="959" t="s">
        <v>1330</v>
      </c>
      <c r="B64" s="960">
        <v>0</v>
      </c>
      <c r="C64" s="961">
        <f>13000000+5504000</f>
        <v>18504000</v>
      </c>
      <c r="D64" s="962">
        <f>13000+5504</f>
        <v>18504</v>
      </c>
      <c r="E64" s="963" t="s">
        <v>1331</v>
      </c>
      <c r="F64" s="909">
        <v>12000</v>
      </c>
      <c r="H64" s="200"/>
    </row>
    <row r="65" spans="1:8" s="401" customFormat="1" ht="19.899999999999999" customHeight="1" thickBot="1" x14ac:dyDescent="0.25">
      <c r="A65" s="964" t="s">
        <v>1332</v>
      </c>
      <c r="B65" s="965">
        <v>0</v>
      </c>
      <c r="C65" s="966">
        <f>C3+C57</f>
        <v>10855610764</v>
      </c>
      <c r="D65" s="966">
        <f>D3+D57</f>
        <v>10855610.764</v>
      </c>
      <c r="E65" s="967"/>
      <c r="F65" s="912"/>
      <c r="G65" s="270"/>
      <c r="H65" s="270">
        <f>SUM(H3:H64)</f>
        <v>0</v>
      </c>
    </row>
    <row r="66" spans="1:8" x14ac:dyDescent="0.2">
      <c r="A66" s="96"/>
      <c r="B66" s="968"/>
      <c r="C66" s="969"/>
      <c r="D66" s="969"/>
      <c r="F66" s="245"/>
    </row>
    <row r="67" spans="1:8" x14ac:dyDescent="0.2">
      <c r="A67" s="96"/>
      <c r="B67" s="970"/>
      <c r="C67" s="462"/>
      <c r="D67" s="462"/>
    </row>
    <row r="68" spans="1:8" x14ac:dyDescent="0.2">
      <c r="A68" s="971" t="s">
        <v>1333</v>
      </c>
      <c r="B68" s="972"/>
      <c r="C68" s="973"/>
      <c r="D68" s="973"/>
      <c r="E68" s="200"/>
    </row>
    <row r="69" spans="1:8" x14ac:dyDescent="0.2">
      <c r="A69" s="228"/>
      <c r="B69" s="974"/>
      <c r="C69" s="467"/>
      <c r="D69" s="467"/>
    </row>
    <row r="70" spans="1:8" x14ac:dyDescent="0.2">
      <c r="A70" s="971"/>
      <c r="B70" s="974"/>
      <c r="C70" s="467"/>
      <c r="D70" s="467"/>
    </row>
    <row r="71" spans="1:8" x14ac:dyDescent="0.2">
      <c r="A71" s="971"/>
      <c r="B71" s="974"/>
      <c r="C71" s="467"/>
      <c r="D71" s="467"/>
    </row>
    <row r="73" spans="1:8" x14ac:dyDescent="0.2">
      <c r="A73" s="971"/>
    </row>
    <row r="74" spans="1:8" x14ac:dyDescent="0.2">
      <c r="A74" s="971"/>
    </row>
    <row r="75" spans="1:8" x14ac:dyDescent="0.2">
      <c r="A75" s="971"/>
    </row>
    <row r="76" spans="1:8" x14ac:dyDescent="0.2">
      <c r="A76" s="971"/>
    </row>
  </sheetData>
  <printOptions horizontalCentered="1"/>
  <pageMargins left="0.51181102362204722" right="0.39370078740157483" top="0.98425196850393704" bottom="0.39370078740157483" header="0.15748031496062992" footer="0.23622047244094491"/>
  <pageSetup paperSize="9" scale="65" orientation="portrait" r:id="rId1"/>
  <headerFooter alignWithMargins="0">
    <oddHeader>&amp;C&amp;"Times New Roman,Félkövér"
Budapest VIII. kerületi Önkormányzat
 2020. évi központi 
támogatások és adóbevételek tervezett előirányzata&amp;R&amp;"Times New Roman,Félkövér"
 &amp;"Times New Roman,Félkövér dőlt"előterjesztés 5. sz. melléklet
ezer Ft-ban</oddHeader>
    <oddFooter>&amp;R&amp;"Times New Roman,Normál"&amp;P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Q2420"/>
  <sheetViews>
    <sheetView topLeftCell="I1" zoomScaleNormal="100" zoomScaleSheetLayoutView="100" workbookViewId="0">
      <selection activeCell="O5" sqref="O5"/>
    </sheetView>
  </sheetViews>
  <sheetFormatPr defaultRowHeight="12.75" x14ac:dyDescent="0.2"/>
  <cols>
    <col min="1" max="1" width="60.140625" hidden="1" customWidth="1"/>
    <col min="2" max="2" width="12.7109375" style="86" hidden="1" customWidth="1"/>
    <col min="3" max="3" width="14.7109375" style="86" hidden="1" customWidth="1"/>
    <col min="4" max="4" width="9.140625" style="429" hidden="1" customWidth="1"/>
    <col min="5" max="5" width="55.42578125" style="200" hidden="1" customWidth="1"/>
    <col min="6" max="6" width="55.28515625" hidden="1" customWidth="1"/>
    <col min="7" max="7" width="12.7109375" style="86" hidden="1" customWidth="1"/>
    <col min="8" max="8" width="12.5703125" style="86" hidden="1" customWidth="1"/>
    <col min="9" max="9" width="60" style="125" customWidth="1"/>
    <col min="10" max="10" width="12.7109375" style="86" customWidth="1"/>
    <col min="11" max="11" width="49.28515625" style="200" hidden="1" customWidth="1"/>
    <col min="12" max="12" width="14.7109375" style="270" hidden="1" customWidth="1"/>
    <col min="13" max="14" width="14.7109375" style="270" customWidth="1"/>
    <col min="15" max="15" width="15.140625" style="270" customWidth="1"/>
    <col min="17" max="19" width="13.140625" style="981" hidden="1" customWidth="1"/>
    <col min="20" max="28" width="9.140625" hidden="1" customWidth="1"/>
    <col min="29" max="29" width="9.85546875" hidden="1" customWidth="1"/>
    <col min="30" max="39" width="9.140625" hidden="1" customWidth="1"/>
    <col min="41" max="44" width="0" hidden="1" customWidth="1"/>
  </cols>
  <sheetData>
    <row r="1" spans="1:43" ht="25.5" x14ac:dyDescent="0.2">
      <c r="A1" s="1147"/>
      <c r="B1" s="427"/>
      <c r="C1" s="977"/>
      <c r="D1" s="978"/>
      <c r="E1" s="200" t="s">
        <v>273</v>
      </c>
      <c r="F1" s="1147"/>
      <c r="G1" s="200"/>
      <c r="H1" s="200"/>
      <c r="I1" s="1149" t="s">
        <v>273</v>
      </c>
      <c r="J1" s="1151" t="s">
        <v>1334</v>
      </c>
      <c r="K1" s="199" t="s">
        <v>1335</v>
      </c>
      <c r="L1" s="207" t="s">
        <v>1336</v>
      </c>
      <c r="M1" s="1151" t="s">
        <v>1337</v>
      </c>
      <c r="N1" s="1151" t="s">
        <v>1338</v>
      </c>
      <c r="O1" s="1145" t="s">
        <v>1339</v>
      </c>
      <c r="Q1" s="979"/>
      <c r="R1" s="979"/>
      <c r="S1" s="979"/>
      <c r="AE1" t="s">
        <v>278</v>
      </c>
      <c r="AO1" t="s">
        <v>278</v>
      </c>
    </row>
    <row r="2" spans="1:43" ht="13.5" thickBot="1" x14ac:dyDescent="0.25">
      <c r="A2" s="1148"/>
      <c r="C2" s="977"/>
      <c r="D2" s="978"/>
      <c r="E2" s="200" t="s">
        <v>1038</v>
      </c>
      <c r="F2" s="1148"/>
      <c r="G2" s="200"/>
      <c r="H2" s="200"/>
      <c r="I2" s="1150"/>
      <c r="J2" s="1152"/>
      <c r="K2" s="137"/>
      <c r="L2" s="201"/>
      <c r="M2" s="1152"/>
      <c r="N2" s="1152"/>
      <c r="O2" s="1146"/>
      <c r="Q2" s="979"/>
      <c r="R2" s="979"/>
      <c r="S2" s="979"/>
      <c r="AE2" t="s">
        <v>408</v>
      </c>
      <c r="AF2">
        <v>1</v>
      </c>
      <c r="AO2" t="s">
        <v>408</v>
      </c>
    </row>
    <row r="3" spans="1:43" ht="15" customHeight="1" thickBot="1" x14ac:dyDescent="0.25">
      <c r="A3" s="74" t="s">
        <v>1038</v>
      </c>
      <c r="B3" s="75">
        <v>23918894</v>
      </c>
      <c r="C3" s="142">
        <v>27366638</v>
      </c>
      <c r="E3" s="200" t="s">
        <v>414</v>
      </c>
      <c r="F3" s="74" t="s">
        <v>1038</v>
      </c>
      <c r="G3" s="75">
        <v>23918894</v>
      </c>
      <c r="H3" s="103">
        <f>H23</f>
        <v>20986787</v>
      </c>
      <c r="I3" s="980" t="s">
        <v>413</v>
      </c>
      <c r="J3" s="75">
        <f>SUM(J23+J50)</f>
        <v>30882104.600000001</v>
      </c>
      <c r="K3" s="75">
        <f t="shared" ref="K3:O3" si="0">SUM(K23+K50)</f>
        <v>22619719</v>
      </c>
      <c r="L3" s="75" t="e">
        <f t="shared" si="0"/>
        <v>#REF!</v>
      </c>
      <c r="M3" s="75">
        <f t="shared" si="0"/>
        <v>26195749.357699998</v>
      </c>
      <c r="N3" s="75">
        <f t="shared" si="0"/>
        <v>26314904.300688498</v>
      </c>
      <c r="O3" s="75">
        <f t="shared" si="0"/>
        <v>26580204.627343938</v>
      </c>
      <c r="AC3" s="797">
        <f>SUM(J3-AE3)</f>
        <v>3515466.6000000015</v>
      </c>
      <c r="AE3">
        <v>27366638</v>
      </c>
      <c r="AF3" t="s">
        <v>413</v>
      </c>
      <c r="AO3">
        <v>27404647</v>
      </c>
      <c r="AQ3" s="797">
        <f>SUM(J3-AO3)</f>
        <v>3477457.6000000015</v>
      </c>
    </row>
    <row r="4" spans="1:43" ht="15" customHeight="1" x14ac:dyDescent="0.2">
      <c r="A4" s="79" t="s">
        <v>414</v>
      </c>
      <c r="B4" s="82">
        <v>15609953</v>
      </c>
      <c r="C4" s="142">
        <v>15890554</v>
      </c>
      <c r="E4" s="200" t="s">
        <v>415</v>
      </c>
      <c r="F4" s="79" t="s">
        <v>414</v>
      </c>
      <c r="G4" s="82">
        <v>15609953</v>
      </c>
      <c r="H4" s="982">
        <f t="shared" ref="H4" si="1">SUM(H5:H9)</f>
        <v>15911743</v>
      </c>
      <c r="I4" s="811" t="s">
        <v>414</v>
      </c>
      <c r="J4" s="106">
        <f>SUM(J5:J9)</f>
        <v>17644725.600000001</v>
      </c>
      <c r="K4" s="106">
        <f t="shared" ref="K4:O4" si="2">SUM(K5:K9)</f>
        <v>13439934</v>
      </c>
      <c r="L4" s="106">
        <f t="shared" si="2"/>
        <v>15911743</v>
      </c>
      <c r="M4" s="106">
        <f t="shared" si="2"/>
        <v>17274050.357699998</v>
      </c>
      <c r="N4" s="106">
        <f t="shared" si="2"/>
        <v>17449394.300688498</v>
      </c>
      <c r="O4" s="812">
        <f t="shared" si="2"/>
        <v>17590465.627343938</v>
      </c>
      <c r="AC4" s="797">
        <f t="shared" ref="AC4:AC68" si="3">SUM(J4-AE4)</f>
        <v>1732982.6000000015</v>
      </c>
      <c r="AE4">
        <v>15911743</v>
      </c>
      <c r="AF4" t="s">
        <v>414</v>
      </c>
      <c r="AO4">
        <v>15949752</v>
      </c>
      <c r="AQ4" s="797">
        <f t="shared" ref="AQ4:AQ68" si="4">SUM(J4-AO4)</f>
        <v>1694973.6000000015</v>
      </c>
    </row>
    <row r="5" spans="1:43" ht="15" customHeight="1" x14ac:dyDescent="0.2">
      <c r="A5" s="87" t="s">
        <v>415</v>
      </c>
      <c r="B5" s="90">
        <v>4633350</v>
      </c>
      <c r="C5" s="142">
        <v>4833003</v>
      </c>
      <c r="E5" s="200" t="s">
        <v>416</v>
      </c>
      <c r="F5" s="87" t="s">
        <v>415</v>
      </c>
      <c r="G5" s="90">
        <v>4633350</v>
      </c>
      <c r="H5" s="983">
        <v>4833003</v>
      </c>
      <c r="I5" s="87" t="s">
        <v>415</v>
      </c>
      <c r="J5" s="91">
        <f>[1]címrendösszesen!HE8</f>
        <v>5824366</v>
      </c>
      <c r="K5" s="91">
        <v>4833003</v>
      </c>
      <c r="L5" s="91">
        <v>4833003</v>
      </c>
      <c r="M5" s="90">
        <f>SUM($J$5*1.005)</f>
        <v>5853487.8299999991</v>
      </c>
      <c r="N5" s="90">
        <f>SUM(M5*1.005)</f>
        <v>5882755.2691499982</v>
      </c>
      <c r="O5" s="815">
        <f>SUM(N5*1.005)+1</f>
        <v>5912170.0454957476</v>
      </c>
      <c r="Q5" s="981">
        <v>1.03</v>
      </c>
      <c r="R5" s="981">
        <v>1</v>
      </c>
      <c r="S5" s="981">
        <v>1</v>
      </c>
      <c r="AC5" s="797">
        <f t="shared" si="3"/>
        <v>991363</v>
      </c>
      <c r="AE5">
        <v>4833003</v>
      </c>
      <c r="AF5" t="s">
        <v>415</v>
      </c>
      <c r="AO5">
        <v>4833003</v>
      </c>
      <c r="AQ5" s="797">
        <f t="shared" si="4"/>
        <v>991363</v>
      </c>
    </row>
    <row r="6" spans="1:43" ht="15" customHeight="1" x14ac:dyDescent="0.2">
      <c r="A6" s="87" t="s">
        <v>416</v>
      </c>
      <c r="B6" s="90">
        <v>1121063</v>
      </c>
      <c r="C6" s="142">
        <v>1044201</v>
      </c>
      <c r="E6" s="200" t="s">
        <v>417</v>
      </c>
      <c r="F6" s="87" t="s">
        <v>416</v>
      </c>
      <c r="G6" s="90">
        <v>1121063</v>
      </c>
      <c r="H6" s="983">
        <v>1044201</v>
      </c>
      <c r="I6" s="87" t="s">
        <v>416</v>
      </c>
      <c r="J6" s="91">
        <f>[1]címrendösszesen!HE9</f>
        <v>1144427.6000000001</v>
      </c>
      <c r="K6" s="91">
        <v>1044201</v>
      </c>
      <c r="L6" s="91">
        <v>1044201</v>
      </c>
      <c r="M6" s="90">
        <f>M5*0.19</f>
        <v>1112162.6876999999</v>
      </c>
      <c r="N6" s="90">
        <f>N5*0.19</f>
        <v>1117723.5011384997</v>
      </c>
      <c r="O6" s="815">
        <f>O5*0.19</f>
        <v>1123312.3086441921</v>
      </c>
      <c r="Q6" s="981">
        <v>1.03</v>
      </c>
      <c r="R6" s="981">
        <v>1</v>
      </c>
      <c r="S6" s="981">
        <v>1</v>
      </c>
      <c r="AC6" s="797">
        <f t="shared" si="3"/>
        <v>100226.60000000009</v>
      </c>
      <c r="AE6">
        <v>1044201</v>
      </c>
      <c r="AF6" t="s">
        <v>416</v>
      </c>
      <c r="AO6">
        <v>1044201</v>
      </c>
      <c r="AQ6" s="797">
        <f t="shared" si="4"/>
        <v>100226.60000000009</v>
      </c>
    </row>
    <row r="7" spans="1:43" ht="15" customHeight="1" x14ac:dyDescent="0.2">
      <c r="A7" s="87" t="s">
        <v>417</v>
      </c>
      <c r="B7" s="90">
        <v>6860549</v>
      </c>
      <c r="C7" s="142">
        <v>7405603</v>
      </c>
      <c r="E7" s="200" t="s">
        <v>418</v>
      </c>
      <c r="F7" s="87" t="s">
        <v>417</v>
      </c>
      <c r="G7" s="90">
        <v>6860549</v>
      </c>
      <c r="H7" s="983">
        <v>7405603</v>
      </c>
      <c r="I7" s="87" t="s">
        <v>417</v>
      </c>
      <c r="J7" s="91">
        <f>[1]címrendösszesen!HE10</f>
        <v>7956784</v>
      </c>
      <c r="K7" s="91">
        <v>7405603</v>
      </c>
      <c r="L7" s="91">
        <v>7405603</v>
      </c>
      <c r="M7" s="90">
        <f>SUM($J$7*1.005)-110000-103691-20130</f>
        <v>7762746.919999999</v>
      </c>
      <c r="N7" s="90">
        <f>M7*1.01</f>
        <v>7840374.3891999992</v>
      </c>
      <c r="O7" s="815">
        <f>N7*1.01</f>
        <v>7918778.1330919992</v>
      </c>
      <c r="Q7" s="981">
        <v>1</v>
      </c>
      <c r="R7" s="981">
        <v>1</v>
      </c>
      <c r="S7" s="981">
        <v>1</v>
      </c>
      <c r="AC7" s="797">
        <f t="shared" si="3"/>
        <v>551181</v>
      </c>
      <c r="AE7">
        <v>7405603</v>
      </c>
      <c r="AF7" t="s">
        <v>417</v>
      </c>
      <c r="AO7">
        <v>7405603</v>
      </c>
      <c r="AQ7" s="797">
        <f t="shared" si="4"/>
        <v>551181</v>
      </c>
    </row>
    <row r="8" spans="1:43" ht="15" customHeight="1" x14ac:dyDescent="0.2">
      <c r="A8" s="87" t="s">
        <v>418</v>
      </c>
      <c r="B8" s="90">
        <v>155730</v>
      </c>
      <c r="C8" s="142">
        <v>135938</v>
      </c>
      <c r="E8" s="200" t="s">
        <v>419</v>
      </c>
      <c r="F8" s="87" t="s">
        <v>418</v>
      </c>
      <c r="G8" s="90">
        <v>155730</v>
      </c>
      <c r="H8" s="983">
        <f>135938+21189</f>
        <v>157127</v>
      </c>
      <c r="I8" s="87" t="s">
        <v>418</v>
      </c>
      <c r="J8" s="91">
        <f>[1]címrendösszesen!HE11</f>
        <v>119429</v>
      </c>
      <c r="K8" s="91">
        <v>157127</v>
      </c>
      <c r="L8" s="91">
        <v>157127</v>
      </c>
      <c r="M8" s="90">
        <f>SUM($J$8*1.2)</f>
        <v>143314.79999999999</v>
      </c>
      <c r="N8" s="90">
        <f>SUM($J$8*1.25)</f>
        <v>149286.25</v>
      </c>
      <c r="O8" s="815">
        <f>SUM($J$8*1.3)</f>
        <v>155257.70000000001</v>
      </c>
      <c r="Q8" s="981">
        <v>1.01</v>
      </c>
      <c r="R8" s="981">
        <v>1.01</v>
      </c>
      <c r="S8" s="981">
        <v>1.01</v>
      </c>
      <c r="AC8" s="797">
        <f t="shared" si="3"/>
        <v>-37698</v>
      </c>
      <c r="AE8">
        <v>157127</v>
      </c>
      <c r="AF8" t="s">
        <v>418</v>
      </c>
      <c r="AO8">
        <v>157127</v>
      </c>
      <c r="AQ8" s="797">
        <f t="shared" si="4"/>
        <v>-37698</v>
      </c>
    </row>
    <row r="9" spans="1:43" ht="15" customHeight="1" x14ac:dyDescent="0.2">
      <c r="A9" s="94" t="s">
        <v>419</v>
      </c>
      <c r="B9" s="91">
        <v>2839261</v>
      </c>
      <c r="C9" s="142">
        <v>2471809</v>
      </c>
      <c r="E9" s="200" t="s">
        <v>420</v>
      </c>
      <c r="F9" s="94" t="s">
        <v>419</v>
      </c>
      <c r="G9" s="91">
        <v>2839261</v>
      </c>
      <c r="H9" s="805">
        <f t="shared" ref="H9" si="5">SUM(H10:H14)</f>
        <v>2471809</v>
      </c>
      <c r="I9" s="94" t="s">
        <v>419</v>
      </c>
      <c r="J9" s="91">
        <f>SUM(J10:J14)</f>
        <v>2599719</v>
      </c>
      <c r="K9" s="91">
        <f t="shared" ref="K9:O9" si="6">SUM(K10:K14)</f>
        <v>0</v>
      </c>
      <c r="L9" s="91">
        <f t="shared" si="6"/>
        <v>2471809</v>
      </c>
      <c r="M9" s="91">
        <f>SUM(M10:M14)</f>
        <v>2402338.12</v>
      </c>
      <c r="N9" s="91">
        <f t="shared" si="6"/>
        <v>2459254.8912</v>
      </c>
      <c r="O9" s="807">
        <f t="shared" si="6"/>
        <v>2480947.4401119999</v>
      </c>
      <c r="AC9" s="797">
        <f t="shared" si="3"/>
        <v>127910</v>
      </c>
      <c r="AE9">
        <v>2471809</v>
      </c>
      <c r="AF9" t="s">
        <v>419</v>
      </c>
      <c r="AO9">
        <v>2509818</v>
      </c>
      <c r="AQ9" s="797">
        <f t="shared" si="4"/>
        <v>89901</v>
      </c>
    </row>
    <row r="10" spans="1:43" ht="15" customHeight="1" x14ac:dyDescent="0.2">
      <c r="A10" s="87" t="s">
        <v>420</v>
      </c>
      <c r="B10" s="90">
        <v>15758</v>
      </c>
      <c r="C10" s="142">
        <v>50726</v>
      </c>
      <c r="E10" s="200" t="s">
        <v>421</v>
      </c>
      <c r="F10" s="87" t="s">
        <v>420</v>
      </c>
      <c r="G10" s="90">
        <v>15758</v>
      </c>
      <c r="H10" s="983">
        <v>50726</v>
      </c>
      <c r="I10" s="87" t="s">
        <v>420</v>
      </c>
      <c r="J10" s="91">
        <f>[1]címrendösszesen!HE13</f>
        <v>28717</v>
      </c>
      <c r="K10" s="144" t="s">
        <v>1340</v>
      </c>
      <c r="L10" s="177">
        <v>50726</v>
      </c>
      <c r="M10" s="177">
        <v>30000</v>
      </c>
      <c r="N10" s="177">
        <v>30000</v>
      </c>
      <c r="O10" s="872">
        <v>30000</v>
      </c>
      <c r="Q10" s="981">
        <v>1</v>
      </c>
      <c r="R10" s="981">
        <v>1</v>
      </c>
      <c r="S10" s="981">
        <v>1</v>
      </c>
      <c r="AC10" s="797">
        <f t="shared" si="3"/>
        <v>-22009</v>
      </c>
      <c r="AE10">
        <v>50726</v>
      </c>
      <c r="AF10" t="s">
        <v>420</v>
      </c>
      <c r="AO10">
        <v>50726</v>
      </c>
      <c r="AQ10" s="797">
        <f t="shared" si="4"/>
        <v>-22009</v>
      </c>
    </row>
    <row r="11" spans="1:43" ht="15" customHeight="1" x14ac:dyDescent="0.2">
      <c r="A11" s="87" t="s">
        <v>421</v>
      </c>
      <c r="B11" s="90">
        <v>0</v>
      </c>
      <c r="C11" s="142">
        <v>0</v>
      </c>
      <c r="E11" s="200" t="s">
        <v>422</v>
      </c>
      <c r="F11" s="87" t="s">
        <v>421</v>
      </c>
      <c r="G11" s="90">
        <v>0</v>
      </c>
      <c r="H11" s="983">
        <v>0</v>
      </c>
      <c r="I11" s="87" t="s">
        <v>421</v>
      </c>
      <c r="J11" s="91">
        <f>[1]címrendösszesen!HE14</f>
        <v>0</v>
      </c>
      <c r="K11" s="144"/>
      <c r="L11" s="177"/>
      <c r="M11" s="177">
        <v>0</v>
      </c>
      <c r="N11" s="177">
        <v>0</v>
      </c>
      <c r="O11" s="872">
        <v>0</v>
      </c>
      <c r="Q11" s="981">
        <v>1</v>
      </c>
      <c r="R11" s="981">
        <v>1</v>
      </c>
      <c r="S11" s="981">
        <v>1</v>
      </c>
      <c r="AC11" s="797">
        <f t="shared" si="3"/>
        <v>0</v>
      </c>
      <c r="AE11">
        <v>0</v>
      </c>
      <c r="AF11" t="s">
        <v>421</v>
      </c>
      <c r="AO11">
        <v>0</v>
      </c>
      <c r="AQ11" s="797">
        <f t="shared" si="4"/>
        <v>0</v>
      </c>
    </row>
    <row r="12" spans="1:43" ht="15" customHeight="1" x14ac:dyDescent="0.2">
      <c r="A12" s="87" t="s">
        <v>422</v>
      </c>
      <c r="B12" s="90">
        <v>153839</v>
      </c>
      <c r="C12" s="142">
        <v>120727</v>
      </c>
      <c r="E12" s="200" t="s">
        <v>423</v>
      </c>
      <c r="F12" s="87" t="s">
        <v>422</v>
      </c>
      <c r="G12" s="90">
        <v>153839</v>
      </c>
      <c r="H12" s="983">
        <v>120727</v>
      </c>
      <c r="I12" s="87" t="s">
        <v>422</v>
      </c>
      <c r="J12" s="91">
        <f>[1]címrendösszesen!HE15</f>
        <v>158024</v>
      </c>
      <c r="K12" s="144"/>
      <c r="L12" s="91">
        <v>120727</v>
      </c>
      <c r="M12" s="177">
        <v>160000</v>
      </c>
      <c r="N12" s="177">
        <v>160000</v>
      </c>
      <c r="O12" s="872">
        <v>160000</v>
      </c>
      <c r="Q12" s="981">
        <v>1</v>
      </c>
      <c r="R12" s="981">
        <v>1</v>
      </c>
      <c r="S12" s="981">
        <v>1</v>
      </c>
      <c r="AC12" s="797">
        <f t="shared" si="3"/>
        <v>37297</v>
      </c>
      <c r="AE12">
        <v>120727</v>
      </c>
      <c r="AF12" t="s">
        <v>422</v>
      </c>
      <c r="AO12">
        <v>120727</v>
      </c>
      <c r="AQ12" s="797">
        <f t="shared" si="4"/>
        <v>37297</v>
      </c>
    </row>
    <row r="13" spans="1:43" ht="15" customHeight="1" x14ac:dyDescent="0.2">
      <c r="A13" s="87" t="s">
        <v>423</v>
      </c>
      <c r="B13" s="90">
        <v>1976347</v>
      </c>
      <c r="C13" s="142">
        <v>1928229</v>
      </c>
      <c r="E13" s="200" t="s">
        <v>424</v>
      </c>
      <c r="F13" s="87" t="s">
        <v>423</v>
      </c>
      <c r="G13" s="90">
        <v>1976347</v>
      </c>
      <c r="H13" s="983">
        <v>1928229</v>
      </c>
      <c r="I13" s="87" t="s">
        <v>423</v>
      </c>
      <c r="J13" s="91">
        <f>[1]címrendösszesen!HE16</f>
        <v>2126512</v>
      </c>
      <c r="K13" s="144"/>
      <c r="L13" s="91">
        <v>1928229</v>
      </c>
      <c r="M13" s="177">
        <f>SUM(J13*1.01)</f>
        <v>2147777.12</v>
      </c>
      <c r="N13" s="177">
        <f>SUM(M13*1.01)</f>
        <v>2169254.8912</v>
      </c>
      <c r="O13" s="872">
        <f>SUM(N13*1.01)</f>
        <v>2190947.4401119999</v>
      </c>
      <c r="Q13" s="981">
        <v>1</v>
      </c>
      <c r="R13" s="981">
        <v>1</v>
      </c>
      <c r="S13" s="981">
        <v>1</v>
      </c>
      <c r="AC13" s="797">
        <f t="shared" si="3"/>
        <v>198283</v>
      </c>
      <c r="AE13">
        <v>1928229</v>
      </c>
      <c r="AF13" t="s">
        <v>423</v>
      </c>
      <c r="AO13">
        <v>1928229</v>
      </c>
      <c r="AQ13" s="797">
        <f t="shared" si="4"/>
        <v>198283</v>
      </c>
    </row>
    <row r="14" spans="1:43" ht="15" customHeight="1" x14ac:dyDescent="0.2">
      <c r="A14" s="87" t="s">
        <v>424</v>
      </c>
      <c r="B14" s="90">
        <v>693317</v>
      </c>
      <c r="C14" s="142">
        <v>372127</v>
      </c>
      <c r="E14" s="200" t="s">
        <v>425</v>
      </c>
      <c r="F14" s="87" t="s">
        <v>424</v>
      </c>
      <c r="G14" s="90">
        <v>693317</v>
      </c>
      <c r="H14" s="983">
        <v>372127</v>
      </c>
      <c r="I14" s="87" t="s">
        <v>424</v>
      </c>
      <c r="J14" s="91">
        <f>[1]címrendösszesen!HE17</f>
        <v>286466</v>
      </c>
      <c r="K14" s="144"/>
      <c r="L14" s="177">
        <v>372127</v>
      </c>
      <c r="M14" s="177">
        <f>100000-35439</f>
        <v>64561</v>
      </c>
      <c r="N14" s="177">
        <v>100000</v>
      </c>
      <c r="O14" s="872">
        <v>100000</v>
      </c>
      <c r="AC14" s="797">
        <f t="shared" si="3"/>
        <v>-85661</v>
      </c>
      <c r="AE14">
        <v>372127</v>
      </c>
      <c r="AF14" t="s">
        <v>424</v>
      </c>
      <c r="AO14">
        <v>410136</v>
      </c>
      <c r="AQ14" s="797">
        <f t="shared" si="4"/>
        <v>-123670</v>
      </c>
    </row>
    <row r="15" spans="1:43" ht="15" customHeight="1" x14ac:dyDescent="0.2">
      <c r="A15" s="94" t="s">
        <v>425</v>
      </c>
      <c r="B15" s="91">
        <v>2614822</v>
      </c>
      <c r="C15" s="142">
        <v>5075044</v>
      </c>
      <c r="E15" s="200" t="s">
        <v>426</v>
      </c>
      <c r="F15" s="94" t="s">
        <v>425</v>
      </c>
      <c r="G15" s="91">
        <v>2614822</v>
      </c>
      <c r="H15" s="805">
        <f t="shared" ref="H15" si="7">SUM(H16:H18)</f>
        <v>5075044</v>
      </c>
      <c r="I15" s="94" t="s">
        <v>425</v>
      </c>
      <c r="J15" s="91">
        <f>SUM(J16+J17+J18)</f>
        <v>6318804</v>
      </c>
      <c r="K15" s="91">
        <f t="shared" ref="K15:O15" si="8">SUM(K16+K17+K18)</f>
        <v>2799934</v>
      </c>
      <c r="L15" s="91" t="e">
        <f t="shared" si="8"/>
        <v>#REF!</v>
      </c>
      <c r="M15" s="91">
        <f t="shared" si="8"/>
        <v>1981699</v>
      </c>
      <c r="N15" s="91">
        <f t="shared" si="8"/>
        <v>1856510</v>
      </c>
      <c r="O15" s="807">
        <f t="shared" si="8"/>
        <v>1911049</v>
      </c>
      <c r="AC15" s="797">
        <f t="shared" si="3"/>
        <v>1243760</v>
      </c>
      <c r="AE15">
        <v>5075044</v>
      </c>
      <c r="AF15" t="s">
        <v>425</v>
      </c>
      <c r="AO15">
        <v>5075044</v>
      </c>
      <c r="AQ15" s="797">
        <f t="shared" si="4"/>
        <v>1243760</v>
      </c>
    </row>
    <row r="16" spans="1:43" ht="15" customHeight="1" x14ac:dyDescent="0.2">
      <c r="A16" s="87" t="s">
        <v>426</v>
      </c>
      <c r="B16" s="90">
        <v>474804</v>
      </c>
      <c r="C16" s="142">
        <v>553793</v>
      </c>
      <c r="E16" s="200" t="s">
        <v>427</v>
      </c>
      <c r="F16" s="87" t="s">
        <v>426</v>
      </c>
      <c r="G16" s="90">
        <v>474804</v>
      </c>
      <c r="H16" s="983">
        <v>553793</v>
      </c>
      <c r="I16" s="87" t="s">
        <v>426</v>
      </c>
      <c r="J16" s="91">
        <f>[1]címrendösszesen!HE19</f>
        <v>2541515</v>
      </c>
      <c r="K16" s="91">
        <v>553793</v>
      </c>
      <c r="L16" s="91">
        <v>553793</v>
      </c>
      <c r="M16" s="90">
        <v>100000</v>
      </c>
      <c r="N16" s="90">
        <v>100000</v>
      </c>
      <c r="O16" s="815">
        <v>100000</v>
      </c>
      <c r="Q16" s="981">
        <v>1</v>
      </c>
      <c r="R16" s="981">
        <v>1</v>
      </c>
      <c r="S16" s="981">
        <v>1</v>
      </c>
      <c r="AC16" s="797">
        <f t="shared" si="3"/>
        <v>1987722</v>
      </c>
      <c r="AE16">
        <v>553793</v>
      </c>
      <c r="AF16" t="s">
        <v>426</v>
      </c>
      <c r="AO16">
        <v>553793</v>
      </c>
      <c r="AQ16" s="797">
        <f t="shared" si="4"/>
        <v>1987722</v>
      </c>
    </row>
    <row r="17" spans="1:43" ht="15" customHeight="1" x14ac:dyDescent="0.2">
      <c r="A17" s="87" t="s">
        <v>427</v>
      </c>
      <c r="B17" s="90">
        <v>359531</v>
      </c>
      <c r="C17" s="142">
        <v>2246141</v>
      </c>
      <c r="E17" s="200" t="s">
        <v>428</v>
      </c>
      <c r="F17" s="87" t="s">
        <v>427</v>
      </c>
      <c r="G17" s="90">
        <v>359531</v>
      </c>
      <c r="H17" s="983">
        <v>2246141</v>
      </c>
      <c r="I17" s="87" t="s">
        <v>427</v>
      </c>
      <c r="J17" s="91">
        <f>[1]címrendösszesen!HE20</f>
        <v>1971199</v>
      </c>
      <c r="K17" s="91">
        <v>2246141</v>
      </c>
      <c r="L17" s="91">
        <v>2246141</v>
      </c>
      <c r="M17" s="90">
        <f>935959-2260</f>
        <v>933699</v>
      </c>
      <c r="N17" s="90">
        <f>810793-2283</f>
        <v>808510</v>
      </c>
      <c r="O17" s="815">
        <f>865356-2307</f>
        <v>863049</v>
      </c>
      <c r="Q17" s="981">
        <v>1</v>
      </c>
      <c r="R17" s="981">
        <v>1</v>
      </c>
      <c r="S17" s="981">
        <v>1</v>
      </c>
      <c r="AC17" s="797">
        <f t="shared" si="3"/>
        <v>-274942</v>
      </c>
      <c r="AE17">
        <v>2246141</v>
      </c>
      <c r="AF17" t="s">
        <v>427</v>
      </c>
      <c r="AO17">
        <v>2225579</v>
      </c>
      <c r="AQ17" s="797">
        <f t="shared" si="4"/>
        <v>-254380</v>
      </c>
    </row>
    <row r="18" spans="1:43" ht="15" customHeight="1" x14ac:dyDescent="0.2">
      <c r="A18" s="94" t="s">
        <v>428</v>
      </c>
      <c r="B18" s="91">
        <v>1780487</v>
      </c>
      <c r="C18" s="142">
        <v>2275110</v>
      </c>
      <c r="E18" s="200" t="s">
        <v>429</v>
      </c>
      <c r="F18" s="94" t="s">
        <v>428</v>
      </c>
      <c r="G18" s="91">
        <v>1780487</v>
      </c>
      <c r="H18" s="805">
        <f t="shared" ref="H18" si="9">SUM(H19:H22)</f>
        <v>2275110</v>
      </c>
      <c r="I18" s="94" t="s">
        <v>428</v>
      </c>
      <c r="J18" s="91">
        <f>SUM(J19:J22)</f>
        <v>1806090</v>
      </c>
      <c r="K18" s="91">
        <f t="shared" ref="K18:O18" si="10">SUM(K19:K22)</f>
        <v>0</v>
      </c>
      <c r="L18" s="91" t="e">
        <f t="shared" si="10"/>
        <v>#REF!</v>
      </c>
      <c r="M18" s="91">
        <f t="shared" si="10"/>
        <v>948000</v>
      </c>
      <c r="N18" s="91">
        <f t="shared" si="10"/>
        <v>948000</v>
      </c>
      <c r="O18" s="807">
        <f t="shared" si="10"/>
        <v>948000</v>
      </c>
      <c r="AC18" s="797">
        <f t="shared" si="3"/>
        <v>-469020</v>
      </c>
      <c r="AE18">
        <v>2275110</v>
      </c>
      <c r="AF18" t="s">
        <v>428</v>
      </c>
      <c r="AO18">
        <v>2295672</v>
      </c>
      <c r="AQ18" s="797">
        <f t="shared" si="4"/>
        <v>-489582</v>
      </c>
    </row>
    <row r="19" spans="1:43" ht="15" customHeight="1" x14ac:dyDescent="0.2">
      <c r="A19" s="87" t="s">
        <v>429</v>
      </c>
      <c r="B19" s="90">
        <v>400000</v>
      </c>
      <c r="C19" s="142">
        <v>500000</v>
      </c>
      <c r="E19" s="200" t="s">
        <v>430</v>
      </c>
      <c r="F19" s="87" t="s">
        <v>429</v>
      </c>
      <c r="G19" s="90">
        <v>400000</v>
      </c>
      <c r="H19" s="983">
        <v>500000</v>
      </c>
      <c r="I19" s="87" t="s">
        <v>429</v>
      </c>
      <c r="J19" s="91">
        <f>[1]címrendösszesen!HE22</f>
        <v>150000</v>
      </c>
      <c r="K19" s="144"/>
      <c r="L19" s="177">
        <f>SUM(J19)</f>
        <v>150000</v>
      </c>
      <c r="M19" s="177">
        <v>200000</v>
      </c>
      <c r="N19" s="177">
        <v>200000</v>
      </c>
      <c r="O19" s="872">
        <v>200000</v>
      </c>
      <c r="Q19" s="981">
        <v>1</v>
      </c>
      <c r="R19" s="981">
        <v>1</v>
      </c>
      <c r="S19" s="981">
        <v>1</v>
      </c>
      <c r="AC19" s="797">
        <f t="shared" si="3"/>
        <v>-350000</v>
      </c>
      <c r="AE19">
        <v>500000</v>
      </c>
      <c r="AF19" t="s">
        <v>429</v>
      </c>
      <c r="AO19">
        <v>500000</v>
      </c>
      <c r="AQ19" s="797">
        <f t="shared" si="4"/>
        <v>-350000</v>
      </c>
    </row>
    <row r="20" spans="1:43" ht="15" customHeight="1" x14ac:dyDescent="0.2">
      <c r="A20" s="87" t="s">
        <v>430</v>
      </c>
      <c r="B20" s="90">
        <v>15300</v>
      </c>
      <c r="C20" s="142">
        <v>15300</v>
      </c>
      <c r="E20" s="200" t="s">
        <v>431</v>
      </c>
      <c r="F20" s="87" t="s">
        <v>430</v>
      </c>
      <c r="G20" s="90">
        <v>15300</v>
      </c>
      <c r="H20" s="983">
        <v>15300</v>
      </c>
      <c r="I20" s="87" t="s">
        <v>430</v>
      </c>
      <c r="J20" s="91">
        <f>[1]címrendösszesen!HE23</f>
        <v>15300</v>
      </c>
      <c r="K20" s="144"/>
      <c r="L20" s="90">
        <v>15300</v>
      </c>
      <c r="M20" s="177">
        <v>0</v>
      </c>
      <c r="N20" s="177">
        <v>0</v>
      </c>
      <c r="O20" s="872">
        <v>0</v>
      </c>
      <c r="Q20" s="981">
        <v>1</v>
      </c>
      <c r="R20" s="981">
        <v>1</v>
      </c>
      <c r="S20" s="981">
        <v>1</v>
      </c>
      <c r="AC20" s="797">
        <f t="shared" si="3"/>
        <v>0</v>
      </c>
      <c r="AE20">
        <v>15300</v>
      </c>
      <c r="AF20" t="s">
        <v>430</v>
      </c>
      <c r="AO20">
        <v>15300</v>
      </c>
      <c r="AQ20" s="797">
        <f t="shared" si="4"/>
        <v>0</v>
      </c>
    </row>
    <row r="21" spans="1:43" ht="15" customHeight="1" x14ac:dyDescent="0.2">
      <c r="A21" s="87" t="s">
        <v>431</v>
      </c>
      <c r="B21" s="90">
        <v>691565</v>
      </c>
      <c r="C21" s="142">
        <v>839673</v>
      </c>
      <c r="E21" s="200" t="s">
        <v>432</v>
      </c>
      <c r="F21" s="87" t="s">
        <v>431</v>
      </c>
      <c r="G21" s="90">
        <v>691565</v>
      </c>
      <c r="H21" s="983">
        <v>839673</v>
      </c>
      <c r="I21" s="87" t="s">
        <v>431</v>
      </c>
      <c r="J21" s="91">
        <f>[1]címrendösszesen!HE24</f>
        <v>879754</v>
      </c>
      <c r="K21" s="144"/>
      <c r="L21" s="90">
        <v>839673</v>
      </c>
      <c r="M21" s="177">
        <v>100000</v>
      </c>
      <c r="N21" s="177">
        <v>100000</v>
      </c>
      <c r="O21" s="872">
        <v>100000</v>
      </c>
      <c r="Q21" s="981">
        <v>1</v>
      </c>
      <c r="R21" s="981">
        <v>1</v>
      </c>
      <c r="S21" s="981">
        <v>1</v>
      </c>
      <c r="AC21" s="797">
        <f t="shared" si="3"/>
        <v>40081</v>
      </c>
      <c r="AE21">
        <v>839673</v>
      </c>
      <c r="AF21" t="s">
        <v>431</v>
      </c>
      <c r="AO21">
        <v>862235</v>
      </c>
      <c r="AQ21" s="797">
        <f t="shared" si="4"/>
        <v>17519</v>
      </c>
    </row>
    <row r="22" spans="1:43" ht="15" customHeight="1" x14ac:dyDescent="0.2">
      <c r="A22" s="87" t="s">
        <v>432</v>
      </c>
      <c r="B22" s="90">
        <v>673622</v>
      </c>
      <c r="C22" s="142">
        <v>920137</v>
      </c>
      <c r="E22" s="200" t="s">
        <v>433</v>
      </c>
      <c r="F22" s="87" t="s">
        <v>432</v>
      </c>
      <c r="G22" s="90">
        <v>673622</v>
      </c>
      <c r="H22" s="983">
        <v>920137</v>
      </c>
      <c r="I22" s="87" t="s">
        <v>432</v>
      </c>
      <c r="J22" s="91">
        <f>[1]címrendösszesen!HE25</f>
        <v>761036</v>
      </c>
      <c r="K22" s="144" t="s">
        <v>1341</v>
      </c>
      <c r="L22" s="177" t="e">
        <f>SUM(#REF!)</f>
        <v>#REF!</v>
      </c>
      <c r="M22" s="177">
        <f>648000</f>
        <v>648000</v>
      </c>
      <c r="N22" s="177">
        <f t="shared" ref="N22:O22" si="11">648000</f>
        <v>648000</v>
      </c>
      <c r="O22" s="177">
        <f t="shared" si="11"/>
        <v>648000</v>
      </c>
      <c r="Q22" s="981">
        <v>1</v>
      </c>
      <c r="R22" s="981">
        <v>1</v>
      </c>
      <c r="S22" s="981">
        <v>1</v>
      </c>
      <c r="AC22" s="797">
        <f t="shared" si="3"/>
        <v>-159101</v>
      </c>
      <c r="AE22">
        <v>920137</v>
      </c>
      <c r="AF22" t="s">
        <v>432</v>
      </c>
      <c r="AO22">
        <v>918137</v>
      </c>
      <c r="AQ22" s="797">
        <f t="shared" si="4"/>
        <v>-157101</v>
      </c>
    </row>
    <row r="23" spans="1:43" ht="15" customHeight="1" thickBot="1" x14ac:dyDescent="0.25">
      <c r="A23" s="97" t="s">
        <v>433</v>
      </c>
      <c r="B23" s="100">
        <v>18224775</v>
      </c>
      <c r="C23" s="142">
        <v>20965598</v>
      </c>
      <c r="E23" s="200" t="s">
        <v>434</v>
      </c>
      <c r="F23" s="97" t="s">
        <v>433</v>
      </c>
      <c r="G23" s="100">
        <v>18224775</v>
      </c>
      <c r="H23" s="984">
        <f t="shared" ref="H23" si="12">SUM(H4+H15)</f>
        <v>20986787</v>
      </c>
      <c r="I23" s="985" t="s">
        <v>433</v>
      </c>
      <c r="J23" s="122">
        <f>SUM(J4+J15)</f>
        <v>23963529.600000001</v>
      </c>
      <c r="K23" s="122">
        <f t="shared" ref="K23:O23" si="13">SUM(K4+K15)</f>
        <v>16239868</v>
      </c>
      <c r="L23" s="122" t="e">
        <f t="shared" si="13"/>
        <v>#REF!</v>
      </c>
      <c r="M23" s="122">
        <f t="shared" si="13"/>
        <v>19255749.357699998</v>
      </c>
      <c r="N23" s="122">
        <f t="shared" si="13"/>
        <v>19305904.300688498</v>
      </c>
      <c r="O23" s="986">
        <f t="shared" si="13"/>
        <v>19501514.627343938</v>
      </c>
      <c r="AC23" s="797">
        <f t="shared" si="3"/>
        <v>2976742.6000000015</v>
      </c>
      <c r="AE23">
        <v>20986787</v>
      </c>
      <c r="AF23" t="s">
        <v>433</v>
      </c>
      <c r="AO23">
        <v>21024796</v>
      </c>
      <c r="AQ23" s="797">
        <f t="shared" si="4"/>
        <v>2938733.6000000015</v>
      </c>
    </row>
    <row r="24" spans="1:43" ht="15" customHeight="1" thickBot="1" x14ac:dyDescent="0.25">
      <c r="A24" s="74" t="s">
        <v>434</v>
      </c>
      <c r="B24" s="75">
        <v>23918894</v>
      </c>
      <c r="C24" s="142">
        <v>27366638</v>
      </c>
      <c r="E24" s="200" t="s">
        <v>435</v>
      </c>
      <c r="F24" s="74" t="s">
        <v>434</v>
      </c>
      <c r="G24" s="75">
        <v>23918894</v>
      </c>
      <c r="H24" s="103">
        <f t="shared" ref="H24" si="14">SUM(H49+H50)</f>
        <v>20986787</v>
      </c>
      <c r="I24" s="74" t="s">
        <v>434</v>
      </c>
      <c r="J24" s="75">
        <f>SUM(J49+J58)</f>
        <v>30882104.763999999</v>
      </c>
      <c r="K24" s="75" t="e">
        <f t="shared" ref="K24:O24" si="15">SUM(K49+K58)</f>
        <v>#VALUE!</v>
      </c>
      <c r="L24" s="75" t="e">
        <f t="shared" si="15"/>
        <v>#REF!</v>
      </c>
      <c r="M24" s="75">
        <f t="shared" si="15"/>
        <v>26194744.151640002</v>
      </c>
      <c r="N24" s="75">
        <f t="shared" si="15"/>
        <v>26313889.3199564</v>
      </c>
      <c r="O24" s="795">
        <f t="shared" si="15"/>
        <v>26579178.702291965</v>
      </c>
      <c r="AC24" s="797">
        <f t="shared" si="3"/>
        <v>3515466.7639999986</v>
      </c>
      <c r="AE24">
        <v>27366638</v>
      </c>
      <c r="AF24" t="s">
        <v>434</v>
      </c>
      <c r="AO24">
        <v>27404647</v>
      </c>
      <c r="AQ24" s="797">
        <f t="shared" si="4"/>
        <v>3477457.7639999986</v>
      </c>
    </row>
    <row r="25" spans="1:43" ht="15" customHeight="1" x14ac:dyDescent="0.2">
      <c r="A25" s="811" t="s">
        <v>435</v>
      </c>
      <c r="B25" s="106">
        <v>14896319</v>
      </c>
      <c r="C25" s="142">
        <v>14954722</v>
      </c>
      <c r="E25" s="200" t="s">
        <v>436</v>
      </c>
      <c r="F25" s="811" t="s">
        <v>435</v>
      </c>
      <c r="G25" s="106">
        <v>14896319</v>
      </c>
      <c r="H25" s="105">
        <f t="shared" ref="H25" si="16">SUM(H26+H32+H33+H34)</f>
        <v>14975911</v>
      </c>
      <c r="I25" s="811" t="s">
        <v>435</v>
      </c>
      <c r="J25" s="106">
        <f>SUM(J26+J32+J33+J34)</f>
        <v>17272754.763999999</v>
      </c>
      <c r="K25" s="106" t="e">
        <f t="shared" ref="K25:O25" si="17">SUM(K26+K32+K33+K34)</f>
        <v>#VALUE!</v>
      </c>
      <c r="L25" s="106" t="e">
        <f t="shared" si="17"/>
        <v>#REF!</v>
      </c>
      <c r="M25" s="106">
        <f t="shared" si="17"/>
        <v>17240785.151640002</v>
      </c>
      <c r="N25" s="106">
        <f t="shared" si="17"/>
        <v>17429168.3199564</v>
      </c>
      <c r="O25" s="812">
        <f t="shared" si="17"/>
        <v>17619767.702291965</v>
      </c>
      <c r="AC25" s="797">
        <f t="shared" si="3"/>
        <v>2296843.7639999986</v>
      </c>
      <c r="AE25">
        <v>14975911</v>
      </c>
      <c r="AF25" t="s">
        <v>435</v>
      </c>
      <c r="AO25">
        <v>15013920</v>
      </c>
      <c r="AQ25" s="797">
        <f t="shared" si="4"/>
        <v>2258834.7639999986</v>
      </c>
    </row>
    <row r="26" spans="1:43" ht="15" customHeight="1" x14ac:dyDescent="0.2">
      <c r="A26" s="108" t="s">
        <v>436</v>
      </c>
      <c r="B26" s="91">
        <v>3048920</v>
      </c>
      <c r="C26" s="142">
        <v>3371366</v>
      </c>
      <c r="E26" s="200" t="s">
        <v>437</v>
      </c>
      <c r="F26" s="108" t="s">
        <v>436</v>
      </c>
      <c r="G26" s="91">
        <v>3048920</v>
      </c>
      <c r="H26" s="805">
        <f t="shared" ref="H26" si="18">SUM(H27:H31)</f>
        <v>3371366</v>
      </c>
      <c r="I26" s="108" t="s">
        <v>436</v>
      </c>
      <c r="J26" s="91">
        <f>SUM(J27:J31)</f>
        <v>3631058.764</v>
      </c>
      <c r="K26" s="91">
        <f t="shared" ref="K26:O26" si="19">SUM(K27:K31)</f>
        <v>3371366</v>
      </c>
      <c r="L26" s="91">
        <f t="shared" si="19"/>
        <v>3371366</v>
      </c>
      <c r="M26" s="91">
        <f t="shared" si="19"/>
        <v>3683483.1916399999</v>
      </c>
      <c r="N26" s="91">
        <f t="shared" si="19"/>
        <v>3736754.1403564001</v>
      </c>
      <c r="O26" s="807">
        <f t="shared" si="19"/>
        <v>3790886.5208959635</v>
      </c>
      <c r="AC26" s="797">
        <f t="shared" si="3"/>
        <v>259692.76399999997</v>
      </c>
      <c r="AE26">
        <v>3371366</v>
      </c>
      <c r="AF26" t="s">
        <v>436</v>
      </c>
      <c r="AO26">
        <v>3409375</v>
      </c>
      <c r="AQ26" s="797">
        <f t="shared" si="4"/>
        <v>221683.76399999997</v>
      </c>
    </row>
    <row r="27" spans="1:43" ht="15" customHeight="1" x14ac:dyDescent="0.2">
      <c r="A27" s="109" t="s">
        <v>437</v>
      </c>
      <c r="B27" s="90">
        <v>1666212</v>
      </c>
      <c r="C27" s="142">
        <v>1666280</v>
      </c>
      <c r="E27" s="200" t="s">
        <v>438</v>
      </c>
      <c r="F27" s="109" t="s">
        <v>437</v>
      </c>
      <c r="G27" s="90">
        <v>1666212</v>
      </c>
      <c r="H27" s="983">
        <v>1666280</v>
      </c>
      <c r="I27" s="109" t="s">
        <v>437</v>
      </c>
      <c r="J27" s="91">
        <f>[1]címrendösszesen!HE30</f>
        <v>2019674.764</v>
      </c>
      <c r="K27" s="91">
        <v>1666280</v>
      </c>
      <c r="L27" s="91">
        <v>1666280</v>
      </c>
      <c r="M27" s="90">
        <f>J27*1.01</f>
        <v>2039871.5116399999</v>
      </c>
      <c r="N27" s="90">
        <f>M27*1.01</f>
        <v>2060270.2267564</v>
      </c>
      <c r="O27" s="815">
        <f>N27*1.01</f>
        <v>2080872.9290239639</v>
      </c>
      <c r="Q27" s="981">
        <v>1</v>
      </c>
      <c r="R27" s="981">
        <v>1</v>
      </c>
      <c r="S27" s="981">
        <v>1</v>
      </c>
      <c r="AC27" s="797">
        <f t="shared" si="3"/>
        <v>353394.76399999997</v>
      </c>
      <c r="AE27">
        <v>1666280</v>
      </c>
      <c r="AF27" t="s">
        <v>437</v>
      </c>
      <c r="AO27">
        <v>1704289</v>
      </c>
      <c r="AQ27" s="797">
        <f t="shared" si="4"/>
        <v>315385.76399999997</v>
      </c>
    </row>
    <row r="28" spans="1:43" ht="15" customHeight="1" x14ac:dyDescent="0.2">
      <c r="A28" s="109" t="s">
        <v>438</v>
      </c>
      <c r="B28" s="90">
        <v>0</v>
      </c>
      <c r="C28" s="142">
        <v>0</v>
      </c>
      <c r="E28" s="200" t="s">
        <v>439</v>
      </c>
      <c r="F28" s="109" t="s">
        <v>438</v>
      </c>
      <c r="G28" s="90">
        <v>0</v>
      </c>
      <c r="H28" s="983">
        <v>0</v>
      </c>
      <c r="I28" s="109" t="s">
        <v>438</v>
      </c>
      <c r="J28" s="91">
        <f>[1]címrendösszesen!HE31</f>
        <v>0</v>
      </c>
      <c r="K28" s="109"/>
      <c r="L28" s="177"/>
      <c r="M28" s="177"/>
      <c r="N28" s="177"/>
      <c r="O28" s="872"/>
      <c r="AC28" s="797">
        <f t="shared" si="3"/>
        <v>0</v>
      </c>
      <c r="AE28">
        <v>0</v>
      </c>
      <c r="AF28" t="s">
        <v>438</v>
      </c>
      <c r="AO28">
        <v>0</v>
      </c>
      <c r="AQ28" s="797">
        <f t="shared" si="4"/>
        <v>0</v>
      </c>
    </row>
    <row r="29" spans="1:43" ht="15" customHeight="1" x14ac:dyDescent="0.2">
      <c r="A29" s="109" t="s">
        <v>439</v>
      </c>
      <c r="B29" s="90">
        <v>0</v>
      </c>
      <c r="C29" s="142">
        <v>0</v>
      </c>
      <c r="E29" s="200" t="s">
        <v>440</v>
      </c>
      <c r="F29" s="109" t="s">
        <v>439</v>
      </c>
      <c r="G29" s="90">
        <v>0</v>
      </c>
      <c r="H29" s="983">
        <v>0</v>
      </c>
      <c r="I29" s="109" t="s">
        <v>439</v>
      </c>
      <c r="J29" s="91">
        <f>[1]címrendösszesen!HE32</f>
        <v>0</v>
      </c>
      <c r="K29" s="109"/>
      <c r="L29" s="177"/>
      <c r="M29" s="177"/>
      <c r="N29" s="177"/>
      <c r="O29" s="872"/>
      <c r="AC29" s="797">
        <f t="shared" si="3"/>
        <v>0</v>
      </c>
      <c r="AE29">
        <v>0</v>
      </c>
      <c r="AF29" t="s">
        <v>439</v>
      </c>
      <c r="AO29">
        <v>0</v>
      </c>
      <c r="AQ29" s="797">
        <f t="shared" si="4"/>
        <v>0</v>
      </c>
    </row>
    <row r="30" spans="1:43" ht="15" customHeight="1" x14ac:dyDescent="0.2">
      <c r="A30" s="109" t="s">
        <v>440</v>
      </c>
      <c r="B30" s="90">
        <v>0</v>
      </c>
      <c r="C30" s="142">
        <v>0</v>
      </c>
      <c r="E30" s="200" t="s">
        <v>441</v>
      </c>
      <c r="F30" s="109" t="s">
        <v>440</v>
      </c>
      <c r="G30" s="90">
        <v>0</v>
      </c>
      <c r="H30" s="983">
        <v>0</v>
      </c>
      <c r="I30" s="109" t="s">
        <v>440</v>
      </c>
      <c r="J30" s="91">
        <f>[1]címrendösszesen!HE33</f>
        <v>0</v>
      </c>
      <c r="K30" s="109"/>
      <c r="L30" s="177"/>
      <c r="M30" s="177"/>
      <c r="N30" s="177"/>
      <c r="O30" s="872"/>
      <c r="AC30" s="797">
        <f t="shared" si="3"/>
        <v>0</v>
      </c>
      <c r="AE30">
        <v>0</v>
      </c>
      <c r="AF30" t="s">
        <v>440</v>
      </c>
      <c r="AO30">
        <v>0</v>
      </c>
      <c r="AQ30" s="797">
        <f t="shared" si="4"/>
        <v>0</v>
      </c>
    </row>
    <row r="31" spans="1:43" ht="15" customHeight="1" x14ac:dyDescent="0.2">
      <c r="A31" s="109" t="s">
        <v>441</v>
      </c>
      <c r="B31" s="90">
        <v>1382708</v>
      </c>
      <c r="C31" s="142">
        <v>1705086</v>
      </c>
      <c r="E31" s="200" t="s">
        <v>442</v>
      </c>
      <c r="F31" s="109" t="s">
        <v>441</v>
      </c>
      <c r="G31" s="90">
        <v>1382708</v>
      </c>
      <c r="H31" s="983">
        <v>1705086</v>
      </c>
      <c r="I31" s="109" t="s">
        <v>441</v>
      </c>
      <c r="J31" s="91">
        <f>[1]címrendösszesen!HE34</f>
        <v>1611384</v>
      </c>
      <c r="K31" s="91">
        <v>1705086</v>
      </c>
      <c r="L31" s="91">
        <v>1705086</v>
      </c>
      <c r="M31" s="90">
        <f>J31*1.02</f>
        <v>1643611.68</v>
      </c>
      <c r="N31" s="90">
        <f>M31*1.02</f>
        <v>1676483.9135999999</v>
      </c>
      <c r="O31" s="815">
        <f>N31*1.02</f>
        <v>1710013.5918719999</v>
      </c>
      <c r="Q31" s="981">
        <v>1</v>
      </c>
      <c r="R31" s="981">
        <v>1</v>
      </c>
      <c r="S31" s="981">
        <v>1</v>
      </c>
      <c r="AC31" s="797">
        <f t="shared" si="3"/>
        <v>-93702</v>
      </c>
      <c r="AE31">
        <v>1705086</v>
      </c>
      <c r="AF31" t="s">
        <v>441</v>
      </c>
      <c r="AO31">
        <v>1705086</v>
      </c>
      <c r="AQ31" s="797">
        <f t="shared" si="4"/>
        <v>-93702</v>
      </c>
    </row>
    <row r="32" spans="1:43" ht="15" customHeight="1" x14ac:dyDescent="0.2">
      <c r="A32" s="109" t="s">
        <v>442</v>
      </c>
      <c r="B32" s="90">
        <v>7591496</v>
      </c>
      <c r="C32" s="142">
        <v>7238925</v>
      </c>
      <c r="E32" s="200" t="s">
        <v>443</v>
      </c>
      <c r="F32" s="109" t="s">
        <v>442</v>
      </c>
      <c r="G32" s="90">
        <v>7591496</v>
      </c>
      <c r="H32" s="983">
        <v>7238925</v>
      </c>
      <c r="I32" s="109" t="s">
        <v>442</v>
      </c>
      <c r="J32" s="91">
        <f>[1]címrendösszesen!HE35</f>
        <v>8873236</v>
      </c>
      <c r="K32" s="109" t="s">
        <v>526</v>
      </c>
      <c r="L32" s="177" t="e">
        <f>SUM(#REF!)</f>
        <v>#REF!</v>
      </c>
      <c r="M32" s="177">
        <f>8905606+18874+35000</f>
        <v>8959480</v>
      </c>
      <c r="N32" s="177">
        <f>8994662+35000+19252</f>
        <v>9048914</v>
      </c>
      <c r="O32" s="872">
        <f>9084609+35000+19637</f>
        <v>9139246</v>
      </c>
      <c r="Q32" s="981">
        <v>1.01</v>
      </c>
      <c r="R32" s="981">
        <v>1.01</v>
      </c>
      <c r="S32" s="981">
        <v>1.01</v>
      </c>
      <c r="AC32" s="797">
        <f t="shared" si="3"/>
        <v>1634311</v>
      </c>
      <c r="AE32">
        <v>7238925</v>
      </c>
      <c r="AF32" t="s">
        <v>442</v>
      </c>
      <c r="AO32">
        <v>7238925</v>
      </c>
      <c r="AQ32" s="797">
        <f t="shared" si="4"/>
        <v>1634311</v>
      </c>
    </row>
    <row r="33" spans="1:43" ht="15" customHeight="1" x14ac:dyDescent="0.2">
      <c r="A33" s="109" t="s">
        <v>443</v>
      </c>
      <c r="B33" s="90">
        <v>4050523</v>
      </c>
      <c r="C33" s="142">
        <v>4259431</v>
      </c>
      <c r="E33" s="200" t="s">
        <v>444</v>
      </c>
      <c r="F33" s="109" t="s">
        <v>443</v>
      </c>
      <c r="G33" s="90">
        <v>4050523</v>
      </c>
      <c r="H33" s="983">
        <f>4259431+21189</f>
        <v>4280620</v>
      </c>
      <c r="I33" s="109" t="s">
        <v>443</v>
      </c>
      <c r="J33" s="91">
        <f>[1]címrendösszesen!HE36</f>
        <v>4522596</v>
      </c>
      <c r="K33" s="109" t="s">
        <v>527</v>
      </c>
      <c r="L33" s="177" t="e">
        <f>SUM(#REF!)+21189</f>
        <v>#REF!</v>
      </c>
      <c r="M33" s="177">
        <f>J33*1.01</f>
        <v>4567821.96</v>
      </c>
      <c r="N33" s="177">
        <f>M33*1.01</f>
        <v>4613500.1796000004</v>
      </c>
      <c r="O33" s="872">
        <f>N33*1.01</f>
        <v>4659635.1813960001</v>
      </c>
      <c r="Q33" s="981">
        <v>1.0089999999999999</v>
      </c>
      <c r="R33" s="981">
        <v>1.0089999999999999</v>
      </c>
      <c r="S33" s="981">
        <v>1.0089999999999999</v>
      </c>
      <c r="AC33" s="797">
        <f t="shared" si="3"/>
        <v>241976</v>
      </c>
      <c r="AE33">
        <v>4280620</v>
      </c>
      <c r="AF33" t="s">
        <v>443</v>
      </c>
      <c r="AO33">
        <v>4280620</v>
      </c>
      <c r="AQ33" s="797">
        <f t="shared" si="4"/>
        <v>241976</v>
      </c>
    </row>
    <row r="34" spans="1:43" ht="15" customHeight="1" x14ac:dyDescent="0.2">
      <c r="A34" s="108" t="s">
        <v>444</v>
      </c>
      <c r="B34" s="91">
        <v>205380</v>
      </c>
      <c r="C34" s="142">
        <v>85000</v>
      </c>
      <c r="E34" s="200" t="s">
        <v>445</v>
      </c>
      <c r="F34" s="108" t="s">
        <v>444</v>
      </c>
      <c r="G34" s="91">
        <v>205380</v>
      </c>
      <c r="H34" s="805">
        <v>85000</v>
      </c>
      <c r="I34" s="108" t="s">
        <v>444</v>
      </c>
      <c r="J34" s="91">
        <f>SUM(J35:J36)</f>
        <v>245864</v>
      </c>
      <c r="K34" s="91">
        <f t="shared" ref="K34:O34" si="20">SUM(K35:K36)</f>
        <v>0</v>
      </c>
      <c r="L34" s="91" t="e">
        <f t="shared" si="20"/>
        <v>#REF!</v>
      </c>
      <c r="M34" s="91">
        <f t="shared" si="20"/>
        <v>30000</v>
      </c>
      <c r="N34" s="91">
        <f t="shared" si="20"/>
        <v>30000</v>
      </c>
      <c r="O34" s="807">
        <f t="shared" si="20"/>
        <v>30000</v>
      </c>
      <c r="AC34" s="797">
        <f t="shared" si="3"/>
        <v>160864</v>
      </c>
      <c r="AE34">
        <v>85000</v>
      </c>
      <c r="AF34" t="s">
        <v>444</v>
      </c>
      <c r="AO34">
        <v>85000</v>
      </c>
      <c r="AQ34" s="797">
        <f t="shared" si="4"/>
        <v>160864</v>
      </c>
    </row>
    <row r="35" spans="1:43" ht="15" customHeight="1" x14ac:dyDescent="0.2">
      <c r="A35" s="109" t="s">
        <v>445</v>
      </c>
      <c r="B35" s="90">
        <v>0</v>
      </c>
      <c r="C35" s="142">
        <v>0</v>
      </c>
      <c r="E35" s="200" t="s">
        <v>446</v>
      </c>
      <c r="F35" s="109" t="s">
        <v>445</v>
      </c>
      <c r="G35" s="90">
        <v>0</v>
      </c>
      <c r="H35" s="983">
        <v>0</v>
      </c>
      <c r="I35" s="109" t="s">
        <v>445</v>
      </c>
      <c r="J35" s="91">
        <f>[1]címrendösszesen!HE38</f>
        <v>0</v>
      </c>
      <c r="K35" s="109"/>
      <c r="L35" s="177"/>
      <c r="M35" s="177"/>
      <c r="N35" s="177"/>
      <c r="O35" s="872"/>
      <c r="AC35" s="797">
        <f t="shared" si="3"/>
        <v>0</v>
      </c>
      <c r="AE35">
        <v>0</v>
      </c>
      <c r="AF35" t="s">
        <v>445</v>
      </c>
      <c r="AO35">
        <v>0</v>
      </c>
      <c r="AQ35" s="797">
        <f t="shared" si="4"/>
        <v>0</v>
      </c>
    </row>
    <row r="36" spans="1:43" ht="15" customHeight="1" x14ac:dyDescent="0.2">
      <c r="A36" s="109" t="s">
        <v>446</v>
      </c>
      <c r="B36" s="90">
        <v>205380</v>
      </c>
      <c r="C36" s="142">
        <v>85000</v>
      </c>
      <c r="E36" s="200" t="s">
        <v>447</v>
      </c>
      <c r="F36" s="109" t="s">
        <v>446</v>
      </c>
      <c r="G36" s="90">
        <v>205380</v>
      </c>
      <c r="H36" s="983">
        <v>85000</v>
      </c>
      <c r="I36" s="109" t="s">
        <v>446</v>
      </c>
      <c r="J36" s="91">
        <f>[1]címrendösszesen!HE39</f>
        <v>245864</v>
      </c>
      <c r="K36" s="109" t="s">
        <v>1342</v>
      </c>
      <c r="L36" s="177" t="e">
        <f>SUM(#REF!)</f>
        <v>#REF!</v>
      </c>
      <c r="M36" s="177">
        <v>30000</v>
      </c>
      <c r="N36" s="177">
        <v>30000</v>
      </c>
      <c r="O36" s="872">
        <v>30000</v>
      </c>
      <c r="Q36" s="981">
        <v>1</v>
      </c>
      <c r="R36" s="981">
        <v>1</v>
      </c>
      <c r="S36" s="981">
        <v>1</v>
      </c>
      <c r="AC36" s="797">
        <f t="shared" si="3"/>
        <v>160864</v>
      </c>
      <c r="AE36">
        <v>85000</v>
      </c>
      <c r="AF36" t="s">
        <v>446</v>
      </c>
      <c r="AO36">
        <v>85000</v>
      </c>
      <c r="AQ36" s="797">
        <f t="shared" si="4"/>
        <v>160864</v>
      </c>
    </row>
    <row r="37" spans="1:43" ht="15" customHeight="1" x14ac:dyDescent="0.2">
      <c r="A37" s="108" t="s">
        <v>447</v>
      </c>
      <c r="B37" s="91">
        <v>2148775</v>
      </c>
      <c r="C37" s="142">
        <v>3080900</v>
      </c>
      <c r="E37" s="200" t="s">
        <v>448</v>
      </c>
      <c r="F37" s="108" t="s">
        <v>447</v>
      </c>
      <c r="G37" s="91">
        <v>2148775</v>
      </c>
      <c r="H37" s="805">
        <f t="shared" ref="H37" si="21">SUM(H38+H43+H44+H45+H46)</f>
        <v>3080900</v>
      </c>
      <c r="I37" s="108" t="s">
        <v>447</v>
      </c>
      <c r="J37" s="91">
        <f>SUM(J38+J43+J44+J45+J46)</f>
        <v>1142150</v>
      </c>
      <c r="K37" s="91" t="e">
        <f t="shared" ref="K37:O37" si="22">SUM(K38+K43+K44+K45+K46)</f>
        <v>#VALUE!</v>
      </c>
      <c r="L37" s="91" t="e">
        <f t="shared" si="22"/>
        <v>#REF!</v>
      </c>
      <c r="M37" s="91">
        <f t="shared" si="22"/>
        <v>1100000</v>
      </c>
      <c r="N37" s="91">
        <f t="shared" si="22"/>
        <v>950000</v>
      </c>
      <c r="O37" s="807">
        <f t="shared" si="22"/>
        <v>950000</v>
      </c>
      <c r="AC37" s="797">
        <f t="shared" si="3"/>
        <v>-1938750</v>
      </c>
      <c r="AE37">
        <v>3080900</v>
      </c>
      <c r="AF37" t="s">
        <v>447</v>
      </c>
      <c r="AO37">
        <v>3080900</v>
      </c>
      <c r="AQ37" s="797">
        <f t="shared" si="4"/>
        <v>-1938750</v>
      </c>
    </row>
    <row r="38" spans="1:43" ht="15" customHeight="1" x14ac:dyDescent="0.2">
      <c r="A38" s="108" t="s">
        <v>448</v>
      </c>
      <c r="B38" s="91">
        <v>0</v>
      </c>
      <c r="C38" s="142">
        <v>431530</v>
      </c>
      <c r="E38" s="200" t="s">
        <v>449</v>
      </c>
      <c r="F38" s="108" t="s">
        <v>448</v>
      </c>
      <c r="G38" s="91">
        <v>0</v>
      </c>
      <c r="H38" s="805">
        <f t="shared" ref="H38" si="23">SUM(H39:H42)</f>
        <v>431530</v>
      </c>
      <c r="I38" s="108" t="s">
        <v>448</v>
      </c>
      <c r="J38" s="91">
        <f>SUM(J39:J42)</f>
        <v>0</v>
      </c>
      <c r="K38" s="91">
        <f t="shared" ref="K38:O38" si="24">SUM(K39:K42)</f>
        <v>431530</v>
      </c>
      <c r="L38" s="91">
        <f t="shared" si="24"/>
        <v>431530</v>
      </c>
      <c r="M38" s="91">
        <f t="shared" si="24"/>
        <v>300000</v>
      </c>
      <c r="N38" s="91">
        <f t="shared" si="24"/>
        <v>300000</v>
      </c>
      <c r="O38" s="807">
        <f t="shared" si="24"/>
        <v>300000</v>
      </c>
      <c r="AC38" s="797">
        <f t="shared" si="3"/>
        <v>-431530</v>
      </c>
      <c r="AE38">
        <v>431530</v>
      </c>
      <c r="AF38" t="s">
        <v>448</v>
      </c>
      <c r="AO38">
        <v>431530</v>
      </c>
      <c r="AQ38" s="797">
        <f t="shared" si="4"/>
        <v>-431530</v>
      </c>
    </row>
    <row r="39" spans="1:43" ht="15" customHeight="1" x14ac:dyDescent="0.2">
      <c r="A39" s="109" t="s">
        <v>449</v>
      </c>
      <c r="B39" s="90">
        <v>0</v>
      </c>
      <c r="C39" s="142">
        <v>0</v>
      </c>
      <c r="E39" s="200" t="s">
        <v>450</v>
      </c>
      <c r="F39" s="109" t="s">
        <v>449</v>
      </c>
      <c r="G39" s="90">
        <v>0</v>
      </c>
      <c r="H39" s="983">
        <v>0</v>
      </c>
      <c r="I39" s="109" t="s">
        <v>449</v>
      </c>
      <c r="J39" s="91">
        <f>[1]címrendösszesen!HE42</f>
        <v>0</v>
      </c>
      <c r="K39" s="108"/>
      <c r="L39" s="177"/>
      <c r="M39" s="177"/>
      <c r="N39" s="177"/>
      <c r="O39" s="872"/>
      <c r="AC39" s="797">
        <f t="shared" si="3"/>
        <v>0</v>
      </c>
      <c r="AE39">
        <v>0</v>
      </c>
      <c r="AF39" t="s">
        <v>449</v>
      </c>
      <c r="AO39">
        <v>0</v>
      </c>
      <c r="AQ39" s="797">
        <f t="shared" si="4"/>
        <v>0</v>
      </c>
    </row>
    <row r="40" spans="1:43" ht="15" customHeight="1" x14ac:dyDescent="0.2">
      <c r="A40" s="109" t="s">
        <v>450</v>
      </c>
      <c r="B40" s="90">
        <v>0</v>
      </c>
      <c r="C40" s="142">
        <v>0</v>
      </c>
      <c r="E40" s="200" t="s">
        <v>451</v>
      </c>
      <c r="F40" s="109" t="s">
        <v>450</v>
      </c>
      <c r="G40" s="90">
        <v>0</v>
      </c>
      <c r="H40" s="983">
        <v>0</v>
      </c>
      <c r="I40" s="109" t="s">
        <v>450</v>
      </c>
      <c r="J40" s="91">
        <f>[1]címrendösszesen!HE43</f>
        <v>0</v>
      </c>
      <c r="K40" s="108"/>
      <c r="L40" s="177"/>
      <c r="M40" s="177"/>
      <c r="N40" s="177"/>
      <c r="O40" s="872"/>
      <c r="X40">
        <v>420602</v>
      </c>
      <c r="AC40" s="797">
        <f t="shared" si="3"/>
        <v>0</v>
      </c>
      <c r="AE40">
        <v>0</v>
      </c>
      <c r="AF40" t="s">
        <v>450</v>
      </c>
      <c r="AO40">
        <v>0</v>
      </c>
      <c r="AQ40" s="797">
        <f t="shared" si="4"/>
        <v>0</v>
      </c>
    </row>
    <row r="41" spans="1:43" ht="15" customHeight="1" x14ac:dyDescent="0.2">
      <c r="A41" s="109" t="s">
        <v>451</v>
      </c>
      <c r="B41" s="90">
        <v>0</v>
      </c>
      <c r="C41" s="142">
        <v>0</v>
      </c>
      <c r="E41" s="200" t="s">
        <v>452</v>
      </c>
      <c r="F41" s="109" t="s">
        <v>451</v>
      </c>
      <c r="G41" s="90">
        <v>0</v>
      </c>
      <c r="H41" s="983">
        <v>0</v>
      </c>
      <c r="I41" s="109" t="s">
        <v>451</v>
      </c>
      <c r="J41" s="91">
        <f>[1]címrendösszesen!HE44</f>
        <v>0</v>
      </c>
      <c r="K41" s="108"/>
      <c r="L41" s="177"/>
      <c r="M41" s="177"/>
      <c r="N41" s="177"/>
      <c r="O41" s="872"/>
      <c r="AC41" s="797">
        <f t="shared" si="3"/>
        <v>0</v>
      </c>
      <c r="AE41">
        <v>0</v>
      </c>
      <c r="AF41" t="s">
        <v>451</v>
      </c>
      <c r="AO41">
        <v>0</v>
      </c>
      <c r="AQ41" s="797">
        <f t="shared" si="4"/>
        <v>0</v>
      </c>
    </row>
    <row r="42" spans="1:43" ht="15" customHeight="1" x14ac:dyDescent="0.2">
      <c r="A42" s="109" t="s">
        <v>452</v>
      </c>
      <c r="B42" s="90">
        <v>0</v>
      </c>
      <c r="C42" s="142">
        <v>431530</v>
      </c>
      <c r="E42" s="200" t="s">
        <v>453</v>
      </c>
      <c r="F42" s="109" t="s">
        <v>452</v>
      </c>
      <c r="G42" s="90">
        <v>0</v>
      </c>
      <c r="H42" s="983">
        <v>431530</v>
      </c>
      <c r="I42" s="109" t="s">
        <v>452</v>
      </c>
      <c r="J42" s="91">
        <f>[1]címrendösszesen!HE45</f>
        <v>0</v>
      </c>
      <c r="K42" s="91">
        <v>431530</v>
      </c>
      <c r="L42" s="91">
        <v>431530</v>
      </c>
      <c r="M42" s="90">
        <v>300000</v>
      </c>
      <c r="N42" s="90">
        <v>300000</v>
      </c>
      <c r="O42" s="815">
        <v>300000</v>
      </c>
      <c r="Q42" s="981">
        <v>1</v>
      </c>
      <c r="R42" s="981">
        <v>1</v>
      </c>
      <c r="S42" s="981">
        <v>1</v>
      </c>
      <c r="AC42" s="797">
        <f t="shared" si="3"/>
        <v>-431530</v>
      </c>
      <c r="AE42">
        <v>431530</v>
      </c>
      <c r="AF42" t="s">
        <v>452</v>
      </c>
      <c r="AO42">
        <v>431530</v>
      </c>
      <c r="AQ42" s="797">
        <f t="shared" si="4"/>
        <v>-431530</v>
      </c>
    </row>
    <row r="43" spans="1:43" ht="15" customHeight="1" x14ac:dyDescent="0.2">
      <c r="A43" s="109" t="s">
        <v>453</v>
      </c>
      <c r="B43" s="90">
        <v>2058225</v>
      </c>
      <c r="C43" s="142">
        <v>2508870</v>
      </c>
      <c r="E43" s="200" t="s">
        <v>454</v>
      </c>
      <c r="F43" s="109" t="s">
        <v>453</v>
      </c>
      <c r="G43" s="90">
        <v>2058225</v>
      </c>
      <c r="H43" s="983">
        <v>2508870</v>
      </c>
      <c r="I43" s="109" t="s">
        <v>453</v>
      </c>
      <c r="J43" s="91">
        <f>[1]címrendösszesen!HE46</f>
        <v>791850</v>
      </c>
      <c r="K43" s="109" t="s">
        <v>537</v>
      </c>
      <c r="L43" s="177" t="e">
        <f>SUM(#REF!)</f>
        <v>#REF!</v>
      </c>
      <c r="M43" s="177">
        <v>500000</v>
      </c>
      <c r="N43" s="177">
        <v>500000</v>
      </c>
      <c r="O43" s="872">
        <v>500000</v>
      </c>
      <c r="Q43" s="981">
        <v>1.05</v>
      </c>
      <c r="R43" s="981">
        <v>1.05</v>
      </c>
      <c r="S43" s="981">
        <v>1.05</v>
      </c>
      <c r="AC43" s="797">
        <f t="shared" si="3"/>
        <v>-1717020</v>
      </c>
      <c r="AE43">
        <v>2508870</v>
      </c>
      <c r="AF43" t="s">
        <v>453</v>
      </c>
      <c r="AO43">
        <v>2508870</v>
      </c>
      <c r="AQ43" s="797">
        <f t="shared" si="4"/>
        <v>-1717020</v>
      </c>
    </row>
    <row r="44" spans="1:43" ht="15" customHeight="1" x14ac:dyDescent="0.2">
      <c r="A44" s="109" t="s">
        <v>454</v>
      </c>
      <c r="B44" s="90">
        <v>0</v>
      </c>
      <c r="C44" s="142">
        <v>0</v>
      </c>
      <c r="E44" s="200" t="s">
        <v>455</v>
      </c>
      <c r="F44" s="109" t="s">
        <v>454</v>
      </c>
      <c r="G44" s="90">
        <v>0</v>
      </c>
      <c r="H44" s="983">
        <v>0</v>
      </c>
      <c r="I44" s="109" t="s">
        <v>454</v>
      </c>
      <c r="J44" s="91">
        <f>[1]címrendösszesen!HE47</f>
        <v>0</v>
      </c>
      <c r="K44" s="109" t="s">
        <v>1343</v>
      </c>
      <c r="L44" s="177"/>
      <c r="M44" s="177"/>
      <c r="N44" s="177"/>
      <c r="O44" s="872"/>
      <c r="AC44" s="797">
        <f t="shared" si="3"/>
        <v>0</v>
      </c>
      <c r="AE44">
        <v>0</v>
      </c>
      <c r="AF44" t="s">
        <v>454</v>
      </c>
      <c r="AO44">
        <v>0</v>
      </c>
      <c r="AQ44" s="797">
        <f t="shared" si="4"/>
        <v>0</v>
      </c>
    </row>
    <row r="45" spans="1:43" ht="15" customHeight="1" x14ac:dyDescent="0.2">
      <c r="A45" s="109" t="s">
        <v>455</v>
      </c>
      <c r="B45" s="90">
        <v>0</v>
      </c>
      <c r="C45" s="142">
        <v>0</v>
      </c>
      <c r="E45" s="200" t="s">
        <v>456</v>
      </c>
      <c r="F45" s="109" t="s">
        <v>455</v>
      </c>
      <c r="G45" s="90">
        <v>0</v>
      </c>
      <c r="H45" s="983">
        <v>0</v>
      </c>
      <c r="I45" s="109" t="s">
        <v>455</v>
      </c>
      <c r="J45" s="91">
        <v>0</v>
      </c>
      <c r="K45" s="109" t="s">
        <v>1344</v>
      </c>
      <c r="L45" s="177"/>
      <c r="M45" s="177"/>
      <c r="N45" s="177"/>
      <c r="O45" s="872"/>
      <c r="AC45" s="797">
        <f t="shared" si="3"/>
        <v>0</v>
      </c>
      <c r="AE45">
        <v>0</v>
      </c>
      <c r="AF45" t="s">
        <v>455</v>
      </c>
      <c r="AO45">
        <v>0</v>
      </c>
      <c r="AQ45" s="797">
        <f t="shared" si="4"/>
        <v>0</v>
      </c>
    </row>
    <row r="46" spans="1:43" ht="15" customHeight="1" x14ac:dyDescent="0.2">
      <c r="A46" s="108" t="s">
        <v>456</v>
      </c>
      <c r="B46" s="91">
        <v>90550</v>
      </c>
      <c r="C46" s="142">
        <v>140500</v>
      </c>
      <c r="E46" s="200" t="s">
        <v>457</v>
      </c>
      <c r="F46" s="108" t="s">
        <v>456</v>
      </c>
      <c r="G46" s="91">
        <v>90550</v>
      </c>
      <c r="H46" s="805">
        <f t="shared" ref="H46" si="25">SUM(H47:H48)</f>
        <v>140500</v>
      </c>
      <c r="I46" s="108" t="s">
        <v>456</v>
      </c>
      <c r="J46" s="91">
        <f>SUM(J47:J48)</f>
        <v>350300</v>
      </c>
      <c r="K46" s="91">
        <f t="shared" ref="K46:O46" si="26">SUM(K47:K48)</f>
        <v>0</v>
      </c>
      <c r="L46" s="91" t="e">
        <f t="shared" si="26"/>
        <v>#REF!</v>
      </c>
      <c r="M46" s="91">
        <f t="shared" si="26"/>
        <v>300000</v>
      </c>
      <c r="N46" s="91">
        <f t="shared" si="26"/>
        <v>150000</v>
      </c>
      <c r="O46" s="807">
        <f t="shared" si="26"/>
        <v>150000</v>
      </c>
      <c r="Y46" s="797">
        <f>SUM(M42-N42)</f>
        <v>0</v>
      </c>
      <c r="AC46" s="797">
        <f t="shared" si="3"/>
        <v>209800</v>
      </c>
      <c r="AE46">
        <v>140500</v>
      </c>
      <c r="AF46" t="s">
        <v>456</v>
      </c>
      <c r="AO46">
        <v>140500</v>
      </c>
      <c r="AQ46" s="797">
        <f t="shared" si="4"/>
        <v>209800</v>
      </c>
    </row>
    <row r="47" spans="1:43" ht="15" customHeight="1" x14ac:dyDescent="0.2">
      <c r="A47" s="109" t="s">
        <v>457</v>
      </c>
      <c r="B47" s="90">
        <v>90550</v>
      </c>
      <c r="C47" s="142">
        <v>140500</v>
      </c>
      <c r="E47" s="200" t="s">
        <v>458</v>
      </c>
      <c r="F47" s="109" t="s">
        <v>457</v>
      </c>
      <c r="G47" s="90">
        <v>90550</v>
      </c>
      <c r="H47" s="983">
        <v>140500</v>
      </c>
      <c r="I47" s="109" t="s">
        <v>457</v>
      </c>
      <c r="J47" s="91">
        <f>[1]címrendösszesen!HE50</f>
        <v>350300</v>
      </c>
      <c r="K47" s="109" t="s">
        <v>1345</v>
      </c>
      <c r="L47" s="177" t="e">
        <f>SUM(#REF!)</f>
        <v>#REF!</v>
      </c>
      <c r="M47" s="177">
        <v>300000</v>
      </c>
      <c r="N47" s="177">
        <v>150000</v>
      </c>
      <c r="O47" s="872">
        <v>150000</v>
      </c>
      <c r="Q47" s="981">
        <v>1</v>
      </c>
      <c r="R47" s="981">
        <v>1</v>
      </c>
      <c r="S47" s="981">
        <v>1</v>
      </c>
      <c r="AC47" s="797">
        <f t="shared" si="3"/>
        <v>209800</v>
      </c>
      <c r="AE47">
        <v>140500</v>
      </c>
      <c r="AF47" t="s">
        <v>457</v>
      </c>
      <c r="AO47">
        <v>140500</v>
      </c>
      <c r="AQ47" s="797">
        <f t="shared" si="4"/>
        <v>209800</v>
      </c>
    </row>
    <row r="48" spans="1:43" ht="15" customHeight="1" x14ac:dyDescent="0.2">
      <c r="A48" s="109" t="s">
        <v>458</v>
      </c>
      <c r="B48" s="90">
        <v>0</v>
      </c>
      <c r="C48" s="142">
        <v>0</v>
      </c>
      <c r="E48" s="200" t="s">
        <v>459</v>
      </c>
      <c r="F48" s="109" t="s">
        <v>458</v>
      </c>
      <c r="G48" s="90">
        <v>0</v>
      </c>
      <c r="H48" s="983">
        <v>0</v>
      </c>
      <c r="I48" s="109" t="s">
        <v>458</v>
      </c>
      <c r="J48" s="91">
        <f>[1]címrendösszesen!HE51</f>
        <v>0</v>
      </c>
      <c r="K48" s="109"/>
      <c r="L48" s="177"/>
      <c r="M48" s="177"/>
      <c r="N48" s="177"/>
      <c r="O48" s="872"/>
      <c r="Y48" s="797">
        <f>SUM(N42-O42)</f>
        <v>0</v>
      </c>
      <c r="AC48" s="797">
        <f t="shared" si="3"/>
        <v>0</v>
      </c>
      <c r="AE48">
        <v>0</v>
      </c>
      <c r="AF48" t="s">
        <v>458</v>
      </c>
      <c r="AO48">
        <v>0</v>
      </c>
      <c r="AQ48" s="797">
        <f t="shared" si="4"/>
        <v>0</v>
      </c>
    </row>
    <row r="49" spans="1:43" ht="15" customHeight="1" x14ac:dyDescent="0.2">
      <c r="A49" s="108" t="s">
        <v>459</v>
      </c>
      <c r="B49" s="91">
        <v>17045094</v>
      </c>
      <c r="C49" s="142">
        <v>18035622</v>
      </c>
      <c r="E49" s="200" t="s">
        <v>460</v>
      </c>
      <c r="F49" s="108" t="s">
        <v>459</v>
      </c>
      <c r="G49" s="91">
        <v>17045094</v>
      </c>
      <c r="H49" s="805">
        <f t="shared" ref="H49" si="27">SUM(H25+H37)</f>
        <v>18056811</v>
      </c>
      <c r="I49" s="108" t="s">
        <v>459</v>
      </c>
      <c r="J49" s="91">
        <f>SUM(J25+J37)</f>
        <v>18414904.763999999</v>
      </c>
      <c r="K49" s="91" t="e">
        <f t="shared" ref="K49:O49" si="28">SUM(K25+K37)</f>
        <v>#VALUE!</v>
      </c>
      <c r="L49" s="91" t="e">
        <f t="shared" si="28"/>
        <v>#REF!</v>
      </c>
      <c r="M49" s="91">
        <f t="shared" si="28"/>
        <v>18340785.151640002</v>
      </c>
      <c r="N49" s="91">
        <f t="shared" si="28"/>
        <v>18379168.3199564</v>
      </c>
      <c r="O49" s="807">
        <f t="shared" si="28"/>
        <v>18569767.702291965</v>
      </c>
      <c r="Q49" s="981">
        <v>1.0108428057846912</v>
      </c>
      <c r="R49" s="981">
        <v>1.0108587783909273</v>
      </c>
      <c r="S49" s="981">
        <v>1.0108754953224897</v>
      </c>
      <c r="Y49" s="797">
        <f>SUM(J42-M42)</f>
        <v>-300000</v>
      </c>
      <c r="AC49" s="797">
        <f t="shared" si="3"/>
        <v>358093.76399999857</v>
      </c>
      <c r="AE49">
        <v>18056811</v>
      </c>
      <c r="AF49" t="s">
        <v>459</v>
      </c>
      <c r="AO49">
        <v>18094820</v>
      </c>
      <c r="AQ49" s="797">
        <f t="shared" si="4"/>
        <v>320084.76399999857</v>
      </c>
    </row>
    <row r="50" spans="1:43" ht="15" customHeight="1" x14ac:dyDescent="0.2">
      <c r="A50" s="108" t="s">
        <v>460</v>
      </c>
      <c r="B50" s="91">
        <v>5694119</v>
      </c>
      <c r="C50" s="142">
        <v>6401040</v>
      </c>
      <c r="E50" s="200" t="s">
        <v>461</v>
      </c>
      <c r="F50" s="108" t="s">
        <v>468</v>
      </c>
      <c r="G50" s="91">
        <v>6873800</v>
      </c>
      <c r="H50" s="805">
        <f t="shared" ref="H50" si="29">SUM(H51+H53)</f>
        <v>2929976</v>
      </c>
      <c r="I50" s="108" t="s">
        <v>460</v>
      </c>
      <c r="J50" s="91">
        <f>SUM(J51+J55)</f>
        <v>6918575</v>
      </c>
      <c r="K50" s="91">
        <f t="shared" ref="K50:O50" si="30">SUM(K51+K55)</f>
        <v>6379851</v>
      </c>
      <c r="L50" s="91">
        <f t="shared" si="30"/>
        <v>6379851</v>
      </c>
      <c r="M50" s="91">
        <f t="shared" si="30"/>
        <v>6940000</v>
      </c>
      <c r="N50" s="91">
        <f t="shared" si="30"/>
        <v>7009000</v>
      </c>
      <c r="O50" s="807">
        <f t="shared" si="30"/>
        <v>7078690</v>
      </c>
      <c r="Y50" s="797">
        <f>SUM(M42-N42)</f>
        <v>0</v>
      </c>
      <c r="AC50" s="797">
        <f t="shared" si="3"/>
        <v>538724</v>
      </c>
      <c r="AE50">
        <v>6379851</v>
      </c>
      <c r="AF50" t="s">
        <v>460</v>
      </c>
      <c r="AO50">
        <v>6379851</v>
      </c>
      <c r="AQ50" s="797">
        <f t="shared" si="4"/>
        <v>538724</v>
      </c>
    </row>
    <row r="51" spans="1:43" ht="15" customHeight="1" x14ac:dyDescent="0.2">
      <c r="A51" s="108" t="s">
        <v>461</v>
      </c>
      <c r="B51" s="91">
        <v>5683415</v>
      </c>
      <c r="C51" s="142">
        <v>6303336</v>
      </c>
      <c r="E51" s="200" t="s">
        <v>462</v>
      </c>
      <c r="F51" s="108" t="s">
        <v>1346</v>
      </c>
      <c r="G51" s="91">
        <v>6863096</v>
      </c>
      <c r="H51" s="805">
        <f t="shared" ref="H51" si="31">SUM(H52:H52)</f>
        <v>935832</v>
      </c>
      <c r="I51" s="108" t="s">
        <v>461</v>
      </c>
      <c r="J51" s="91">
        <f>SUM(J52:J54)</f>
        <v>6849654</v>
      </c>
      <c r="K51" s="91">
        <f t="shared" ref="K51:O51" si="32">SUM(K52:K54)</f>
        <v>6282147</v>
      </c>
      <c r="L51" s="91">
        <f t="shared" si="32"/>
        <v>6282147</v>
      </c>
      <c r="M51" s="91">
        <f t="shared" si="32"/>
        <v>6900000</v>
      </c>
      <c r="N51" s="91">
        <f t="shared" si="32"/>
        <v>6969000</v>
      </c>
      <c r="O51" s="807">
        <f t="shared" si="32"/>
        <v>7038690</v>
      </c>
      <c r="AC51" s="797">
        <f t="shared" si="3"/>
        <v>567507</v>
      </c>
      <c r="AE51">
        <v>6282147</v>
      </c>
      <c r="AF51" t="s">
        <v>461</v>
      </c>
      <c r="AO51">
        <v>6282147</v>
      </c>
      <c r="AQ51" s="797">
        <f t="shared" si="4"/>
        <v>567507</v>
      </c>
    </row>
    <row r="52" spans="1:43" ht="15" customHeight="1" x14ac:dyDescent="0.2">
      <c r="A52" s="109" t="s">
        <v>462</v>
      </c>
      <c r="B52" s="90">
        <v>0</v>
      </c>
      <c r="C52" s="142">
        <v>0</v>
      </c>
      <c r="E52" s="200" t="s">
        <v>463</v>
      </c>
      <c r="F52" s="109" t="s">
        <v>473</v>
      </c>
      <c r="G52" s="90">
        <v>1179681</v>
      </c>
      <c r="H52" s="983">
        <v>935832</v>
      </c>
      <c r="I52" s="109" t="s">
        <v>462</v>
      </c>
      <c r="J52" s="91">
        <f>[1]címrendösszesen!HE55</f>
        <v>0</v>
      </c>
      <c r="K52" s="91"/>
      <c r="L52" s="91"/>
      <c r="M52" s="91"/>
      <c r="N52" s="91"/>
      <c r="O52" s="807"/>
      <c r="AC52" s="797">
        <f t="shared" si="3"/>
        <v>0</v>
      </c>
      <c r="AE52">
        <v>0</v>
      </c>
      <c r="AF52" t="s">
        <v>462</v>
      </c>
      <c r="AO52">
        <v>0</v>
      </c>
      <c r="AQ52" s="797">
        <f t="shared" si="4"/>
        <v>0</v>
      </c>
    </row>
    <row r="53" spans="1:43" ht="15" customHeight="1" x14ac:dyDescent="0.2">
      <c r="A53" s="109" t="s">
        <v>463</v>
      </c>
      <c r="B53" s="90">
        <v>0</v>
      </c>
      <c r="C53" s="142">
        <v>0</v>
      </c>
      <c r="E53" s="200" t="s">
        <v>464</v>
      </c>
      <c r="F53" s="108" t="s">
        <v>1347</v>
      </c>
      <c r="G53" s="91">
        <v>10704</v>
      </c>
      <c r="H53" s="805">
        <f t="shared" ref="H53" si="33">SUM(H54:H54)</f>
        <v>1994144</v>
      </c>
      <c r="I53" s="109" t="s">
        <v>463</v>
      </c>
      <c r="J53" s="91">
        <f>[1]címrendösszesen!HE56</f>
        <v>0</v>
      </c>
      <c r="K53" s="91"/>
      <c r="L53" s="91"/>
      <c r="M53" s="91"/>
      <c r="N53" s="91"/>
      <c r="O53" s="807"/>
      <c r="AC53" s="797">
        <f t="shared" si="3"/>
        <v>0</v>
      </c>
      <c r="AE53">
        <v>0</v>
      </c>
      <c r="AF53" t="s">
        <v>463</v>
      </c>
      <c r="AO53">
        <v>0</v>
      </c>
      <c r="AQ53" s="797">
        <f t="shared" si="4"/>
        <v>0</v>
      </c>
    </row>
    <row r="54" spans="1:43" ht="15" customHeight="1" thickBot="1" x14ac:dyDescent="0.25">
      <c r="A54" s="111" t="s">
        <v>464</v>
      </c>
      <c r="B54" s="90">
        <v>5683415</v>
      </c>
      <c r="C54" s="142">
        <v>6303336</v>
      </c>
      <c r="E54" s="200" t="s">
        <v>465</v>
      </c>
      <c r="F54" s="118" t="s">
        <v>1348</v>
      </c>
      <c r="G54" s="121">
        <v>0</v>
      </c>
      <c r="H54" s="987">
        <v>1994144</v>
      </c>
      <c r="I54" s="111" t="s">
        <v>464</v>
      </c>
      <c r="J54" s="91">
        <f>[1]címrendösszesen!HE57</f>
        <v>6849654</v>
      </c>
      <c r="K54" s="91">
        <v>6282147</v>
      </c>
      <c r="L54" s="91">
        <v>6282147</v>
      </c>
      <c r="M54" s="90">
        <v>6900000</v>
      </c>
      <c r="N54" s="90">
        <f>M54*1.01</f>
        <v>6969000</v>
      </c>
      <c r="O54" s="815">
        <f>N54*1.01</f>
        <v>7038690</v>
      </c>
      <c r="AC54" s="797">
        <f t="shared" si="3"/>
        <v>567507</v>
      </c>
      <c r="AE54">
        <v>6282147</v>
      </c>
      <c r="AF54" t="s">
        <v>464</v>
      </c>
      <c r="AO54">
        <v>6282147</v>
      </c>
      <c r="AQ54" s="797">
        <f t="shared" si="4"/>
        <v>567507</v>
      </c>
    </row>
    <row r="55" spans="1:43" ht="15" customHeight="1" thickBot="1" x14ac:dyDescent="0.25">
      <c r="A55" s="108" t="s">
        <v>465</v>
      </c>
      <c r="B55" s="91">
        <v>10704</v>
      </c>
      <c r="C55" s="142">
        <v>97704</v>
      </c>
      <c r="E55" s="200" t="s">
        <v>466</v>
      </c>
      <c r="F55" s="825" t="s">
        <v>1046</v>
      </c>
      <c r="G55" s="826"/>
      <c r="H55" s="826"/>
      <c r="I55" s="108" t="s">
        <v>465</v>
      </c>
      <c r="J55" s="91">
        <f>SUM(J56:J57)</f>
        <v>68921</v>
      </c>
      <c r="K55" s="91">
        <f t="shared" ref="K55:O55" si="34">SUM(K56:K57)</f>
        <v>97704</v>
      </c>
      <c r="L55" s="91">
        <f t="shared" si="34"/>
        <v>97704</v>
      </c>
      <c r="M55" s="91">
        <f t="shared" si="34"/>
        <v>40000</v>
      </c>
      <c r="N55" s="91">
        <f t="shared" si="34"/>
        <v>40000</v>
      </c>
      <c r="O55" s="807">
        <f t="shared" si="34"/>
        <v>40000</v>
      </c>
      <c r="AC55" s="797">
        <f t="shared" si="3"/>
        <v>-28783</v>
      </c>
      <c r="AE55">
        <v>97704</v>
      </c>
      <c r="AF55" t="s">
        <v>465</v>
      </c>
      <c r="AO55">
        <v>97704</v>
      </c>
      <c r="AQ55" s="797">
        <f t="shared" si="4"/>
        <v>-28783</v>
      </c>
    </row>
    <row r="56" spans="1:43" ht="15" customHeight="1" x14ac:dyDescent="0.2">
      <c r="A56" s="111" t="s">
        <v>466</v>
      </c>
      <c r="B56" s="90">
        <v>10704</v>
      </c>
      <c r="C56" s="142">
        <v>97704</v>
      </c>
      <c r="E56" s="200" t="s">
        <v>467</v>
      </c>
      <c r="H56" s="129">
        <f>SUM(H3-H24)</f>
        <v>0</v>
      </c>
      <c r="I56" s="111" t="s">
        <v>466</v>
      </c>
      <c r="J56" s="91">
        <f>[1]címrendösszesen!HE59</f>
        <v>68921</v>
      </c>
      <c r="K56" s="91">
        <v>97704</v>
      </c>
      <c r="L56" s="91">
        <v>97704</v>
      </c>
      <c r="M56" s="90">
        <v>40000</v>
      </c>
      <c r="N56" s="90">
        <v>40000</v>
      </c>
      <c r="O56" s="815">
        <v>40000</v>
      </c>
      <c r="AC56" s="797">
        <f t="shared" si="3"/>
        <v>-28783</v>
      </c>
      <c r="AE56">
        <v>97704</v>
      </c>
      <c r="AF56" t="s">
        <v>466</v>
      </c>
      <c r="AO56">
        <v>97704</v>
      </c>
      <c r="AQ56" s="797">
        <f t="shared" si="4"/>
        <v>-28783</v>
      </c>
    </row>
    <row r="57" spans="1:43" ht="15" customHeight="1" x14ac:dyDescent="0.2">
      <c r="A57" s="109" t="s">
        <v>467</v>
      </c>
      <c r="B57" s="90">
        <v>0</v>
      </c>
      <c r="C57" s="142">
        <v>0</v>
      </c>
      <c r="E57" s="200" t="s">
        <v>468</v>
      </c>
      <c r="I57" s="109" t="s">
        <v>467</v>
      </c>
      <c r="J57" s="91">
        <f>[1]címrendösszesen!HE60</f>
        <v>0</v>
      </c>
      <c r="K57" s="91"/>
      <c r="L57" s="91"/>
      <c r="M57" s="91"/>
      <c r="N57" s="91"/>
      <c r="O57" s="807"/>
      <c r="AC57" s="797">
        <f t="shared" si="3"/>
        <v>0</v>
      </c>
      <c r="AE57">
        <v>0</v>
      </c>
      <c r="AF57" t="s">
        <v>467</v>
      </c>
      <c r="AO57">
        <v>0</v>
      </c>
      <c r="AQ57" s="797">
        <f t="shared" si="4"/>
        <v>0</v>
      </c>
    </row>
    <row r="58" spans="1:43" ht="15" customHeight="1" x14ac:dyDescent="0.2">
      <c r="A58" s="108" t="s">
        <v>468</v>
      </c>
      <c r="B58" s="91">
        <v>6873800</v>
      </c>
      <c r="C58" s="142">
        <v>9331016</v>
      </c>
      <c r="E58" s="200" t="s">
        <v>469</v>
      </c>
      <c r="I58" s="108" t="s">
        <v>468</v>
      </c>
      <c r="J58" s="91">
        <f>SUM(J59+J64)</f>
        <v>12467200</v>
      </c>
      <c r="K58" s="91">
        <f t="shared" ref="K58:O58" si="35">SUM(K59+K64)</f>
        <v>6477555</v>
      </c>
      <c r="L58" s="91" t="e">
        <f t="shared" si="35"/>
        <v>#REF!</v>
      </c>
      <c r="M58" s="91">
        <f t="shared" si="35"/>
        <v>7853959</v>
      </c>
      <c r="N58" s="91">
        <f t="shared" si="35"/>
        <v>7934721</v>
      </c>
      <c r="O58" s="807">
        <f t="shared" si="35"/>
        <v>8009411</v>
      </c>
      <c r="Q58" s="981">
        <v>1.0055780335972333</v>
      </c>
      <c r="R58" s="981">
        <v>1.0179548335315323</v>
      </c>
      <c r="S58" s="981">
        <v>1.0180676950974916</v>
      </c>
      <c r="AC58" s="797">
        <f t="shared" si="3"/>
        <v>3157373</v>
      </c>
      <c r="AE58">
        <v>9309827</v>
      </c>
      <c r="AF58" t="s">
        <v>468</v>
      </c>
      <c r="AO58">
        <v>9309827</v>
      </c>
      <c r="AQ58" s="797">
        <f t="shared" si="4"/>
        <v>3157373</v>
      </c>
    </row>
    <row r="59" spans="1:43" ht="15" customHeight="1" x14ac:dyDescent="0.2">
      <c r="A59" s="108" t="s">
        <v>469</v>
      </c>
      <c r="B59" s="91">
        <v>6863096</v>
      </c>
      <c r="C59" s="142">
        <v>7239168</v>
      </c>
      <c r="E59" s="200" t="s">
        <v>470</v>
      </c>
      <c r="I59" s="108" t="s">
        <v>469</v>
      </c>
      <c r="J59" s="91">
        <f>SUM(J60:J63)</f>
        <v>7937886</v>
      </c>
      <c r="K59" s="91">
        <f t="shared" ref="K59:O59" si="36">SUM(K60:K63)</f>
        <v>6379851</v>
      </c>
      <c r="L59" s="91" t="e">
        <f t="shared" si="36"/>
        <v>#REF!</v>
      </c>
      <c r="M59" s="91">
        <f t="shared" si="36"/>
        <v>7165959</v>
      </c>
      <c r="N59" s="91">
        <f t="shared" si="36"/>
        <v>7246721</v>
      </c>
      <c r="O59" s="807">
        <f t="shared" si="36"/>
        <v>7321411</v>
      </c>
      <c r="AC59" s="797">
        <f t="shared" si="3"/>
        <v>719907</v>
      </c>
      <c r="AE59">
        <v>7217979</v>
      </c>
      <c r="AF59" t="s">
        <v>469</v>
      </c>
      <c r="AO59">
        <v>7217979</v>
      </c>
      <c r="AQ59" s="797">
        <f t="shared" si="4"/>
        <v>719907</v>
      </c>
    </row>
    <row r="60" spans="1:43" ht="15" customHeight="1" x14ac:dyDescent="0.2">
      <c r="A60" s="111" t="s">
        <v>470</v>
      </c>
      <c r="B60" s="90">
        <v>5683415</v>
      </c>
      <c r="C60" s="142">
        <v>6303336</v>
      </c>
      <c r="E60" s="200" t="s">
        <v>471</v>
      </c>
      <c r="I60" s="111" t="s">
        <v>470</v>
      </c>
      <c r="J60" s="91">
        <f>[1]címrendösszesen!HE63</f>
        <v>6849654</v>
      </c>
      <c r="K60" s="91">
        <v>6282147</v>
      </c>
      <c r="L60" s="91">
        <v>6282147</v>
      </c>
      <c r="M60" s="90">
        <v>6900000</v>
      </c>
      <c r="N60" s="90">
        <v>6969000</v>
      </c>
      <c r="O60" s="815">
        <v>7038690</v>
      </c>
      <c r="AC60" s="797">
        <f t="shared" si="3"/>
        <v>567507</v>
      </c>
      <c r="AE60">
        <v>6282147</v>
      </c>
      <c r="AF60" t="s">
        <v>470</v>
      </c>
      <c r="AO60">
        <v>6282147</v>
      </c>
      <c r="AQ60" s="797">
        <f t="shared" si="4"/>
        <v>567507</v>
      </c>
    </row>
    <row r="61" spans="1:43" ht="15" customHeight="1" x14ac:dyDescent="0.2">
      <c r="A61" s="109" t="s">
        <v>471</v>
      </c>
      <c r="B61" s="90">
        <v>0</v>
      </c>
      <c r="C61" s="142">
        <v>0</v>
      </c>
      <c r="E61" s="200" t="s">
        <v>472</v>
      </c>
      <c r="I61" s="109" t="s">
        <v>471</v>
      </c>
      <c r="J61" s="91">
        <f>[1]címrendösszesen!HE64</f>
        <v>0</v>
      </c>
      <c r="K61" s="91"/>
      <c r="L61" s="91"/>
      <c r="M61" s="91"/>
      <c r="N61" s="91"/>
      <c r="O61" s="807"/>
      <c r="AC61" s="797">
        <f t="shared" si="3"/>
        <v>0</v>
      </c>
      <c r="AE61">
        <v>0</v>
      </c>
      <c r="AF61" t="s">
        <v>471</v>
      </c>
      <c r="AO61">
        <v>0</v>
      </c>
      <c r="AQ61" s="797">
        <f t="shared" si="4"/>
        <v>0</v>
      </c>
    </row>
    <row r="62" spans="1:43" ht="15" customHeight="1" x14ac:dyDescent="0.2">
      <c r="A62" s="109" t="s">
        <v>472</v>
      </c>
      <c r="B62" s="90">
        <v>0</v>
      </c>
      <c r="C62" s="142">
        <v>0</v>
      </c>
      <c r="E62" s="200" t="s">
        <v>473</v>
      </c>
      <c r="G62" s="131"/>
      <c r="H62" s="131"/>
      <c r="I62" s="109" t="s">
        <v>472</v>
      </c>
      <c r="J62" s="91">
        <f>[1]címrendösszesen!HE65</f>
        <v>0</v>
      </c>
      <c r="K62" s="91"/>
      <c r="L62" s="91"/>
      <c r="M62" s="91">
        <v>265959</v>
      </c>
      <c r="N62" s="91">
        <v>277721</v>
      </c>
      <c r="O62" s="807">
        <v>282721</v>
      </c>
      <c r="AC62" s="797">
        <f t="shared" si="3"/>
        <v>0</v>
      </c>
      <c r="AE62">
        <v>0</v>
      </c>
      <c r="AF62" t="s">
        <v>472</v>
      </c>
      <c r="AO62">
        <v>0</v>
      </c>
      <c r="AQ62" s="797">
        <f t="shared" si="4"/>
        <v>0</v>
      </c>
    </row>
    <row r="63" spans="1:43" ht="15" customHeight="1" x14ac:dyDescent="0.2">
      <c r="A63" s="109" t="s">
        <v>473</v>
      </c>
      <c r="B63" s="90">
        <v>1179681</v>
      </c>
      <c r="C63" s="142">
        <v>935832</v>
      </c>
      <c r="E63" s="200" t="s">
        <v>1349</v>
      </c>
      <c r="I63" s="109" t="s">
        <v>473</v>
      </c>
      <c r="J63" s="91">
        <f>[1]címrendösszesen!HE66</f>
        <v>1088232</v>
      </c>
      <c r="K63" s="91">
        <f t="shared" ref="K63:L63" si="37">SUM(K64)</f>
        <v>97704</v>
      </c>
      <c r="L63" s="91" t="e">
        <f t="shared" si="37"/>
        <v>#REF!</v>
      </c>
      <c r="M63" s="90"/>
      <c r="N63" s="90"/>
      <c r="O63" s="815"/>
      <c r="AC63" s="797">
        <f t="shared" si="3"/>
        <v>152400</v>
      </c>
      <c r="AE63">
        <v>935832</v>
      </c>
      <c r="AF63" t="s">
        <v>473</v>
      </c>
      <c r="AO63">
        <v>935832</v>
      </c>
      <c r="AQ63" s="797">
        <f t="shared" si="4"/>
        <v>152400</v>
      </c>
    </row>
    <row r="64" spans="1:43" ht="15" customHeight="1" x14ac:dyDescent="0.2">
      <c r="A64" s="108" t="s">
        <v>1349</v>
      </c>
      <c r="B64" s="91">
        <v>10704</v>
      </c>
      <c r="C64" s="142">
        <v>2091848</v>
      </c>
      <c r="E64" s="200" t="s">
        <v>475</v>
      </c>
      <c r="I64" s="108" t="s">
        <v>1349</v>
      </c>
      <c r="J64" s="91">
        <f t="shared" ref="J64:O64" si="38">SUM(J65:J67)</f>
        <v>4529314</v>
      </c>
      <c r="K64" s="91">
        <f t="shared" si="38"/>
        <v>97704</v>
      </c>
      <c r="L64" s="91" t="e">
        <f t="shared" si="38"/>
        <v>#REF!</v>
      </c>
      <c r="M64" s="91">
        <f t="shared" si="38"/>
        <v>688000</v>
      </c>
      <c r="N64" s="91">
        <f t="shared" si="38"/>
        <v>688000</v>
      </c>
      <c r="O64" s="807">
        <f t="shared" si="38"/>
        <v>688000</v>
      </c>
      <c r="AC64" s="797">
        <f t="shared" si="3"/>
        <v>2437466</v>
      </c>
      <c r="AE64">
        <v>2091848</v>
      </c>
      <c r="AF64" t="s">
        <v>1349</v>
      </c>
      <c r="AO64">
        <v>2091848</v>
      </c>
      <c r="AQ64" s="797">
        <f t="shared" si="4"/>
        <v>2437466</v>
      </c>
    </row>
    <row r="65" spans="1:43" ht="15" customHeight="1" x14ac:dyDescent="0.2">
      <c r="A65" s="111" t="s">
        <v>475</v>
      </c>
      <c r="B65" s="90">
        <v>10704</v>
      </c>
      <c r="C65" s="142">
        <v>97704</v>
      </c>
      <c r="E65" s="200" t="s">
        <v>1348</v>
      </c>
      <c r="I65" s="111" t="s">
        <v>475</v>
      </c>
      <c r="J65" s="91">
        <f>[1]címrendösszesen!HE68</f>
        <v>68921</v>
      </c>
      <c r="K65" s="91">
        <v>97704</v>
      </c>
      <c r="L65" s="91">
        <v>97704</v>
      </c>
      <c r="M65" s="90">
        <v>40000</v>
      </c>
      <c r="N65" s="90">
        <v>40000</v>
      </c>
      <c r="O65" s="815">
        <v>40000</v>
      </c>
      <c r="AC65" s="797">
        <f t="shared" si="3"/>
        <v>-28783</v>
      </c>
      <c r="AE65">
        <v>97704</v>
      </c>
      <c r="AF65" t="s">
        <v>475</v>
      </c>
      <c r="AO65">
        <v>97704</v>
      </c>
      <c r="AQ65" s="797">
        <f t="shared" si="4"/>
        <v>-28783</v>
      </c>
    </row>
    <row r="66" spans="1:43" s="991" customFormat="1" ht="15" customHeight="1" x14ac:dyDescent="0.2">
      <c r="A66" s="114"/>
      <c r="B66" s="988"/>
      <c r="C66" s="989"/>
      <c r="D66" s="990"/>
      <c r="E66" s="253"/>
      <c r="G66" s="992"/>
      <c r="H66" s="992"/>
      <c r="I66" s="817" t="s">
        <v>476</v>
      </c>
      <c r="J66" s="993">
        <f>SUM([1]címrendösszesen!HE69)</f>
        <v>0</v>
      </c>
      <c r="K66" s="993"/>
      <c r="L66" s="993"/>
      <c r="M66" s="988"/>
      <c r="N66" s="988"/>
      <c r="O66" s="994"/>
      <c r="Q66" s="995"/>
      <c r="R66" s="995"/>
      <c r="S66" s="995"/>
      <c r="AC66" s="996"/>
      <c r="AQ66" s="996"/>
    </row>
    <row r="67" spans="1:43" ht="15" customHeight="1" thickBot="1" x14ac:dyDescent="0.25">
      <c r="A67" s="118" t="s">
        <v>1348</v>
      </c>
      <c r="B67" s="121">
        <v>0</v>
      </c>
      <c r="C67" s="142">
        <v>1994144</v>
      </c>
      <c r="I67" s="118" t="s">
        <v>1348</v>
      </c>
      <c r="J67" s="122">
        <f>[1]címrendösszesen!HE70</f>
        <v>4460393</v>
      </c>
      <c r="K67" s="997" t="s">
        <v>1350</v>
      </c>
      <c r="L67" s="589" t="e">
        <f>SUM(#REF!)</f>
        <v>#REF!</v>
      </c>
      <c r="M67" s="589">
        <v>648000</v>
      </c>
      <c r="N67" s="589">
        <v>648000</v>
      </c>
      <c r="O67" s="998">
        <v>648000</v>
      </c>
      <c r="AC67" s="797">
        <f t="shared" si="3"/>
        <v>2466249</v>
      </c>
      <c r="AE67">
        <v>1994144</v>
      </c>
      <c r="AF67" t="s">
        <v>1348</v>
      </c>
      <c r="AO67">
        <v>1994144</v>
      </c>
      <c r="AQ67" s="797">
        <f t="shared" si="4"/>
        <v>2466249</v>
      </c>
    </row>
    <row r="68" spans="1:43" ht="15" customHeight="1" thickBot="1" x14ac:dyDescent="0.3">
      <c r="A68" s="999" t="s">
        <v>1351</v>
      </c>
      <c r="C68" s="177">
        <v>6401040</v>
      </c>
      <c r="G68" s="131"/>
      <c r="H68" s="131"/>
      <c r="I68" s="131"/>
      <c r="Q68" s="1000" t="s">
        <v>1352</v>
      </c>
      <c r="R68" s="1001"/>
      <c r="S68" s="1001"/>
      <c r="T68" s="1001"/>
      <c r="U68" s="1001"/>
      <c r="V68" s="1001"/>
      <c r="W68" s="1001"/>
      <c r="AC68" s="797">
        <f t="shared" si="3"/>
        <v>0</v>
      </c>
      <c r="AQ68" s="797">
        <f t="shared" si="4"/>
        <v>0</v>
      </c>
    </row>
    <row r="69" spans="1:43" ht="15" customHeight="1" thickBot="1" x14ac:dyDescent="0.25">
      <c r="C69" s="174">
        <v>20965598</v>
      </c>
      <c r="G69" s="131"/>
      <c r="H69" s="131"/>
      <c r="I69" s="131" t="s">
        <v>1009</v>
      </c>
      <c r="J69" s="126">
        <f t="shared" ref="J69:O69" si="39">SUM(J23+J50)</f>
        <v>30882104.600000001</v>
      </c>
      <c r="K69" s="126">
        <f t="shared" si="39"/>
        <v>22619719</v>
      </c>
      <c r="L69" s="126" t="e">
        <f t="shared" si="39"/>
        <v>#REF!</v>
      </c>
      <c r="M69" s="126">
        <f t="shared" si="39"/>
        <v>26195749.357699998</v>
      </c>
      <c r="N69" s="126">
        <f t="shared" si="39"/>
        <v>26314904.300688498</v>
      </c>
      <c r="O69" s="126">
        <f t="shared" si="39"/>
        <v>26580204.627343938</v>
      </c>
      <c r="Q69" s="1002" t="s">
        <v>1353</v>
      </c>
      <c r="R69" s="1003" t="s">
        <v>1354</v>
      </c>
      <c r="S69" s="1003" t="s">
        <v>1355</v>
      </c>
      <c r="T69" s="1003" t="s">
        <v>1356</v>
      </c>
      <c r="U69" s="1003" t="s">
        <v>1357</v>
      </c>
      <c r="V69" s="1003" t="s">
        <v>1358</v>
      </c>
      <c r="W69" s="1003" t="s">
        <v>1359</v>
      </c>
      <c r="AC69" s="797">
        <f t="shared" ref="AC69:AC132" si="40">SUM(J69-AE69)</f>
        <v>3515466.6000000015</v>
      </c>
      <c r="AE69">
        <v>27366638</v>
      </c>
      <c r="AO69">
        <v>27404647</v>
      </c>
      <c r="AQ69" s="797">
        <f t="shared" ref="AQ69:AQ132" si="41">SUM(J69-AO69)</f>
        <v>3477457.6000000015</v>
      </c>
    </row>
    <row r="70" spans="1:43" ht="15" customHeight="1" thickBot="1" x14ac:dyDescent="0.25">
      <c r="C70" s="177">
        <v>-935832</v>
      </c>
      <c r="I70" s="86" t="s">
        <v>1360</v>
      </c>
      <c r="J70" s="126">
        <f t="shared" ref="J70:O70" si="42">SUM(J49+J58)</f>
        <v>30882104.763999999</v>
      </c>
      <c r="K70" s="126" t="e">
        <f t="shared" si="42"/>
        <v>#VALUE!</v>
      </c>
      <c r="L70" s="126" t="e">
        <f t="shared" si="42"/>
        <v>#REF!</v>
      </c>
      <c r="M70" s="126">
        <f t="shared" si="42"/>
        <v>26194744.151640002</v>
      </c>
      <c r="N70" s="126">
        <f t="shared" si="42"/>
        <v>26313889.3199564</v>
      </c>
      <c r="O70" s="126">
        <f t="shared" si="42"/>
        <v>26579178.702291965</v>
      </c>
      <c r="Q70" s="1004" t="s">
        <v>1361</v>
      </c>
      <c r="R70" s="1005">
        <v>10000</v>
      </c>
      <c r="S70" s="1006">
        <v>60000</v>
      </c>
      <c r="T70" s="1006">
        <v>60000</v>
      </c>
      <c r="U70" s="1006">
        <v>60000</v>
      </c>
      <c r="V70" s="1005">
        <v>10000</v>
      </c>
      <c r="W70" s="1006">
        <f t="shared" ref="W70:W75" si="43">SUM(T70:V70)</f>
        <v>130000</v>
      </c>
      <c r="AC70" s="797">
        <f t="shared" si="40"/>
        <v>3515466.7639999986</v>
      </c>
      <c r="AE70">
        <v>27366638</v>
      </c>
      <c r="AO70">
        <v>27404647</v>
      </c>
      <c r="AQ70" s="797">
        <f t="shared" si="41"/>
        <v>3477457.7639999986</v>
      </c>
    </row>
    <row r="71" spans="1:43" ht="15" customHeight="1" thickBot="1" x14ac:dyDescent="0.25">
      <c r="C71" s="177">
        <v>-1994144</v>
      </c>
      <c r="I71" s="86"/>
      <c r="J71" s="126">
        <f>SUM(J69-J70)</f>
        <v>-0.16399999707937241</v>
      </c>
      <c r="K71" s="126" t="e">
        <f t="shared" ref="K71:O71" si="44">SUM(K69-K70)</f>
        <v>#VALUE!</v>
      </c>
      <c r="L71" s="126" t="e">
        <f t="shared" si="44"/>
        <v>#REF!</v>
      </c>
      <c r="M71" s="126">
        <f>SUM(M69-M70)</f>
        <v>1005.2060599960387</v>
      </c>
      <c r="N71" s="126">
        <f t="shared" si="44"/>
        <v>1014.9807320982218</v>
      </c>
      <c r="O71" s="126">
        <f t="shared" si="44"/>
        <v>1025.92505197227</v>
      </c>
      <c r="Q71" s="1004" t="s">
        <v>1362</v>
      </c>
      <c r="R71" s="1005">
        <f>65000*1.2</f>
        <v>78000</v>
      </c>
      <c r="S71" s="1006">
        <v>0</v>
      </c>
      <c r="T71" s="1006">
        <v>0</v>
      </c>
      <c r="U71" s="1006">
        <v>0</v>
      </c>
      <c r="V71" s="1006">
        <v>0</v>
      </c>
      <c r="W71" s="1006">
        <f t="shared" si="43"/>
        <v>0</v>
      </c>
      <c r="AC71" s="797">
        <f t="shared" si="40"/>
        <v>-0.16399999707937241</v>
      </c>
      <c r="AE71">
        <v>0</v>
      </c>
      <c r="AO71">
        <v>0</v>
      </c>
      <c r="AQ71" s="797">
        <f t="shared" si="41"/>
        <v>-0.16399999707937241</v>
      </c>
    </row>
    <row r="72" spans="1:43" ht="15" customHeight="1" thickBot="1" x14ac:dyDescent="0.25">
      <c r="C72" s="174">
        <v>-2929976</v>
      </c>
      <c r="I72" s="86"/>
      <c r="K72" s="86"/>
      <c r="L72" s="86"/>
      <c r="M72" s="86"/>
      <c r="N72" s="86"/>
      <c r="O72" s="86"/>
      <c r="Q72" s="1004" t="s">
        <v>1363</v>
      </c>
      <c r="R72" s="1006">
        <v>2500</v>
      </c>
      <c r="S72" s="1006">
        <v>5000</v>
      </c>
      <c r="T72" s="1006">
        <v>5000</v>
      </c>
      <c r="U72" s="1006">
        <v>2500</v>
      </c>
      <c r="V72" s="1006">
        <v>0</v>
      </c>
      <c r="W72" s="1006">
        <f t="shared" si="43"/>
        <v>7500</v>
      </c>
      <c r="AC72" s="797">
        <f t="shared" si="40"/>
        <v>0</v>
      </c>
      <c r="AQ72" s="797">
        <f t="shared" si="41"/>
        <v>0</v>
      </c>
    </row>
    <row r="73" spans="1:43" ht="15" customHeight="1" thickBot="1" x14ac:dyDescent="0.25">
      <c r="C73" s="177">
        <v>0</v>
      </c>
      <c r="I73" s="86"/>
      <c r="J73" s="797">
        <f t="shared" ref="J73:O73" si="45">SUM(J4-J25++J51-J59)</f>
        <v>-716261.16399999708</v>
      </c>
      <c r="K73" s="797" t="e">
        <f t="shared" si="45"/>
        <v>#VALUE!</v>
      </c>
      <c r="L73" s="797" t="e">
        <f t="shared" si="45"/>
        <v>#REF!</v>
      </c>
      <c r="M73" s="797">
        <f t="shared" si="45"/>
        <v>-232693.79394000396</v>
      </c>
      <c r="N73" s="797">
        <f t="shared" si="45"/>
        <v>-257495.01926790178</v>
      </c>
      <c r="O73" s="797">
        <f t="shared" si="45"/>
        <v>-312023.07494802773</v>
      </c>
      <c r="Q73" s="1004" t="s">
        <v>1364</v>
      </c>
      <c r="R73" s="1006">
        <v>0</v>
      </c>
      <c r="S73" s="1006">
        <f>5000+2500</f>
        <v>7500</v>
      </c>
      <c r="T73" s="1006">
        <f>5000+2500</f>
        <v>7500</v>
      </c>
      <c r="U73" s="1006">
        <f>5000+2500</f>
        <v>7500</v>
      </c>
      <c r="V73" s="1006">
        <v>0</v>
      </c>
      <c r="W73" s="1006">
        <f t="shared" si="43"/>
        <v>15000</v>
      </c>
      <c r="AC73" s="797">
        <f t="shared" si="40"/>
        <v>-716261.16399999708</v>
      </c>
      <c r="AE73">
        <v>0</v>
      </c>
      <c r="AO73">
        <v>0</v>
      </c>
      <c r="AQ73" s="797">
        <f t="shared" si="41"/>
        <v>-716261.16399999708</v>
      </c>
    </row>
    <row r="74" spans="1:43" ht="15" customHeight="1" thickBot="1" x14ac:dyDescent="0.25">
      <c r="C74" s="177">
        <v>0</v>
      </c>
      <c r="I74" s="86"/>
      <c r="J74" s="797">
        <f t="shared" ref="J74:O74" si="46">SUM(J15-J37+J55-J64)</f>
        <v>716261</v>
      </c>
      <c r="K74" s="797" t="e">
        <f t="shared" si="46"/>
        <v>#VALUE!</v>
      </c>
      <c r="L74" s="797" t="e">
        <f t="shared" si="46"/>
        <v>#REF!</v>
      </c>
      <c r="M74" s="797">
        <f t="shared" si="46"/>
        <v>233699</v>
      </c>
      <c r="N74" s="797">
        <f t="shared" si="46"/>
        <v>258510</v>
      </c>
      <c r="O74" s="797">
        <f t="shared" si="46"/>
        <v>313049</v>
      </c>
      <c r="Q74" s="1004" t="s">
        <v>1365</v>
      </c>
      <c r="R74" s="1006">
        <v>0</v>
      </c>
      <c r="S74" s="1006">
        <v>10000</v>
      </c>
      <c r="T74" s="1006">
        <v>10000</v>
      </c>
      <c r="U74" s="1006">
        <v>10000</v>
      </c>
      <c r="V74" s="1006">
        <v>0</v>
      </c>
      <c r="W74" s="1006">
        <f t="shared" si="43"/>
        <v>20000</v>
      </c>
      <c r="AC74" s="797">
        <f t="shared" si="40"/>
        <v>716261</v>
      </c>
      <c r="AE74">
        <v>0</v>
      </c>
      <c r="AO74">
        <v>0</v>
      </c>
      <c r="AQ74" s="797">
        <f t="shared" si="41"/>
        <v>716261</v>
      </c>
    </row>
    <row r="75" spans="1:43" ht="15" customHeight="1" thickBot="1" x14ac:dyDescent="0.25">
      <c r="B75" s="131"/>
      <c r="C75" s="589">
        <v>0</v>
      </c>
      <c r="I75" s="86"/>
      <c r="Q75" s="1004" t="s">
        <v>1366</v>
      </c>
      <c r="R75" s="1006">
        <v>0</v>
      </c>
      <c r="S75" s="1006">
        <v>5000</v>
      </c>
      <c r="T75" s="1006">
        <v>10000</v>
      </c>
      <c r="U75" s="1006">
        <v>10000</v>
      </c>
      <c r="V75" s="1006">
        <v>0</v>
      </c>
      <c r="W75" s="1006">
        <f t="shared" si="43"/>
        <v>20000</v>
      </c>
      <c r="AC75" s="797">
        <f t="shared" si="40"/>
        <v>0</v>
      </c>
      <c r="AQ75" s="797">
        <f t="shared" si="41"/>
        <v>0</v>
      </c>
    </row>
    <row r="76" spans="1:43" ht="15" customHeight="1" thickBot="1" x14ac:dyDescent="0.25">
      <c r="I76" s="86"/>
      <c r="Q76" s="1007" t="s">
        <v>1367</v>
      </c>
      <c r="R76" s="1005">
        <v>10000</v>
      </c>
      <c r="S76" s="1006">
        <v>0</v>
      </c>
      <c r="T76" s="1006">
        <v>0</v>
      </c>
      <c r="U76" s="1006">
        <v>0</v>
      </c>
      <c r="V76" s="1006">
        <v>0</v>
      </c>
      <c r="W76" s="1006">
        <v>0</v>
      </c>
      <c r="AC76" s="797">
        <f t="shared" si="40"/>
        <v>0</v>
      </c>
      <c r="AQ76" s="797">
        <f t="shared" si="41"/>
        <v>0</v>
      </c>
    </row>
    <row r="77" spans="1:43" ht="15" customHeight="1" thickBot="1" x14ac:dyDescent="0.25">
      <c r="I77" s="86"/>
      <c r="Q77" s="1008" t="s">
        <v>598</v>
      </c>
      <c r="R77" s="1009">
        <f>SUM(R70:R76)</f>
        <v>100500</v>
      </c>
      <c r="S77" s="1009">
        <f t="shared" ref="S77:W77" si="47">SUM(S70:S76)</f>
        <v>87500</v>
      </c>
      <c r="T77" s="1009">
        <f t="shared" si="47"/>
        <v>92500</v>
      </c>
      <c r="U77" s="1009">
        <f t="shared" si="47"/>
        <v>90000</v>
      </c>
      <c r="V77" s="1009">
        <f t="shared" si="47"/>
        <v>10000</v>
      </c>
      <c r="W77" s="1009">
        <f t="shared" si="47"/>
        <v>192500</v>
      </c>
      <c r="AC77" s="797">
        <f t="shared" si="40"/>
        <v>0</v>
      </c>
      <c r="AQ77" s="797">
        <f t="shared" si="41"/>
        <v>0</v>
      </c>
    </row>
    <row r="78" spans="1:43" ht="15" customHeight="1" x14ac:dyDescent="0.2">
      <c r="C78" s="177"/>
      <c r="Q78"/>
      <c r="R78"/>
      <c r="S78"/>
      <c r="AC78" s="797">
        <f t="shared" si="40"/>
        <v>0</v>
      </c>
      <c r="AQ78" s="797">
        <f t="shared" si="41"/>
        <v>0</v>
      </c>
    </row>
    <row r="79" spans="1:43" ht="15" customHeight="1" x14ac:dyDescent="0.2">
      <c r="C79" s="177"/>
      <c r="G79" s="131"/>
      <c r="H79" s="131"/>
      <c r="J79" s="131"/>
      <c r="Q79" t="s">
        <v>1368</v>
      </c>
      <c r="R79" s="129">
        <f>SUM(R70+R73+R74+R75)+R72+R76</f>
        <v>22500</v>
      </c>
      <c r="S79" s="129">
        <f t="shared" ref="S79:W79" si="48">SUM(S70+S73+S74+S75)+S72+S76</f>
        <v>87500</v>
      </c>
      <c r="T79" s="129">
        <f t="shared" si="48"/>
        <v>92500</v>
      </c>
      <c r="U79" s="129">
        <f t="shared" si="48"/>
        <v>90000</v>
      </c>
      <c r="V79" s="129">
        <f t="shared" si="48"/>
        <v>10000</v>
      </c>
      <c r="W79" s="129">
        <f t="shared" si="48"/>
        <v>192500</v>
      </c>
      <c r="AC79" s="797">
        <f t="shared" si="40"/>
        <v>0</v>
      </c>
      <c r="AQ79" s="797">
        <f t="shared" si="41"/>
        <v>0</v>
      </c>
    </row>
    <row r="80" spans="1:43" ht="15" customHeight="1" x14ac:dyDescent="0.2">
      <c r="B80" s="131"/>
      <c r="C80" s="129"/>
      <c r="J80" s="131"/>
      <c r="K80" s="131"/>
      <c r="L80" s="131"/>
      <c r="M80" s="131"/>
      <c r="N80" s="131"/>
      <c r="O80" s="131"/>
      <c r="P80" s="125"/>
      <c r="Q80" s="981" t="s">
        <v>1369</v>
      </c>
      <c r="R80" s="129">
        <f>SUM(R71)</f>
        <v>78000</v>
      </c>
      <c r="S80" s="129">
        <f t="shared" ref="S80:W80" si="49">SUM(S71)</f>
        <v>0</v>
      </c>
      <c r="T80" s="129">
        <f t="shared" si="49"/>
        <v>0</v>
      </c>
      <c r="U80" s="129">
        <f t="shared" si="49"/>
        <v>0</v>
      </c>
      <c r="V80" s="129">
        <f t="shared" si="49"/>
        <v>0</v>
      </c>
      <c r="W80" s="129">
        <f t="shared" si="49"/>
        <v>0</v>
      </c>
      <c r="AC80" s="797">
        <f t="shared" si="40"/>
        <v>0</v>
      </c>
      <c r="AQ80" s="797">
        <f t="shared" si="41"/>
        <v>0</v>
      </c>
    </row>
    <row r="81" spans="2:43" ht="15" customHeight="1" x14ac:dyDescent="0.2">
      <c r="B81" s="131"/>
      <c r="C81" s="177">
        <f>C73+C78</f>
        <v>0</v>
      </c>
      <c r="J81" s="131"/>
      <c r="K81" s="131"/>
      <c r="L81" s="131"/>
      <c r="M81" s="131"/>
      <c r="N81" s="131"/>
      <c r="O81" s="131"/>
      <c r="P81" s="125"/>
      <c r="Q81" s="981" t="s">
        <v>1037</v>
      </c>
      <c r="R81" s="129">
        <f>SUM(R79:R80)</f>
        <v>100500</v>
      </c>
      <c r="S81" s="129">
        <f t="shared" ref="S81:W81" si="50">SUM(S79:S80)</f>
        <v>87500</v>
      </c>
      <c r="T81" s="129">
        <f t="shared" si="50"/>
        <v>92500</v>
      </c>
      <c r="U81" s="129">
        <f t="shared" si="50"/>
        <v>90000</v>
      </c>
      <c r="V81" s="129">
        <f t="shared" si="50"/>
        <v>10000</v>
      </c>
      <c r="W81" s="129">
        <f t="shared" si="50"/>
        <v>192500</v>
      </c>
      <c r="AC81" s="797">
        <f t="shared" si="40"/>
        <v>0</v>
      </c>
      <c r="AQ81" s="797">
        <f t="shared" si="41"/>
        <v>0</v>
      </c>
    </row>
    <row r="82" spans="2:43" ht="15" customHeight="1" x14ac:dyDescent="0.2">
      <c r="C82" s="177">
        <f>C74+C79</f>
        <v>0</v>
      </c>
      <c r="G82" s="126"/>
      <c r="H82" s="126"/>
      <c r="K82" s="86"/>
      <c r="L82" s="86"/>
      <c r="M82" s="86"/>
      <c r="N82" s="86"/>
      <c r="O82" s="86"/>
      <c r="P82" s="125"/>
      <c r="R82" s="1010">
        <f>SUM(R77-R81)</f>
        <v>0</v>
      </c>
      <c r="S82" s="1010">
        <f t="shared" ref="S82:W82" si="51">SUM(S77-S81)</f>
        <v>0</v>
      </c>
      <c r="T82" s="1010">
        <f t="shared" si="51"/>
        <v>0</v>
      </c>
      <c r="U82" s="1010">
        <f t="shared" si="51"/>
        <v>0</v>
      </c>
      <c r="V82" s="1010">
        <f t="shared" si="51"/>
        <v>0</v>
      </c>
      <c r="W82" s="1010">
        <f t="shared" si="51"/>
        <v>0</v>
      </c>
      <c r="X82" s="1010"/>
      <c r="AC82" s="797">
        <f t="shared" si="40"/>
        <v>0</v>
      </c>
      <c r="AQ82" s="797">
        <f t="shared" si="41"/>
        <v>0</v>
      </c>
    </row>
    <row r="83" spans="2:43" ht="15" customHeight="1" x14ac:dyDescent="0.2">
      <c r="C83" s="129"/>
      <c r="G83" s="126"/>
      <c r="H83" s="126"/>
      <c r="I83" s="130"/>
      <c r="K83" s="86"/>
      <c r="L83" s="86"/>
      <c r="M83" s="86"/>
      <c r="N83" s="86"/>
      <c r="O83" s="86"/>
      <c r="P83" s="125"/>
      <c r="AC83" s="797">
        <f t="shared" si="40"/>
        <v>0</v>
      </c>
      <c r="AQ83" s="797">
        <f t="shared" si="41"/>
        <v>0</v>
      </c>
    </row>
    <row r="84" spans="2:43" ht="15" customHeight="1" x14ac:dyDescent="0.2">
      <c r="C84" s="198"/>
      <c r="G84" s="126"/>
      <c r="H84" s="126"/>
      <c r="K84" s="86"/>
      <c r="L84" s="86"/>
      <c r="M84" s="86"/>
      <c r="N84" s="86"/>
      <c r="O84" s="86"/>
      <c r="P84" s="130"/>
      <c r="AC84" s="797">
        <f t="shared" si="40"/>
        <v>0</v>
      </c>
      <c r="AQ84" s="797">
        <f t="shared" si="41"/>
        <v>0</v>
      </c>
    </row>
    <row r="85" spans="2:43" ht="15" customHeight="1" x14ac:dyDescent="0.2">
      <c r="C85" s="198"/>
      <c r="G85" s="126"/>
      <c r="H85" s="126"/>
      <c r="K85" s="86"/>
      <c r="L85" s="86"/>
      <c r="M85" s="86"/>
      <c r="N85" s="86"/>
      <c r="O85" s="86"/>
      <c r="P85" s="130"/>
      <c r="Q85" s="981" t="s">
        <v>1370</v>
      </c>
      <c r="R85" s="1010">
        <v>19860</v>
      </c>
      <c r="AC85" s="797">
        <f t="shared" si="40"/>
        <v>0</v>
      </c>
      <c r="AQ85" s="797">
        <f t="shared" si="41"/>
        <v>0</v>
      </c>
    </row>
    <row r="86" spans="2:43" ht="15" customHeight="1" x14ac:dyDescent="0.2">
      <c r="G86" s="126"/>
      <c r="H86" s="126"/>
      <c r="K86" s="86"/>
      <c r="L86" s="86"/>
      <c r="M86" s="86"/>
      <c r="N86" s="86"/>
      <c r="O86" s="86"/>
      <c r="P86" s="125"/>
      <c r="AC86" s="797">
        <f t="shared" si="40"/>
        <v>0</v>
      </c>
      <c r="AQ86" s="797">
        <f t="shared" si="41"/>
        <v>0</v>
      </c>
    </row>
    <row r="87" spans="2:43" ht="15" customHeight="1" x14ac:dyDescent="0.2">
      <c r="G87" s="126"/>
      <c r="H87" s="126"/>
      <c r="K87" s="86"/>
      <c r="L87" s="86"/>
      <c r="M87" s="86"/>
      <c r="N87" s="86"/>
      <c r="P87" s="125"/>
      <c r="AC87" s="797">
        <f t="shared" si="40"/>
        <v>0</v>
      </c>
      <c r="AQ87" s="797">
        <f t="shared" si="41"/>
        <v>0</v>
      </c>
    </row>
    <row r="88" spans="2:43" ht="15" customHeight="1" x14ac:dyDescent="0.2">
      <c r="G88" s="126"/>
      <c r="H88" s="126"/>
      <c r="K88" s="86"/>
      <c r="L88" s="86"/>
      <c r="M88" s="86"/>
      <c r="N88" s="86"/>
      <c r="P88" s="125"/>
      <c r="AC88" s="797">
        <f t="shared" si="40"/>
        <v>0</v>
      </c>
      <c r="AQ88" s="797">
        <f t="shared" si="41"/>
        <v>0</v>
      </c>
    </row>
    <row r="89" spans="2:43" ht="15" customHeight="1" x14ac:dyDescent="0.2">
      <c r="G89" s="126"/>
      <c r="H89" s="126"/>
      <c r="K89" s="86"/>
      <c r="L89" s="86"/>
      <c r="M89" s="86"/>
      <c r="N89" s="86"/>
      <c r="P89" s="125"/>
      <c r="AC89" s="797">
        <f t="shared" si="40"/>
        <v>0</v>
      </c>
      <c r="AQ89" s="797">
        <f t="shared" si="41"/>
        <v>0</v>
      </c>
    </row>
    <row r="90" spans="2:43" ht="15" customHeight="1" x14ac:dyDescent="0.2">
      <c r="G90" s="126"/>
      <c r="H90" s="126"/>
      <c r="J90" s="981"/>
      <c r="K90" s="981"/>
      <c r="L90" s="981"/>
      <c r="M90"/>
      <c r="N90"/>
      <c r="O90"/>
      <c r="AC90" s="797">
        <f t="shared" si="40"/>
        <v>0</v>
      </c>
      <c r="AQ90" s="797">
        <f t="shared" si="41"/>
        <v>0</v>
      </c>
    </row>
    <row r="91" spans="2:43" ht="15" customHeight="1" x14ac:dyDescent="0.2">
      <c r="B91" s="131"/>
      <c r="G91" s="126"/>
      <c r="H91" s="126"/>
      <c r="J91" s="981"/>
      <c r="K91" s="981"/>
      <c r="L91" s="981"/>
      <c r="M91"/>
      <c r="N91"/>
      <c r="O91"/>
      <c r="AC91" s="797">
        <f t="shared" si="40"/>
        <v>0</v>
      </c>
      <c r="AQ91" s="797">
        <f t="shared" si="41"/>
        <v>0</v>
      </c>
    </row>
    <row r="92" spans="2:43" ht="15" customHeight="1" x14ac:dyDescent="0.2">
      <c r="G92" s="126"/>
      <c r="H92" s="126"/>
      <c r="AC92" s="797">
        <f t="shared" si="40"/>
        <v>0</v>
      </c>
      <c r="AQ92" s="797">
        <f t="shared" si="41"/>
        <v>0</v>
      </c>
    </row>
    <row r="93" spans="2:43" ht="15" customHeight="1" x14ac:dyDescent="0.2">
      <c r="G93" s="126"/>
      <c r="H93" s="126"/>
      <c r="AC93" s="797">
        <f t="shared" si="40"/>
        <v>0</v>
      </c>
      <c r="AQ93" s="797">
        <f t="shared" si="41"/>
        <v>0</v>
      </c>
    </row>
    <row r="94" spans="2:43" ht="15" customHeight="1" x14ac:dyDescent="0.2">
      <c r="B94" s="126"/>
      <c r="G94" s="126"/>
      <c r="H94" s="126"/>
      <c r="AC94" s="797">
        <f t="shared" si="40"/>
        <v>0</v>
      </c>
      <c r="AQ94" s="797">
        <f t="shared" si="41"/>
        <v>0</v>
      </c>
    </row>
    <row r="95" spans="2:43" ht="15" customHeight="1" x14ac:dyDescent="0.2">
      <c r="B95" s="126"/>
      <c r="C95" s="131"/>
      <c r="G95" s="126"/>
      <c r="H95" s="126"/>
      <c r="J95" s="131"/>
      <c r="AC95" s="797">
        <f t="shared" si="40"/>
        <v>0</v>
      </c>
      <c r="AQ95" s="797">
        <f t="shared" si="41"/>
        <v>0</v>
      </c>
    </row>
    <row r="96" spans="2:43" ht="15" customHeight="1" x14ac:dyDescent="0.2">
      <c r="B96" s="126"/>
      <c r="G96" s="126"/>
      <c r="H96" s="126"/>
      <c r="AC96" s="797">
        <f t="shared" si="40"/>
        <v>0</v>
      </c>
      <c r="AQ96" s="797">
        <f t="shared" si="41"/>
        <v>0</v>
      </c>
    </row>
    <row r="97" spans="2:43" ht="15" customHeight="1" x14ac:dyDescent="0.2">
      <c r="B97" s="126"/>
      <c r="G97" s="126"/>
      <c r="H97" s="126"/>
      <c r="AC97" s="797">
        <f t="shared" si="40"/>
        <v>0</v>
      </c>
      <c r="AQ97" s="797">
        <f t="shared" si="41"/>
        <v>0</v>
      </c>
    </row>
    <row r="98" spans="2:43" ht="15" customHeight="1" x14ac:dyDescent="0.2">
      <c r="B98" s="126"/>
      <c r="G98" s="126"/>
      <c r="H98" s="126"/>
      <c r="J98" s="126"/>
      <c r="AC98" s="797">
        <f t="shared" si="40"/>
        <v>0</v>
      </c>
      <c r="AQ98" s="797">
        <f t="shared" si="41"/>
        <v>0</v>
      </c>
    </row>
    <row r="99" spans="2:43" ht="15" customHeight="1" x14ac:dyDescent="0.2">
      <c r="B99" s="126"/>
      <c r="G99" s="126"/>
      <c r="H99" s="126"/>
      <c r="J99" s="126"/>
      <c r="AC99" s="797">
        <f t="shared" si="40"/>
        <v>0</v>
      </c>
      <c r="AQ99" s="797">
        <f t="shared" si="41"/>
        <v>0</v>
      </c>
    </row>
    <row r="100" spans="2:43" ht="15" customHeight="1" x14ac:dyDescent="0.2">
      <c r="B100" s="126"/>
      <c r="G100" s="126"/>
      <c r="H100" s="126"/>
      <c r="J100" s="126"/>
      <c r="AC100" s="797">
        <f t="shared" si="40"/>
        <v>0</v>
      </c>
      <c r="AQ100" s="797">
        <f t="shared" si="41"/>
        <v>0</v>
      </c>
    </row>
    <row r="101" spans="2:43" ht="15" customHeight="1" x14ac:dyDescent="0.2">
      <c r="B101" s="126"/>
      <c r="G101" s="126"/>
      <c r="H101" s="126"/>
      <c r="J101" s="126"/>
      <c r="AC101" s="797">
        <f t="shared" si="40"/>
        <v>0</v>
      </c>
      <c r="AQ101" s="797">
        <f t="shared" si="41"/>
        <v>0</v>
      </c>
    </row>
    <row r="102" spans="2:43" ht="15" customHeight="1" x14ac:dyDescent="0.2">
      <c r="B102" s="126"/>
      <c r="G102" s="126"/>
      <c r="H102" s="126"/>
      <c r="J102" s="126"/>
      <c r="AC102" s="797">
        <f t="shared" si="40"/>
        <v>0</v>
      </c>
      <c r="AQ102" s="797">
        <f t="shared" si="41"/>
        <v>0</v>
      </c>
    </row>
    <row r="103" spans="2:43" ht="15" customHeight="1" x14ac:dyDescent="0.2">
      <c r="B103" s="126"/>
      <c r="G103" s="126"/>
      <c r="H103" s="126"/>
      <c r="J103" s="126"/>
      <c r="AC103" s="797">
        <f t="shared" si="40"/>
        <v>0</v>
      </c>
      <c r="AQ103" s="797">
        <f t="shared" si="41"/>
        <v>0</v>
      </c>
    </row>
    <row r="104" spans="2:43" ht="15" customHeight="1" x14ac:dyDescent="0.2">
      <c r="B104" s="126"/>
      <c r="G104" s="126"/>
      <c r="H104" s="126"/>
      <c r="J104" s="126"/>
      <c r="AC104" s="797">
        <f t="shared" si="40"/>
        <v>0</v>
      </c>
      <c r="AQ104" s="797">
        <f t="shared" si="41"/>
        <v>0</v>
      </c>
    </row>
    <row r="105" spans="2:43" ht="15" customHeight="1" x14ac:dyDescent="0.2">
      <c r="B105" s="126"/>
      <c r="G105" s="126"/>
      <c r="H105" s="126"/>
      <c r="J105" s="126"/>
      <c r="AC105" s="797">
        <f t="shared" si="40"/>
        <v>0</v>
      </c>
      <c r="AQ105" s="797">
        <f t="shared" si="41"/>
        <v>0</v>
      </c>
    </row>
    <row r="106" spans="2:43" ht="15" customHeight="1" x14ac:dyDescent="0.2">
      <c r="B106" s="126"/>
      <c r="G106" s="126"/>
      <c r="H106" s="126"/>
      <c r="J106" s="126"/>
      <c r="AC106" s="797">
        <f t="shared" si="40"/>
        <v>0</v>
      </c>
      <c r="AQ106" s="797">
        <f t="shared" si="41"/>
        <v>0</v>
      </c>
    </row>
    <row r="107" spans="2:43" ht="15" customHeight="1" x14ac:dyDescent="0.2">
      <c r="B107" s="126"/>
      <c r="G107" s="126"/>
      <c r="H107" s="126"/>
      <c r="J107" s="126"/>
      <c r="AC107" s="797">
        <f t="shared" si="40"/>
        <v>0</v>
      </c>
      <c r="AQ107" s="797">
        <f t="shared" si="41"/>
        <v>0</v>
      </c>
    </row>
    <row r="108" spans="2:43" ht="15" customHeight="1" x14ac:dyDescent="0.2">
      <c r="B108" s="126"/>
      <c r="G108" s="126"/>
      <c r="H108" s="126"/>
      <c r="J108" s="126"/>
      <c r="AC108" s="797">
        <f t="shared" si="40"/>
        <v>0</v>
      </c>
      <c r="AQ108" s="797">
        <f t="shared" si="41"/>
        <v>0</v>
      </c>
    </row>
    <row r="109" spans="2:43" ht="15" customHeight="1" x14ac:dyDescent="0.2">
      <c r="B109" s="126"/>
      <c r="G109" s="126"/>
      <c r="H109" s="126"/>
      <c r="J109" s="126"/>
      <c r="AC109" s="797">
        <f t="shared" si="40"/>
        <v>0</v>
      </c>
      <c r="AQ109" s="797">
        <f t="shared" si="41"/>
        <v>0</v>
      </c>
    </row>
    <row r="110" spans="2:43" ht="15" customHeight="1" x14ac:dyDescent="0.2">
      <c r="B110" s="126"/>
      <c r="G110" s="126"/>
      <c r="H110" s="126"/>
      <c r="J110" s="126"/>
      <c r="AC110" s="797">
        <f t="shared" si="40"/>
        <v>0</v>
      </c>
      <c r="AQ110" s="797">
        <f t="shared" si="41"/>
        <v>0</v>
      </c>
    </row>
    <row r="111" spans="2:43" ht="15" customHeight="1" x14ac:dyDescent="0.2">
      <c r="B111" s="126"/>
      <c r="G111" s="126"/>
      <c r="H111" s="126"/>
      <c r="J111" s="126"/>
      <c r="AC111" s="797">
        <f t="shared" si="40"/>
        <v>0</v>
      </c>
      <c r="AQ111" s="797">
        <f t="shared" si="41"/>
        <v>0</v>
      </c>
    </row>
    <row r="112" spans="2:43" ht="15" customHeight="1" x14ac:dyDescent="0.2">
      <c r="B112" s="126"/>
      <c r="G112" s="126"/>
      <c r="H112" s="126"/>
      <c r="J112" s="126"/>
      <c r="AC112" s="797">
        <f t="shared" si="40"/>
        <v>0</v>
      </c>
      <c r="AQ112" s="797">
        <f t="shared" si="41"/>
        <v>0</v>
      </c>
    </row>
    <row r="113" spans="2:43" ht="15" customHeight="1" x14ac:dyDescent="0.2">
      <c r="B113" s="126"/>
      <c r="G113" s="126"/>
      <c r="H113" s="126"/>
      <c r="J113" s="126"/>
      <c r="AC113" s="797">
        <f t="shared" si="40"/>
        <v>0</v>
      </c>
      <c r="AQ113" s="797">
        <f t="shared" si="41"/>
        <v>0</v>
      </c>
    </row>
    <row r="114" spans="2:43" ht="15" customHeight="1" x14ac:dyDescent="0.2">
      <c r="B114" s="126"/>
      <c r="G114" s="126"/>
      <c r="H114" s="126"/>
      <c r="J114" s="126"/>
      <c r="AC114" s="797">
        <f t="shared" si="40"/>
        <v>0</v>
      </c>
      <c r="AQ114" s="797">
        <f t="shared" si="41"/>
        <v>0</v>
      </c>
    </row>
    <row r="115" spans="2:43" ht="15" customHeight="1" x14ac:dyDescent="0.2">
      <c r="B115" s="126"/>
      <c r="G115" s="126"/>
      <c r="H115" s="126"/>
      <c r="J115" s="126"/>
      <c r="AC115" s="797">
        <f t="shared" si="40"/>
        <v>0</v>
      </c>
      <c r="AQ115" s="797">
        <f t="shared" si="41"/>
        <v>0</v>
      </c>
    </row>
    <row r="116" spans="2:43" ht="15" customHeight="1" x14ac:dyDescent="0.2">
      <c r="B116" s="126"/>
      <c r="G116" s="126"/>
      <c r="H116" s="126"/>
      <c r="J116" s="126"/>
      <c r="AC116" s="797">
        <f t="shared" si="40"/>
        <v>0</v>
      </c>
      <c r="AQ116" s="797">
        <f t="shared" si="41"/>
        <v>0</v>
      </c>
    </row>
    <row r="117" spans="2:43" ht="15" customHeight="1" x14ac:dyDescent="0.2">
      <c r="B117" s="126"/>
      <c r="G117" s="126"/>
      <c r="H117" s="126"/>
      <c r="J117" s="126"/>
      <c r="AC117" s="797">
        <f t="shared" si="40"/>
        <v>0</v>
      </c>
      <c r="AQ117" s="797">
        <f t="shared" si="41"/>
        <v>0</v>
      </c>
    </row>
    <row r="118" spans="2:43" ht="15" customHeight="1" x14ac:dyDescent="0.2">
      <c r="B118" s="126"/>
      <c r="G118" s="126"/>
      <c r="H118" s="126"/>
      <c r="J118" s="126"/>
      <c r="AC118" s="797">
        <f t="shared" si="40"/>
        <v>0</v>
      </c>
      <c r="AQ118" s="797">
        <f t="shared" si="41"/>
        <v>0</v>
      </c>
    </row>
    <row r="119" spans="2:43" ht="15" customHeight="1" x14ac:dyDescent="0.2">
      <c r="B119" s="126"/>
      <c r="G119" s="126"/>
      <c r="H119" s="126"/>
      <c r="J119" s="126"/>
      <c r="AC119" s="797">
        <f t="shared" si="40"/>
        <v>0</v>
      </c>
      <c r="AQ119" s="797">
        <f t="shared" si="41"/>
        <v>0</v>
      </c>
    </row>
    <row r="120" spans="2:43" ht="15" customHeight="1" x14ac:dyDescent="0.2">
      <c r="B120" s="126"/>
      <c r="G120" s="126"/>
      <c r="H120" s="126"/>
      <c r="J120" s="126"/>
      <c r="AC120" s="797">
        <f t="shared" si="40"/>
        <v>0</v>
      </c>
      <c r="AQ120" s="797">
        <f t="shared" si="41"/>
        <v>0</v>
      </c>
    </row>
    <row r="121" spans="2:43" ht="15" customHeight="1" x14ac:dyDescent="0.2">
      <c r="B121" s="126"/>
      <c r="G121" s="126"/>
      <c r="H121" s="126"/>
      <c r="J121" s="126"/>
      <c r="AC121" s="797">
        <f t="shared" si="40"/>
        <v>0</v>
      </c>
      <c r="AQ121" s="797">
        <f t="shared" si="41"/>
        <v>0</v>
      </c>
    </row>
    <row r="122" spans="2:43" ht="15" customHeight="1" x14ac:dyDescent="0.2">
      <c r="B122" s="126"/>
      <c r="G122" s="126"/>
      <c r="H122" s="126"/>
      <c r="J122" s="126"/>
      <c r="AC122" s="797">
        <f t="shared" si="40"/>
        <v>0</v>
      </c>
      <c r="AQ122" s="797">
        <f t="shared" si="41"/>
        <v>0</v>
      </c>
    </row>
    <row r="123" spans="2:43" ht="15" customHeight="1" x14ac:dyDescent="0.2">
      <c r="B123" s="126"/>
      <c r="G123" s="126"/>
      <c r="H123" s="126"/>
      <c r="J123" s="126"/>
      <c r="AC123" s="797">
        <f t="shared" si="40"/>
        <v>0</v>
      </c>
      <c r="AQ123" s="797">
        <f t="shared" si="41"/>
        <v>0</v>
      </c>
    </row>
    <row r="124" spans="2:43" ht="15" customHeight="1" x14ac:dyDescent="0.2">
      <c r="B124" s="126"/>
      <c r="G124" s="126"/>
      <c r="H124" s="126"/>
      <c r="J124" s="126"/>
      <c r="AC124" s="797">
        <f t="shared" si="40"/>
        <v>0</v>
      </c>
      <c r="AQ124" s="797">
        <f t="shared" si="41"/>
        <v>0</v>
      </c>
    </row>
    <row r="125" spans="2:43" ht="15" customHeight="1" x14ac:dyDescent="0.2">
      <c r="B125" s="126"/>
      <c r="G125" s="126"/>
      <c r="H125" s="126"/>
      <c r="J125" s="126"/>
      <c r="AC125" s="797">
        <f t="shared" si="40"/>
        <v>0</v>
      </c>
      <c r="AQ125" s="797">
        <f t="shared" si="41"/>
        <v>0</v>
      </c>
    </row>
    <row r="126" spans="2:43" ht="15" customHeight="1" x14ac:dyDescent="0.2">
      <c r="B126" s="126"/>
      <c r="G126" s="126"/>
      <c r="H126" s="126"/>
      <c r="J126" s="126"/>
      <c r="AC126" s="797">
        <f t="shared" si="40"/>
        <v>0</v>
      </c>
      <c r="AQ126" s="797">
        <f t="shared" si="41"/>
        <v>0</v>
      </c>
    </row>
    <row r="127" spans="2:43" ht="15" customHeight="1" x14ac:dyDescent="0.2">
      <c r="B127" s="126"/>
      <c r="G127" s="126"/>
      <c r="H127" s="126"/>
      <c r="J127" s="126"/>
      <c r="AC127" s="797">
        <f t="shared" si="40"/>
        <v>0</v>
      </c>
      <c r="AQ127" s="797">
        <f t="shared" si="41"/>
        <v>0</v>
      </c>
    </row>
    <row r="128" spans="2:43" ht="15" customHeight="1" x14ac:dyDescent="0.2">
      <c r="B128" s="126"/>
      <c r="G128" s="126"/>
      <c r="H128" s="126"/>
      <c r="J128" s="126"/>
      <c r="AC128" s="797">
        <f t="shared" si="40"/>
        <v>0</v>
      </c>
      <c r="AQ128" s="797">
        <f t="shared" si="41"/>
        <v>0</v>
      </c>
    </row>
    <row r="129" spans="2:43" x14ac:dyDescent="0.2">
      <c r="B129" s="126"/>
      <c r="G129" s="126"/>
      <c r="H129" s="126"/>
      <c r="J129" s="126"/>
      <c r="AC129" s="797">
        <f t="shared" si="40"/>
        <v>0</v>
      </c>
      <c r="AQ129" s="797">
        <f t="shared" si="41"/>
        <v>0</v>
      </c>
    </row>
    <row r="130" spans="2:43" x14ac:dyDescent="0.2">
      <c r="B130" s="126"/>
      <c r="G130" s="126"/>
      <c r="H130" s="126"/>
      <c r="J130" s="126"/>
      <c r="AC130" s="797">
        <f t="shared" si="40"/>
        <v>0</v>
      </c>
      <c r="AQ130" s="797">
        <f t="shared" si="41"/>
        <v>0</v>
      </c>
    </row>
    <row r="131" spans="2:43" x14ac:dyDescent="0.2">
      <c r="B131" s="126"/>
      <c r="G131" s="126"/>
      <c r="H131" s="126"/>
      <c r="J131" s="126"/>
      <c r="AC131" s="797">
        <f t="shared" si="40"/>
        <v>0</v>
      </c>
      <c r="AQ131" s="797">
        <f t="shared" si="41"/>
        <v>0</v>
      </c>
    </row>
    <row r="132" spans="2:43" x14ac:dyDescent="0.2">
      <c r="B132" s="126"/>
      <c r="G132" s="126"/>
      <c r="H132" s="126"/>
      <c r="J132" s="126"/>
      <c r="AC132" s="797">
        <f t="shared" si="40"/>
        <v>0</v>
      </c>
      <c r="AQ132" s="797">
        <f t="shared" si="41"/>
        <v>0</v>
      </c>
    </row>
    <row r="133" spans="2:43" x14ac:dyDescent="0.2">
      <c r="B133" s="126"/>
      <c r="G133" s="126"/>
      <c r="H133" s="126"/>
      <c r="J133" s="126"/>
      <c r="AC133" s="797">
        <f t="shared" ref="AC133:AC156" si="52">SUM(J133-AE133)</f>
        <v>0</v>
      </c>
      <c r="AQ133" s="797">
        <f t="shared" ref="AQ133:AQ174" si="53">SUM(J133-AO133)</f>
        <v>0</v>
      </c>
    </row>
    <row r="134" spans="2:43" x14ac:dyDescent="0.2">
      <c r="B134" s="126"/>
      <c r="G134" s="126"/>
      <c r="H134" s="126"/>
      <c r="J134" s="126"/>
      <c r="AC134" s="797">
        <f t="shared" si="52"/>
        <v>0</v>
      </c>
      <c r="AQ134" s="797">
        <f t="shared" si="53"/>
        <v>0</v>
      </c>
    </row>
    <row r="135" spans="2:43" x14ac:dyDescent="0.2">
      <c r="B135" s="126"/>
      <c r="G135" s="126"/>
      <c r="H135" s="126"/>
      <c r="J135" s="126"/>
      <c r="AC135" s="797">
        <f t="shared" si="52"/>
        <v>0</v>
      </c>
      <c r="AQ135" s="797">
        <f t="shared" si="53"/>
        <v>0</v>
      </c>
    </row>
    <row r="136" spans="2:43" x14ac:dyDescent="0.2">
      <c r="B136" s="126"/>
      <c r="G136" s="126"/>
      <c r="H136" s="126"/>
      <c r="J136" s="126"/>
      <c r="AC136" s="797">
        <f t="shared" si="52"/>
        <v>0</v>
      </c>
      <c r="AQ136" s="797">
        <f t="shared" si="53"/>
        <v>0</v>
      </c>
    </row>
    <row r="137" spans="2:43" x14ac:dyDescent="0.2">
      <c r="B137" s="126"/>
      <c r="G137" s="126"/>
      <c r="H137" s="126"/>
      <c r="J137" s="126"/>
      <c r="AC137" s="797">
        <f t="shared" si="52"/>
        <v>0</v>
      </c>
      <c r="AQ137" s="797">
        <f t="shared" si="53"/>
        <v>0</v>
      </c>
    </row>
    <row r="138" spans="2:43" x14ac:dyDescent="0.2">
      <c r="B138" s="126"/>
      <c r="G138" s="126"/>
      <c r="H138" s="126"/>
      <c r="J138" s="126"/>
      <c r="AC138" s="797">
        <f t="shared" si="52"/>
        <v>0</v>
      </c>
      <c r="AQ138" s="797">
        <f t="shared" si="53"/>
        <v>0</v>
      </c>
    </row>
    <row r="139" spans="2:43" x14ac:dyDescent="0.2">
      <c r="B139" s="126"/>
      <c r="G139" s="126"/>
      <c r="H139" s="126"/>
      <c r="J139" s="126"/>
      <c r="AC139" s="797">
        <f t="shared" si="52"/>
        <v>0</v>
      </c>
      <c r="AQ139" s="797">
        <f t="shared" si="53"/>
        <v>0</v>
      </c>
    </row>
    <row r="140" spans="2:43" x14ac:dyDescent="0.2">
      <c r="B140" s="126"/>
      <c r="G140" s="126"/>
      <c r="H140" s="126"/>
      <c r="J140" s="126"/>
      <c r="AC140" s="797">
        <f t="shared" si="52"/>
        <v>0</v>
      </c>
      <c r="AQ140" s="797">
        <f t="shared" si="53"/>
        <v>0</v>
      </c>
    </row>
    <row r="141" spans="2:43" x14ac:dyDescent="0.2">
      <c r="B141" s="126"/>
      <c r="G141" s="126"/>
      <c r="H141" s="126"/>
      <c r="J141" s="126"/>
      <c r="AC141" s="797">
        <f t="shared" si="52"/>
        <v>0</v>
      </c>
      <c r="AQ141" s="797">
        <f t="shared" si="53"/>
        <v>0</v>
      </c>
    </row>
    <row r="142" spans="2:43" x14ac:dyDescent="0.2">
      <c r="B142" s="126"/>
      <c r="G142" s="126"/>
      <c r="H142" s="126"/>
      <c r="J142" s="126"/>
      <c r="AC142" s="797">
        <f t="shared" si="52"/>
        <v>0</v>
      </c>
      <c r="AQ142" s="797">
        <f t="shared" si="53"/>
        <v>0</v>
      </c>
    </row>
    <row r="143" spans="2:43" x14ac:dyDescent="0.2">
      <c r="B143" s="126"/>
      <c r="G143" s="126"/>
      <c r="H143" s="126"/>
      <c r="J143" s="126"/>
      <c r="AC143" s="797">
        <f t="shared" si="52"/>
        <v>0</v>
      </c>
      <c r="AQ143" s="797">
        <f t="shared" si="53"/>
        <v>0</v>
      </c>
    </row>
    <row r="144" spans="2:43" x14ac:dyDescent="0.2">
      <c r="B144" s="126"/>
      <c r="G144" s="126"/>
      <c r="H144" s="126"/>
      <c r="J144" s="126"/>
      <c r="AC144" s="797">
        <f t="shared" si="52"/>
        <v>0</v>
      </c>
      <c r="AQ144" s="797">
        <f t="shared" si="53"/>
        <v>0</v>
      </c>
    </row>
    <row r="145" spans="2:43" x14ac:dyDescent="0.2">
      <c r="B145" s="126"/>
      <c r="G145" s="126"/>
      <c r="H145" s="126"/>
      <c r="J145" s="126"/>
      <c r="AC145" s="797">
        <f t="shared" si="52"/>
        <v>0</v>
      </c>
      <c r="AQ145" s="797">
        <f t="shared" si="53"/>
        <v>0</v>
      </c>
    </row>
    <row r="146" spans="2:43" x14ac:dyDescent="0.2">
      <c r="B146" s="126"/>
      <c r="G146" s="126"/>
      <c r="H146" s="126"/>
      <c r="J146" s="126"/>
      <c r="AC146" s="797">
        <f t="shared" si="52"/>
        <v>0</v>
      </c>
      <c r="AQ146" s="797">
        <f t="shared" si="53"/>
        <v>0</v>
      </c>
    </row>
    <row r="147" spans="2:43" x14ac:dyDescent="0.2">
      <c r="B147" s="126"/>
      <c r="G147" s="126"/>
      <c r="H147" s="126"/>
      <c r="J147" s="126"/>
      <c r="AC147" s="797">
        <f t="shared" si="52"/>
        <v>0</v>
      </c>
      <c r="AQ147" s="797">
        <f t="shared" si="53"/>
        <v>0</v>
      </c>
    </row>
    <row r="148" spans="2:43" x14ac:dyDescent="0.2">
      <c r="B148" s="126"/>
      <c r="G148" s="126"/>
      <c r="H148" s="126"/>
      <c r="J148" s="126"/>
      <c r="AC148" s="797">
        <f t="shared" si="52"/>
        <v>0</v>
      </c>
      <c r="AQ148" s="797">
        <f t="shared" si="53"/>
        <v>0</v>
      </c>
    </row>
    <row r="149" spans="2:43" x14ac:dyDescent="0.2">
      <c r="B149" s="126"/>
      <c r="G149" s="126"/>
      <c r="H149" s="126"/>
      <c r="J149" s="126"/>
      <c r="AC149" s="797">
        <f t="shared" si="52"/>
        <v>0</v>
      </c>
      <c r="AQ149" s="797">
        <f t="shared" si="53"/>
        <v>0</v>
      </c>
    </row>
    <row r="150" spans="2:43" x14ac:dyDescent="0.2">
      <c r="B150" s="126"/>
      <c r="G150" s="126"/>
      <c r="H150" s="126"/>
      <c r="J150" s="126"/>
      <c r="AC150" s="797">
        <f t="shared" si="52"/>
        <v>0</v>
      </c>
      <c r="AQ150" s="797">
        <f t="shared" si="53"/>
        <v>0</v>
      </c>
    </row>
    <row r="151" spans="2:43" x14ac:dyDescent="0.2">
      <c r="B151" s="126"/>
      <c r="G151" s="126"/>
      <c r="H151" s="126"/>
      <c r="J151" s="126"/>
      <c r="AC151" s="797">
        <f t="shared" si="52"/>
        <v>0</v>
      </c>
      <c r="AQ151" s="797">
        <f t="shared" si="53"/>
        <v>0</v>
      </c>
    </row>
    <row r="152" spans="2:43" x14ac:dyDescent="0.2">
      <c r="B152" s="126"/>
      <c r="G152" s="126"/>
      <c r="H152" s="126"/>
      <c r="J152" s="126"/>
      <c r="AC152" s="797">
        <f t="shared" si="52"/>
        <v>0</v>
      </c>
      <c r="AQ152" s="797">
        <f t="shared" si="53"/>
        <v>0</v>
      </c>
    </row>
    <row r="153" spans="2:43" x14ac:dyDescent="0.2">
      <c r="B153" s="126"/>
      <c r="G153" s="126"/>
      <c r="H153" s="126"/>
      <c r="J153" s="126"/>
      <c r="AC153" s="797">
        <f t="shared" si="52"/>
        <v>0</v>
      </c>
      <c r="AQ153" s="797">
        <f t="shared" si="53"/>
        <v>0</v>
      </c>
    </row>
    <row r="154" spans="2:43" x14ac:dyDescent="0.2">
      <c r="B154" s="126"/>
      <c r="G154" s="126"/>
      <c r="H154" s="126"/>
      <c r="J154" s="126"/>
      <c r="AC154" s="797">
        <f t="shared" si="52"/>
        <v>0</v>
      </c>
      <c r="AQ154" s="797">
        <f t="shared" si="53"/>
        <v>0</v>
      </c>
    </row>
    <row r="155" spans="2:43" x14ac:dyDescent="0.2">
      <c r="B155" s="126"/>
      <c r="G155" s="126"/>
      <c r="H155" s="126"/>
      <c r="J155" s="126"/>
      <c r="AC155" s="797">
        <f t="shared" si="52"/>
        <v>0</v>
      </c>
      <c r="AQ155" s="797">
        <f t="shared" si="53"/>
        <v>0</v>
      </c>
    </row>
    <row r="156" spans="2:43" x14ac:dyDescent="0.2">
      <c r="B156" s="126"/>
      <c r="G156" s="126"/>
      <c r="H156" s="126"/>
      <c r="J156" s="126"/>
      <c r="AC156" s="797">
        <f t="shared" si="52"/>
        <v>0</v>
      </c>
      <c r="AQ156" s="797">
        <f t="shared" si="53"/>
        <v>0</v>
      </c>
    </row>
    <row r="157" spans="2:43" x14ac:dyDescent="0.2">
      <c r="B157" s="126"/>
      <c r="G157" s="126"/>
      <c r="H157" s="126"/>
      <c r="J157" s="126"/>
      <c r="AQ157" s="797">
        <f t="shared" si="53"/>
        <v>0</v>
      </c>
    </row>
    <row r="158" spans="2:43" x14ac:dyDescent="0.2">
      <c r="B158" s="126"/>
      <c r="G158" s="126"/>
      <c r="H158" s="126"/>
      <c r="J158" s="126"/>
      <c r="AQ158" s="797">
        <f t="shared" si="53"/>
        <v>0</v>
      </c>
    </row>
    <row r="159" spans="2:43" x14ac:dyDescent="0.2">
      <c r="B159" s="126"/>
      <c r="G159" s="126"/>
      <c r="H159" s="126"/>
      <c r="J159" s="126"/>
      <c r="AQ159" s="797">
        <f t="shared" si="53"/>
        <v>0</v>
      </c>
    </row>
    <row r="160" spans="2:43" x14ac:dyDescent="0.2">
      <c r="B160" s="126"/>
      <c r="G160" s="126"/>
      <c r="H160" s="126"/>
      <c r="J160" s="126"/>
      <c r="AQ160" s="797">
        <f t="shared" si="53"/>
        <v>0</v>
      </c>
    </row>
    <row r="161" spans="2:43" x14ac:dyDescent="0.2">
      <c r="B161" s="126"/>
      <c r="G161" s="126"/>
      <c r="H161" s="126"/>
      <c r="J161" s="126"/>
      <c r="AQ161" s="797">
        <f t="shared" si="53"/>
        <v>0</v>
      </c>
    </row>
    <row r="162" spans="2:43" x14ac:dyDescent="0.2">
      <c r="B162" s="126"/>
      <c r="G162" s="126"/>
      <c r="H162" s="126"/>
      <c r="J162" s="126"/>
      <c r="AQ162" s="797">
        <f t="shared" si="53"/>
        <v>0</v>
      </c>
    </row>
    <row r="163" spans="2:43" x14ac:dyDescent="0.2">
      <c r="B163" s="126"/>
      <c r="G163" s="126"/>
      <c r="H163" s="126"/>
      <c r="J163" s="126"/>
      <c r="AQ163" s="797">
        <f t="shared" si="53"/>
        <v>0</v>
      </c>
    </row>
    <row r="164" spans="2:43" x14ac:dyDescent="0.2">
      <c r="B164" s="126"/>
      <c r="G164" s="126"/>
      <c r="H164" s="126"/>
      <c r="J164" s="126"/>
      <c r="AQ164" s="797">
        <f t="shared" si="53"/>
        <v>0</v>
      </c>
    </row>
    <row r="165" spans="2:43" x14ac:dyDescent="0.2">
      <c r="B165" s="126"/>
      <c r="G165" s="126"/>
      <c r="H165" s="126"/>
      <c r="J165" s="126"/>
      <c r="AQ165" s="797">
        <f t="shared" si="53"/>
        <v>0</v>
      </c>
    </row>
    <row r="166" spans="2:43" x14ac:dyDescent="0.2">
      <c r="B166" s="126"/>
      <c r="G166" s="126"/>
      <c r="H166" s="126"/>
      <c r="J166" s="126"/>
      <c r="AQ166" s="797">
        <f t="shared" si="53"/>
        <v>0</v>
      </c>
    </row>
    <row r="167" spans="2:43" x14ac:dyDescent="0.2">
      <c r="B167" s="126"/>
      <c r="G167" s="126"/>
      <c r="H167" s="126"/>
      <c r="J167" s="126"/>
      <c r="AQ167" s="797">
        <f t="shared" si="53"/>
        <v>0</v>
      </c>
    </row>
    <row r="168" spans="2:43" x14ac:dyDescent="0.2">
      <c r="B168" s="126"/>
      <c r="G168" s="126"/>
      <c r="H168" s="126"/>
      <c r="J168" s="126"/>
      <c r="AQ168" s="797">
        <f t="shared" si="53"/>
        <v>0</v>
      </c>
    </row>
    <row r="169" spans="2:43" x14ac:dyDescent="0.2">
      <c r="B169" s="126"/>
      <c r="G169" s="126"/>
      <c r="H169" s="126"/>
      <c r="J169" s="126"/>
      <c r="AQ169" s="797">
        <f t="shared" si="53"/>
        <v>0</v>
      </c>
    </row>
    <row r="170" spans="2:43" x14ac:dyDescent="0.2">
      <c r="B170" s="126"/>
      <c r="G170" s="126"/>
      <c r="H170" s="126"/>
      <c r="J170" s="126"/>
      <c r="AQ170" s="797">
        <f t="shared" si="53"/>
        <v>0</v>
      </c>
    </row>
    <row r="171" spans="2:43" x14ac:dyDescent="0.2">
      <c r="B171" s="126"/>
      <c r="G171" s="126"/>
      <c r="H171" s="126"/>
      <c r="J171" s="126"/>
      <c r="AQ171" s="797">
        <f t="shared" si="53"/>
        <v>0</v>
      </c>
    </row>
    <row r="172" spans="2:43" x14ac:dyDescent="0.2">
      <c r="B172" s="126"/>
      <c r="G172" s="126"/>
      <c r="H172" s="126"/>
      <c r="J172" s="126"/>
      <c r="AQ172" s="797">
        <f t="shared" si="53"/>
        <v>0</v>
      </c>
    </row>
    <row r="173" spans="2:43" x14ac:dyDescent="0.2">
      <c r="B173" s="126"/>
      <c r="G173" s="126"/>
      <c r="H173" s="126"/>
      <c r="J173" s="126"/>
      <c r="AQ173" s="797">
        <f t="shared" si="53"/>
        <v>0</v>
      </c>
    </row>
    <row r="174" spans="2:43" x14ac:dyDescent="0.2">
      <c r="B174" s="126"/>
      <c r="G174" s="126"/>
      <c r="H174" s="126"/>
      <c r="J174" s="126"/>
      <c r="AQ174" s="797">
        <f t="shared" si="53"/>
        <v>0</v>
      </c>
    </row>
    <row r="175" spans="2:43" x14ac:dyDescent="0.2">
      <c r="B175" s="126"/>
      <c r="G175" s="126"/>
      <c r="H175" s="126"/>
      <c r="J175" s="126"/>
    </row>
    <row r="176" spans="2:43" x14ac:dyDescent="0.2">
      <c r="B176" s="126"/>
      <c r="G176" s="126"/>
      <c r="H176" s="126"/>
      <c r="J176" s="126"/>
    </row>
    <row r="177" spans="2:10" x14ac:dyDescent="0.2">
      <c r="B177" s="126"/>
      <c r="G177" s="126"/>
      <c r="H177" s="126"/>
      <c r="J177" s="126"/>
    </row>
    <row r="178" spans="2:10" x14ac:dyDescent="0.2">
      <c r="B178" s="126"/>
      <c r="G178" s="126"/>
      <c r="H178" s="126"/>
      <c r="J178" s="126"/>
    </row>
    <row r="179" spans="2:10" x14ac:dyDescent="0.2">
      <c r="B179" s="126"/>
      <c r="G179" s="126"/>
      <c r="H179" s="126"/>
      <c r="J179" s="126"/>
    </row>
    <row r="180" spans="2:10" x14ac:dyDescent="0.2">
      <c r="B180" s="126"/>
      <c r="G180" s="126"/>
      <c r="H180" s="126"/>
      <c r="J180" s="126"/>
    </row>
    <row r="181" spans="2:10" x14ac:dyDescent="0.2">
      <c r="B181" s="126"/>
      <c r="G181" s="126"/>
      <c r="H181" s="126"/>
      <c r="J181" s="126"/>
    </row>
    <row r="182" spans="2:10" x14ac:dyDescent="0.2">
      <c r="B182" s="126"/>
      <c r="G182" s="126"/>
      <c r="H182" s="126"/>
      <c r="J182" s="126"/>
    </row>
    <row r="183" spans="2:10" x14ac:dyDescent="0.2">
      <c r="B183" s="126"/>
      <c r="G183" s="126"/>
      <c r="H183" s="126"/>
      <c r="J183" s="126"/>
    </row>
    <row r="184" spans="2:10" x14ac:dyDescent="0.2">
      <c r="B184" s="126"/>
      <c r="G184" s="126"/>
      <c r="H184" s="126"/>
      <c r="J184" s="126"/>
    </row>
    <row r="185" spans="2:10" x14ac:dyDescent="0.2">
      <c r="B185" s="126"/>
      <c r="G185" s="126"/>
      <c r="H185" s="126"/>
      <c r="J185" s="126"/>
    </row>
    <row r="186" spans="2:10" x14ac:dyDescent="0.2">
      <c r="B186" s="126"/>
      <c r="G186" s="126"/>
      <c r="H186" s="126"/>
      <c r="J186" s="126"/>
    </row>
    <row r="187" spans="2:10" x14ac:dyDescent="0.2">
      <c r="B187" s="126"/>
      <c r="G187" s="126"/>
      <c r="H187" s="126"/>
      <c r="J187" s="126"/>
    </row>
    <row r="188" spans="2:10" x14ac:dyDescent="0.2">
      <c r="B188" s="126"/>
      <c r="G188" s="126"/>
      <c r="H188" s="126"/>
      <c r="J188" s="126"/>
    </row>
    <row r="189" spans="2:10" x14ac:dyDescent="0.2">
      <c r="B189" s="126"/>
      <c r="G189" s="126"/>
      <c r="H189" s="126"/>
      <c r="J189" s="126"/>
    </row>
    <row r="190" spans="2:10" x14ac:dyDescent="0.2">
      <c r="B190" s="126"/>
      <c r="G190" s="126"/>
      <c r="H190" s="126"/>
      <c r="J190" s="126"/>
    </row>
    <row r="191" spans="2:10" x14ac:dyDescent="0.2">
      <c r="B191" s="126"/>
      <c r="G191" s="126"/>
      <c r="H191" s="126"/>
      <c r="J191" s="126"/>
    </row>
    <row r="192" spans="2:10" x14ac:dyDescent="0.2">
      <c r="B192" s="126"/>
      <c r="G192" s="126"/>
      <c r="H192" s="126"/>
      <c r="J192" s="126"/>
    </row>
    <row r="193" spans="2:10" x14ac:dyDescent="0.2">
      <c r="B193" s="126"/>
      <c r="G193" s="126"/>
      <c r="H193" s="126"/>
      <c r="J193" s="126"/>
    </row>
    <row r="194" spans="2:10" x14ac:dyDescent="0.2">
      <c r="B194" s="126"/>
      <c r="G194" s="126"/>
      <c r="H194" s="126"/>
      <c r="J194" s="126"/>
    </row>
    <row r="195" spans="2:10" x14ac:dyDescent="0.2">
      <c r="B195" s="126"/>
      <c r="G195" s="126"/>
      <c r="H195" s="126"/>
      <c r="J195" s="126"/>
    </row>
    <row r="196" spans="2:10" x14ac:dyDescent="0.2">
      <c r="B196" s="126"/>
      <c r="G196" s="126"/>
      <c r="H196" s="126"/>
      <c r="J196" s="126"/>
    </row>
    <row r="197" spans="2:10" x14ac:dyDescent="0.2">
      <c r="B197" s="126"/>
      <c r="G197" s="126"/>
      <c r="H197" s="126"/>
      <c r="J197" s="126"/>
    </row>
    <row r="198" spans="2:10" x14ac:dyDescent="0.2">
      <c r="B198" s="126"/>
      <c r="G198" s="126"/>
      <c r="H198" s="126"/>
      <c r="J198" s="126"/>
    </row>
    <row r="199" spans="2:10" x14ac:dyDescent="0.2">
      <c r="B199" s="126"/>
      <c r="G199" s="126"/>
      <c r="H199" s="126"/>
      <c r="J199" s="126"/>
    </row>
    <row r="200" spans="2:10" x14ac:dyDescent="0.2">
      <c r="B200" s="126"/>
      <c r="G200" s="126"/>
      <c r="H200" s="126"/>
      <c r="J200" s="126"/>
    </row>
    <row r="201" spans="2:10" x14ac:dyDescent="0.2">
      <c r="B201" s="126"/>
      <c r="G201" s="126"/>
      <c r="H201" s="126"/>
      <c r="J201" s="126"/>
    </row>
    <row r="202" spans="2:10" x14ac:dyDescent="0.2">
      <c r="B202" s="126"/>
      <c r="G202" s="126"/>
      <c r="H202" s="126"/>
      <c r="J202" s="126"/>
    </row>
    <row r="203" spans="2:10" x14ac:dyDescent="0.2">
      <c r="B203" s="126"/>
      <c r="G203" s="126"/>
      <c r="H203" s="126"/>
      <c r="J203" s="126"/>
    </row>
    <row r="204" spans="2:10" x14ac:dyDescent="0.2">
      <c r="B204" s="126"/>
      <c r="G204" s="126"/>
      <c r="H204" s="126"/>
      <c r="J204" s="126"/>
    </row>
    <row r="205" spans="2:10" x14ac:dyDescent="0.2">
      <c r="B205" s="126"/>
      <c r="G205" s="126"/>
      <c r="H205" s="126"/>
      <c r="J205" s="126"/>
    </row>
    <row r="206" spans="2:10" x14ac:dyDescent="0.2">
      <c r="B206" s="126"/>
      <c r="G206" s="126"/>
      <c r="H206" s="126"/>
      <c r="J206" s="126"/>
    </row>
    <row r="207" spans="2:10" x14ac:dyDescent="0.2">
      <c r="B207" s="126"/>
      <c r="G207" s="126"/>
      <c r="H207" s="126"/>
      <c r="J207" s="126"/>
    </row>
    <row r="208" spans="2:10" x14ac:dyDescent="0.2">
      <c r="B208" s="126"/>
      <c r="G208" s="126"/>
      <c r="H208" s="126"/>
      <c r="J208" s="126"/>
    </row>
    <row r="209" spans="2:10" x14ac:dyDescent="0.2">
      <c r="B209" s="126"/>
      <c r="G209" s="126"/>
      <c r="H209" s="126"/>
      <c r="J209" s="126"/>
    </row>
    <row r="210" spans="2:10" x14ac:dyDescent="0.2">
      <c r="B210" s="126"/>
      <c r="G210" s="126"/>
      <c r="H210" s="126"/>
      <c r="J210" s="126"/>
    </row>
    <row r="211" spans="2:10" x14ac:dyDescent="0.2">
      <c r="B211" s="126"/>
      <c r="G211" s="126"/>
      <c r="H211" s="126"/>
      <c r="J211" s="126"/>
    </row>
    <row r="212" spans="2:10" x14ac:dyDescent="0.2">
      <c r="B212" s="126"/>
      <c r="G212" s="126"/>
      <c r="H212" s="126"/>
      <c r="J212" s="126"/>
    </row>
    <row r="213" spans="2:10" x14ac:dyDescent="0.2">
      <c r="B213" s="126"/>
      <c r="G213" s="126"/>
      <c r="H213" s="126"/>
      <c r="J213" s="126"/>
    </row>
    <row r="214" spans="2:10" x14ac:dyDescent="0.2">
      <c r="B214" s="126"/>
      <c r="G214" s="126"/>
      <c r="H214" s="126"/>
      <c r="J214" s="126"/>
    </row>
    <row r="215" spans="2:10" x14ac:dyDescent="0.2">
      <c r="B215" s="126"/>
      <c r="G215" s="126"/>
      <c r="H215" s="126"/>
      <c r="J215" s="126"/>
    </row>
    <row r="216" spans="2:10" x14ac:dyDescent="0.2">
      <c r="B216" s="126"/>
      <c r="G216" s="126"/>
      <c r="H216" s="126"/>
      <c r="J216" s="126"/>
    </row>
    <row r="217" spans="2:10" x14ac:dyDescent="0.2">
      <c r="B217" s="126"/>
      <c r="G217" s="126"/>
      <c r="H217" s="126"/>
      <c r="J217" s="126"/>
    </row>
    <row r="218" spans="2:10" x14ac:dyDescent="0.2">
      <c r="B218" s="126"/>
      <c r="G218" s="126"/>
      <c r="H218" s="126"/>
      <c r="J218" s="126"/>
    </row>
    <row r="219" spans="2:10" x14ac:dyDescent="0.2">
      <c r="B219" s="126"/>
      <c r="G219" s="126"/>
      <c r="H219" s="126"/>
      <c r="J219" s="126"/>
    </row>
    <row r="220" spans="2:10" x14ac:dyDescent="0.2">
      <c r="B220" s="126"/>
      <c r="G220" s="126"/>
      <c r="H220" s="126"/>
      <c r="J220" s="126"/>
    </row>
    <row r="221" spans="2:10" x14ac:dyDescent="0.2">
      <c r="B221" s="126"/>
      <c r="G221" s="126"/>
      <c r="H221" s="126"/>
      <c r="J221" s="126"/>
    </row>
    <row r="222" spans="2:10" x14ac:dyDescent="0.2">
      <c r="B222" s="126"/>
      <c r="G222" s="126"/>
      <c r="H222" s="126"/>
      <c r="J222" s="126"/>
    </row>
    <row r="223" spans="2:10" x14ac:dyDescent="0.2">
      <c r="B223" s="126"/>
      <c r="G223" s="126"/>
      <c r="H223" s="126"/>
      <c r="J223" s="126"/>
    </row>
    <row r="224" spans="2:10" x14ac:dyDescent="0.2">
      <c r="B224" s="126"/>
      <c r="G224" s="126"/>
      <c r="H224" s="126"/>
      <c r="J224" s="126"/>
    </row>
    <row r="225" spans="2:10" x14ac:dyDescent="0.2">
      <c r="B225" s="126"/>
      <c r="G225" s="126"/>
      <c r="H225" s="126"/>
      <c r="J225" s="126"/>
    </row>
    <row r="226" spans="2:10" x14ac:dyDescent="0.2">
      <c r="B226" s="126"/>
      <c r="G226" s="126"/>
      <c r="H226" s="126"/>
      <c r="J226" s="126"/>
    </row>
    <row r="227" spans="2:10" x14ac:dyDescent="0.2">
      <c r="B227" s="126"/>
      <c r="G227" s="126"/>
      <c r="H227" s="126"/>
      <c r="J227" s="126"/>
    </row>
    <row r="228" spans="2:10" x14ac:dyDescent="0.2">
      <c r="B228" s="126"/>
      <c r="G228" s="126"/>
      <c r="H228" s="126"/>
      <c r="J228" s="126"/>
    </row>
    <row r="229" spans="2:10" x14ac:dyDescent="0.2">
      <c r="B229" s="126"/>
      <c r="G229" s="126"/>
      <c r="H229" s="126"/>
      <c r="J229" s="126"/>
    </row>
    <row r="230" spans="2:10" x14ac:dyDescent="0.2">
      <c r="B230" s="126"/>
      <c r="G230" s="126"/>
      <c r="H230" s="126"/>
      <c r="J230" s="126"/>
    </row>
    <row r="231" spans="2:10" x14ac:dyDescent="0.2">
      <c r="B231" s="126"/>
      <c r="G231" s="126"/>
      <c r="H231" s="126"/>
      <c r="J231" s="126"/>
    </row>
    <row r="232" spans="2:10" x14ac:dyDescent="0.2">
      <c r="B232" s="126"/>
      <c r="G232" s="126"/>
      <c r="H232" s="126"/>
      <c r="J232" s="126"/>
    </row>
    <row r="233" spans="2:10" x14ac:dyDescent="0.2">
      <c r="B233" s="126"/>
      <c r="G233" s="126"/>
      <c r="H233" s="126"/>
      <c r="J233" s="126"/>
    </row>
    <row r="234" spans="2:10" x14ac:dyDescent="0.2">
      <c r="B234" s="126"/>
      <c r="G234" s="126"/>
      <c r="H234" s="126"/>
      <c r="J234" s="126"/>
    </row>
    <row r="235" spans="2:10" x14ac:dyDescent="0.2">
      <c r="B235" s="126"/>
      <c r="G235" s="126"/>
      <c r="H235" s="126"/>
      <c r="J235" s="126"/>
    </row>
    <row r="236" spans="2:10" x14ac:dyDescent="0.2">
      <c r="B236" s="126"/>
      <c r="G236" s="126"/>
      <c r="H236" s="126"/>
      <c r="J236" s="126"/>
    </row>
    <row r="237" spans="2:10" x14ac:dyDescent="0.2">
      <c r="B237" s="126"/>
      <c r="G237" s="126"/>
      <c r="H237" s="126"/>
      <c r="J237" s="126"/>
    </row>
    <row r="238" spans="2:10" x14ac:dyDescent="0.2">
      <c r="B238" s="126"/>
      <c r="G238" s="126"/>
      <c r="H238" s="126"/>
      <c r="J238" s="126"/>
    </row>
    <row r="239" spans="2:10" x14ac:dyDescent="0.2">
      <c r="B239" s="126"/>
      <c r="G239" s="126"/>
      <c r="H239" s="126"/>
      <c r="J239" s="126"/>
    </row>
    <row r="240" spans="2:10" x14ac:dyDescent="0.2">
      <c r="B240" s="126"/>
      <c r="G240" s="126"/>
      <c r="H240" s="126"/>
      <c r="J240" s="126"/>
    </row>
    <row r="241" spans="2:10" x14ac:dyDescent="0.2">
      <c r="B241" s="126"/>
      <c r="G241" s="126"/>
      <c r="H241" s="126"/>
      <c r="J241" s="126"/>
    </row>
    <row r="242" spans="2:10" x14ac:dyDescent="0.2">
      <c r="B242" s="126"/>
      <c r="G242" s="126"/>
      <c r="H242" s="126"/>
      <c r="J242" s="126"/>
    </row>
    <row r="243" spans="2:10" x14ac:dyDescent="0.2">
      <c r="B243" s="126"/>
      <c r="G243" s="126"/>
      <c r="H243" s="126"/>
      <c r="J243" s="126"/>
    </row>
    <row r="244" spans="2:10" x14ac:dyDescent="0.2">
      <c r="B244" s="126"/>
      <c r="G244" s="126"/>
      <c r="H244" s="126"/>
      <c r="J244" s="126"/>
    </row>
    <row r="245" spans="2:10" x14ac:dyDescent="0.2">
      <c r="B245" s="126"/>
      <c r="G245" s="126"/>
      <c r="H245" s="126"/>
      <c r="J245" s="126"/>
    </row>
    <row r="246" spans="2:10" x14ac:dyDescent="0.2">
      <c r="B246" s="126"/>
      <c r="G246" s="126"/>
      <c r="H246" s="126"/>
      <c r="J246" s="126"/>
    </row>
    <row r="247" spans="2:10" x14ac:dyDescent="0.2">
      <c r="B247" s="126"/>
      <c r="G247" s="126"/>
      <c r="H247" s="126"/>
      <c r="J247" s="126"/>
    </row>
    <row r="248" spans="2:10" x14ac:dyDescent="0.2">
      <c r="B248" s="126"/>
      <c r="G248" s="126"/>
      <c r="H248" s="126"/>
      <c r="J248" s="126"/>
    </row>
    <row r="249" spans="2:10" x14ac:dyDescent="0.2">
      <c r="B249" s="126"/>
      <c r="G249" s="126"/>
      <c r="H249" s="126"/>
      <c r="J249" s="126"/>
    </row>
    <row r="250" spans="2:10" x14ac:dyDescent="0.2">
      <c r="B250" s="126"/>
      <c r="G250" s="126"/>
      <c r="H250" s="126"/>
      <c r="J250" s="126"/>
    </row>
    <row r="251" spans="2:10" x14ac:dyDescent="0.2">
      <c r="B251" s="126"/>
      <c r="G251" s="126"/>
      <c r="H251" s="126"/>
      <c r="J251" s="126"/>
    </row>
    <row r="252" spans="2:10" x14ac:dyDescent="0.2">
      <c r="B252" s="126"/>
      <c r="G252" s="126"/>
      <c r="H252" s="126"/>
      <c r="J252" s="126"/>
    </row>
    <row r="253" spans="2:10" x14ac:dyDescent="0.2">
      <c r="B253" s="126"/>
      <c r="G253" s="126"/>
      <c r="H253" s="126"/>
      <c r="J253" s="126"/>
    </row>
    <row r="254" spans="2:10" x14ac:dyDescent="0.2">
      <c r="B254" s="126"/>
      <c r="G254" s="126"/>
      <c r="H254" s="126"/>
      <c r="J254" s="126"/>
    </row>
    <row r="255" spans="2:10" x14ac:dyDescent="0.2">
      <c r="B255" s="126"/>
      <c r="G255" s="126"/>
      <c r="H255" s="126"/>
      <c r="J255" s="126"/>
    </row>
    <row r="256" spans="2:10" x14ac:dyDescent="0.2">
      <c r="B256" s="126"/>
      <c r="G256" s="126"/>
      <c r="H256" s="126"/>
      <c r="J256" s="126"/>
    </row>
    <row r="257" spans="2:10" x14ac:dyDescent="0.2">
      <c r="B257" s="126"/>
      <c r="G257" s="126"/>
      <c r="H257" s="126"/>
      <c r="J257" s="126"/>
    </row>
    <row r="258" spans="2:10" x14ac:dyDescent="0.2">
      <c r="B258" s="126"/>
      <c r="G258" s="126"/>
      <c r="H258" s="126"/>
      <c r="J258" s="126"/>
    </row>
    <row r="259" spans="2:10" x14ac:dyDescent="0.2">
      <c r="B259" s="126"/>
      <c r="G259" s="126"/>
      <c r="H259" s="126"/>
      <c r="J259" s="126"/>
    </row>
    <row r="260" spans="2:10" x14ac:dyDescent="0.2">
      <c r="B260" s="126"/>
      <c r="G260" s="126"/>
      <c r="H260" s="126"/>
      <c r="J260" s="126"/>
    </row>
    <row r="261" spans="2:10" x14ac:dyDescent="0.2">
      <c r="B261" s="126"/>
      <c r="G261" s="126"/>
      <c r="H261" s="126"/>
      <c r="J261" s="126"/>
    </row>
    <row r="262" spans="2:10" x14ac:dyDescent="0.2">
      <c r="B262" s="126"/>
      <c r="G262" s="126"/>
      <c r="H262" s="126"/>
      <c r="J262" s="126"/>
    </row>
    <row r="263" spans="2:10" x14ac:dyDescent="0.2">
      <c r="B263" s="126"/>
      <c r="G263" s="126"/>
      <c r="H263" s="126"/>
      <c r="J263" s="126"/>
    </row>
    <row r="264" spans="2:10" x14ac:dyDescent="0.2">
      <c r="B264" s="126"/>
      <c r="G264" s="126"/>
      <c r="H264" s="126"/>
      <c r="J264" s="126"/>
    </row>
    <row r="265" spans="2:10" x14ac:dyDescent="0.2">
      <c r="B265" s="126"/>
      <c r="G265" s="126"/>
      <c r="H265" s="126"/>
      <c r="J265" s="126"/>
    </row>
    <row r="266" spans="2:10" x14ac:dyDescent="0.2">
      <c r="B266" s="126"/>
      <c r="G266" s="126"/>
      <c r="H266" s="126"/>
      <c r="J266" s="126"/>
    </row>
    <row r="267" spans="2:10" x14ac:dyDescent="0.2">
      <c r="B267" s="126"/>
      <c r="G267" s="126"/>
      <c r="H267" s="126"/>
      <c r="J267" s="126"/>
    </row>
    <row r="268" spans="2:10" x14ac:dyDescent="0.2">
      <c r="B268" s="126"/>
      <c r="G268" s="126"/>
      <c r="H268" s="126"/>
      <c r="J268" s="126"/>
    </row>
    <row r="269" spans="2:10" x14ac:dyDescent="0.2">
      <c r="B269" s="126"/>
      <c r="G269" s="126"/>
      <c r="H269" s="126"/>
      <c r="J269" s="126"/>
    </row>
    <row r="270" spans="2:10" x14ac:dyDescent="0.2">
      <c r="B270" s="126"/>
      <c r="G270" s="126"/>
      <c r="H270" s="126"/>
      <c r="J270" s="126"/>
    </row>
    <row r="271" spans="2:10" x14ac:dyDescent="0.2">
      <c r="B271" s="126"/>
      <c r="G271" s="126"/>
      <c r="H271" s="126"/>
      <c r="J271" s="126"/>
    </row>
    <row r="272" spans="2:10" x14ac:dyDescent="0.2">
      <c r="B272" s="126"/>
      <c r="G272" s="126"/>
      <c r="H272" s="126"/>
      <c r="J272" s="126"/>
    </row>
    <row r="273" spans="2:10" x14ac:dyDescent="0.2">
      <c r="B273" s="126"/>
      <c r="G273" s="126"/>
      <c r="H273" s="126"/>
      <c r="J273" s="126"/>
    </row>
    <row r="274" spans="2:10" x14ac:dyDescent="0.2">
      <c r="B274" s="126"/>
      <c r="G274" s="126"/>
      <c r="H274" s="126"/>
      <c r="J274" s="126"/>
    </row>
    <row r="275" spans="2:10" x14ac:dyDescent="0.2">
      <c r="B275" s="126"/>
      <c r="G275" s="126"/>
      <c r="H275" s="126"/>
      <c r="J275" s="126"/>
    </row>
    <row r="276" spans="2:10" x14ac:dyDescent="0.2">
      <c r="B276" s="126"/>
      <c r="G276" s="126"/>
      <c r="H276" s="126"/>
      <c r="J276" s="126"/>
    </row>
    <row r="277" spans="2:10" x14ac:dyDescent="0.2">
      <c r="B277" s="126"/>
      <c r="G277" s="126"/>
      <c r="H277" s="126"/>
      <c r="J277" s="126"/>
    </row>
    <row r="278" spans="2:10" x14ac:dyDescent="0.2">
      <c r="B278" s="126"/>
      <c r="G278" s="126"/>
      <c r="H278" s="126"/>
      <c r="J278" s="126"/>
    </row>
    <row r="279" spans="2:10" x14ac:dyDescent="0.2">
      <c r="B279" s="126"/>
      <c r="G279" s="126"/>
      <c r="H279" s="126"/>
      <c r="J279" s="126"/>
    </row>
    <row r="280" spans="2:10" x14ac:dyDescent="0.2">
      <c r="B280" s="126"/>
      <c r="G280" s="126"/>
      <c r="H280" s="126"/>
      <c r="J280" s="126"/>
    </row>
    <row r="281" spans="2:10" x14ac:dyDescent="0.2">
      <c r="B281" s="126"/>
      <c r="G281" s="126"/>
      <c r="H281" s="126"/>
      <c r="J281" s="126"/>
    </row>
    <row r="282" spans="2:10" x14ac:dyDescent="0.2">
      <c r="B282" s="126"/>
      <c r="G282" s="126"/>
      <c r="H282" s="126"/>
      <c r="J282" s="126"/>
    </row>
    <row r="283" spans="2:10" x14ac:dyDescent="0.2">
      <c r="B283" s="126"/>
      <c r="G283" s="126"/>
      <c r="H283" s="126"/>
      <c r="J283" s="126"/>
    </row>
    <row r="284" spans="2:10" x14ac:dyDescent="0.2">
      <c r="B284" s="126"/>
      <c r="G284" s="126"/>
      <c r="H284" s="126"/>
      <c r="J284" s="126"/>
    </row>
    <row r="285" spans="2:10" x14ac:dyDescent="0.2">
      <c r="B285" s="126"/>
      <c r="G285" s="126"/>
      <c r="H285" s="126"/>
      <c r="J285" s="126"/>
    </row>
    <row r="286" spans="2:10" x14ac:dyDescent="0.2">
      <c r="B286" s="126"/>
      <c r="G286" s="126"/>
      <c r="H286" s="126"/>
      <c r="J286" s="126"/>
    </row>
    <row r="287" spans="2:10" x14ac:dyDescent="0.2">
      <c r="B287" s="126"/>
      <c r="G287" s="126"/>
      <c r="H287" s="126"/>
      <c r="J287" s="126"/>
    </row>
    <row r="288" spans="2:10" x14ac:dyDescent="0.2">
      <c r="B288" s="126"/>
      <c r="G288" s="126"/>
      <c r="H288" s="126"/>
      <c r="J288" s="126"/>
    </row>
    <row r="289" spans="2:10" x14ac:dyDescent="0.2">
      <c r="B289" s="126"/>
      <c r="G289" s="126"/>
      <c r="H289" s="126"/>
      <c r="J289" s="126"/>
    </row>
    <row r="290" spans="2:10" x14ac:dyDescent="0.2">
      <c r="B290" s="126"/>
      <c r="G290" s="126"/>
      <c r="H290" s="126"/>
      <c r="J290" s="126"/>
    </row>
    <row r="291" spans="2:10" x14ac:dyDescent="0.2">
      <c r="B291" s="126"/>
      <c r="G291" s="126"/>
      <c r="H291" s="126"/>
      <c r="J291" s="126"/>
    </row>
    <row r="292" spans="2:10" x14ac:dyDescent="0.2">
      <c r="B292" s="126"/>
      <c r="G292" s="126"/>
      <c r="H292" s="126"/>
      <c r="J292" s="126"/>
    </row>
    <row r="293" spans="2:10" x14ac:dyDescent="0.2">
      <c r="B293" s="126"/>
      <c r="G293" s="126"/>
      <c r="H293" s="126"/>
      <c r="J293" s="126"/>
    </row>
    <row r="294" spans="2:10" x14ac:dyDescent="0.2">
      <c r="B294" s="126"/>
      <c r="G294" s="126"/>
      <c r="H294" s="126"/>
      <c r="J294" s="126"/>
    </row>
    <row r="295" spans="2:10" x14ac:dyDescent="0.2">
      <c r="B295" s="126"/>
      <c r="G295" s="126"/>
      <c r="H295" s="126"/>
      <c r="J295" s="126"/>
    </row>
    <row r="296" spans="2:10" x14ac:dyDescent="0.2">
      <c r="B296" s="126"/>
      <c r="G296" s="126"/>
      <c r="H296" s="126"/>
      <c r="J296" s="126"/>
    </row>
    <row r="297" spans="2:10" x14ac:dyDescent="0.2">
      <c r="B297" s="126"/>
      <c r="G297" s="126"/>
      <c r="H297" s="126"/>
      <c r="J297" s="126"/>
    </row>
    <row r="298" spans="2:10" x14ac:dyDescent="0.2">
      <c r="B298" s="126"/>
      <c r="G298" s="126"/>
      <c r="H298" s="126"/>
      <c r="J298" s="126"/>
    </row>
    <row r="299" spans="2:10" x14ac:dyDescent="0.2">
      <c r="B299" s="126"/>
      <c r="G299" s="126"/>
      <c r="H299" s="126"/>
      <c r="J299" s="126"/>
    </row>
    <row r="300" spans="2:10" x14ac:dyDescent="0.2">
      <c r="B300" s="126"/>
      <c r="G300" s="126"/>
      <c r="H300" s="126"/>
      <c r="J300" s="126"/>
    </row>
    <row r="301" spans="2:10" x14ac:dyDescent="0.2">
      <c r="B301" s="126"/>
      <c r="G301" s="126"/>
      <c r="H301" s="126"/>
      <c r="J301" s="126"/>
    </row>
    <row r="302" spans="2:10" x14ac:dyDescent="0.2">
      <c r="B302" s="126"/>
      <c r="G302" s="126"/>
      <c r="H302" s="126"/>
      <c r="J302" s="126"/>
    </row>
    <row r="303" spans="2:10" x14ac:dyDescent="0.2">
      <c r="B303" s="126"/>
      <c r="G303" s="126"/>
      <c r="H303" s="126"/>
      <c r="J303" s="126"/>
    </row>
    <row r="304" spans="2:10" x14ac:dyDescent="0.2">
      <c r="B304" s="126"/>
      <c r="G304" s="126"/>
      <c r="H304" s="126"/>
      <c r="J304" s="126"/>
    </row>
    <row r="305" spans="2:10" x14ac:dyDescent="0.2">
      <c r="B305" s="126"/>
      <c r="G305" s="126"/>
      <c r="H305" s="126"/>
      <c r="J305" s="126"/>
    </row>
    <row r="306" spans="2:10" x14ac:dyDescent="0.2">
      <c r="B306" s="126"/>
      <c r="G306" s="126"/>
      <c r="H306" s="126"/>
      <c r="J306" s="126"/>
    </row>
    <row r="307" spans="2:10" x14ac:dyDescent="0.2">
      <c r="B307" s="126"/>
      <c r="G307" s="126"/>
      <c r="H307" s="126"/>
      <c r="J307" s="126"/>
    </row>
    <row r="308" spans="2:10" x14ac:dyDescent="0.2">
      <c r="B308" s="126"/>
      <c r="G308" s="126"/>
      <c r="H308" s="126"/>
      <c r="J308" s="126"/>
    </row>
    <row r="309" spans="2:10" x14ac:dyDescent="0.2">
      <c r="B309" s="126"/>
      <c r="G309" s="126"/>
      <c r="H309" s="126"/>
      <c r="J309" s="126"/>
    </row>
    <row r="310" spans="2:10" x14ac:dyDescent="0.2">
      <c r="B310" s="126"/>
      <c r="G310" s="126"/>
      <c r="H310" s="126"/>
      <c r="J310" s="126"/>
    </row>
    <row r="311" spans="2:10" x14ac:dyDescent="0.2">
      <c r="B311" s="126"/>
      <c r="G311" s="126"/>
      <c r="H311" s="126"/>
      <c r="J311" s="126"/>
    </row>
    <row r="312" spans="2:10" x14ac:dyDescent="0.2">
      <c r="B312" s="126"/>
      <c r="G312" s="126"/>
      <c r="H312" s="126"/>
      <c r="J312" s="126"/>
    </row>
    <row r="313" spans="2:10" x14ac:dyDescent="0.2">
      <c r="B313" s="126"/>
      <c r="G313" s="126"/>
      <c r="H313" s="126"/>
      <c r="J313" s="126"/>
    </row>
    <row r="314" spans="2:10" x14ac:dyDescent="0.2">
      <c r="B314" s="126"/>
      <c r="G314" s="126"/>
      <c r="H314" s="126"/>
      <c r="J314" s="126"/>
    </row>
    <row r="315" spans="2:10" x14ac:dyDescent="0.2">
      <c r="B315" s="126"/>
      <c r="G315" s="126"/>
      <c r="H315" s="126"/>
      <c r="J315" s="126"/>
    </row>
    <row r="316" spans="2:10" x14ac:dyDescent="0.2">
      <c r="B316" s="126"/>
      <c r="G316" s="126"/>
      <c r="H316" s="126"/>
      <c r="J316" s="126"/>
    </row>
    <row r="317" spans="2:10" x14ac:dyDescent="0.2">
      <c r="B317" s="126"/>
      <c r="G317" s="126"/>
      <c r="H317" s="126"/>
      <c r="J317" s="126"/>
    </row>
    <row r="318" spans="2:10" x14ac:dyDescent="0.2">
      <c r="B318" s="126"/>
      <c r="G318" s="126"/>
      <c r="H318" s="126"/>
      <c r="J318" s="126"/>
    </row>
    <row r="319" spans="2:10" x14ac:dyDescent="0.2">
      <c r="B319" s="126"/>
      <c r="G319" s="126"/>
      <c r="H319" s="126"/>
      <c r="J319" s="126"/>
    </row>
    <row r="320" spans="2:10" x14ac:dyDescent="0.2">
      <c r="B320" s="126"/>
      <c r="G320" s="126"/>
      <c r="H320" s="126"/>
      <c r="J320" s="126"/>
    </row>
    <row r="321" spans="2:10" x14ac:dyDescent="0.2">
      <c r="B321" s="126"/>
      <c r="G321" s="126"/>
      <c r="H321" s="126"/>
      <c r="J321" s="126"/>
    </row>
    <row r="322" spans="2:10" x14ac:dyDescent="0.2">
      <c r="B322" s="126"/>
      <c r="G322" s="126"/>
      <c r="H322" s="126"/>
      <c r="J322" s="126"/>
    </row>
    <row r="323" spans="2:10" x14ac:dyDescent="0.2">
      <c r="B323" s="126"/>
      <c r="G323" s="126"/>
      <c r="H323" s="126"/>
      <c r="J323" s="126"/>
    </row>
    <row r="324" spans="2:10" x14ac:dyDescent="0.2">
      <c r="B324" s="126"/>
      <c r="G324" s="126"/>
      <c r="H324" s="126"/>
      <c r="J324" s="126"/>
    </row>
    <row r="325" spans="2:10" x14ac:dyDescent="0.2">
      <c r="B325" s="126"/>
      <c r="G325" s="126"/>
      <c r="H325" s="126"/>
      <c r="J325" s="126"/>
    </row>
    <row r="326" spans="2:10" x14ac:dyDescent="0.2">
      <c r="B326" s="126"/>
      <c r="G326" s="126"/>
      <c r="H326" s="126"/>
      <c r="J326" s="126"/>
    </row>
    <row r="327" spans="2:10" x14ac:dyDescent="0.2">
      <c r="B327" s="126"/>
      <c r="G327" s="126"/>
      <c r="H327" s="126"/>
      <c r="J327" s="126"/>
    </row>
    <row r="328" spans="2:10" x14ac:dyDescent="0.2">
      <c r="B328" s="126"/>
      <c r="G328" s="126"/>
      <c r="H328" s="126"/>
      <c r="J328" s="126"/>
    </row>
    <row r="329" spans="2:10" x14ac:dyDescent="0.2">
      <c r="B329" s="126"/>
      <c r="G329" s="126"/>
      <c r="H329" s="126"/>
      <c r="J329" s="126"/>
    </row>
    <row r="330" spans="2:10" x14ac:dyDescent="0.2">
      <c r="B330" s="126"/>
      <c r="G330" s="126"/>
      <c r="H330" s="126"/>
      <c r="J330" s="126"/>
    </row>
    <row r="331" spans="2:10" x14ac:dyDescent="0.2">
      <c r="B331" s="126"/>
      <c r="G331" s="126"/>
      <c r="H331" s="126"/>
      <c r="J331" s="126"/>
    </row>
    <row r="332" spans="2:10" x14ac:dyDescent="0.2">
      <c r="B332" s="126"/>
      <c r="G332" s="126"/>
      <c r="H332" s="126"/>
      <c r="J332" s="126"/>
    </row>
    <row r="333" spans="2:10" x14ac:dyDescent="0.2">
      <c r="B333" s="126"/>
      <c r="G333" s="126"/>
      <c r="H333" s="126"/>
      <c r="J333" s="126"/>
    </row>
    <row r="334" spans="2:10" x14ac:dyDescent="0.2">
      <c r="B334" s="126"/>
      <c r="G334" s="126"/>
      <c r="H334" s="126"/>
      <c r="J334" s="126"/>
    </row>
    <row r="335" spans="2:10" x14ac:dyDescent="0.2">
      <c r="B335" s="126"/>
      <c r="G335" s="126"/>
      <c r="H335" s="126"/>
      <c r="J335" s="126"/>
    </row>
    <row r="336" spans="2:10" x14ac:dyDescent="0.2">
      <c r="B336" s="126"/>
      <c r="G336" s="126"/>
      <c r="H336" s="126"/>
      <c r="J336" s="126"/>
    </row>
    <row r="337" spans="2:10" x14ac:dyDescent="0.2">
      <c r="B337" s="126"/>
      <c r="G337" s="126"/>
      <c r="H337" s="126"/>
      <c r="J337" s="126"/>
    </row>
    <row r="338" spans="2:10" x14ac:dyDescent="0.2">
      <c r="B338" s="126"/>
      <c r="G338" s="126"/>
      <c r="H338" s="126"/>
      <c r="J338" s="126"/>
    </row>
    <row r="339" spans="2:10" x14ac:dyDescent="0.2">
      <c r="B339" s="126"/>
      <c r="G339" s="126"/>
      <c r="H339" s="126"/>
      <c r="J339" s="126"/>
    </row>
    <row r="340" spans="2:10" x14ac:dyDescent="0.2">
      <c r="B340" s="126"/>
      <c r="G340" s="126"/>
      <c r="H340" s="126"/>
      <c r="J340" s="126"/>
    </row>
    <row r="341" spans="2:10" x14ac:dyDescent="0.2">
      <c r="B341" s="126"/>
      <c r="G341" s="126"/>
      <c r="H341" s="126"/>
      <c r="J341" s="126"/>
    </row>
    <row r="342" spans="2:10" x14ac:dyDescent="0.2">
      <c r="B342" s="126"/>
      <c r="G342" s="126"/>
      <c r="H342" s="126"/>
      <c r="J342" s="126"/>
    </row>
    <row r="343" spans="2:10" x14ac:dyDescent="0.2">
      <c r="B343" s="126"/>
      <c r="G343" s="126"/>
      <c r="H343" s="126"/>
      <c r="J343" s="126"/>
    </row>
    <row r="344" spans="2:10" x14ac:dyDescent="0.2">
      <c r="B344" s="126"/>
      <c r="G344" s="126"/>
      <c r="H344" s="126"/>
      <c r="J344" s="126"/>
    </row>
    <row r="345" spans="2:10" x14ac:dyDescent="0.2">
      <c r="B345" s="126"/>
      <c r="G345" s="126"/>
      <c r="H345" s="126"/>
      <c r="J345" s="126"/>
    </row>
    <row r="346" spans="2:10" x14ac:dyDescent="0.2">
      <c r="B346" s="126"/>
      <c r="G346" s="126"/>
      <c r="H346" s="126"/>
      <c r="J346" s="126"/>
    </row>
    <row r="347" spans="2:10" x14ac:dyDescent="0.2">
      <c r="B347" s="126"/>
      <c r="G347" s="126"/>
      <c r="H347" s="126"/>
      <c r="J347" s="126"/>
    </row>
    <row r="348" spans="2:10" x14ac:dyDescent="0.2">
      <c r="B348" s="126"/>
      <c r="G348" s="126"/>
      <c r="H348" s="126"/>
      <c r="J348" s="126"/>
    </row>
    <row r="349" spans="2:10" x14ac:dyDescent="0.2">
      <c r="B349" s="126"/>
      <c r="G349" s="126"/>
      <c r="H349" s="126"/>
      <c r="J349" s="126"/>
    </row>
    <row r="350" spans="2:10" x14ac:dyDescent="0.2">
      <c r="B350" s="126"/>
      <c r="G350" s="126"/>
      <c r="H350" s="126"/>
      <c r="J350" s="126"/>
    </row>
    <row r="351" spans="2:10" x14ac:dyDescent="0.2">
      <c r="B351" s="126"/>
      <c r="G351" s="126"/>
      <c r="H351" s="126"/>
      <c r="J351" s="126"/>
    </row>
    <row r="352" spans="2:10" x14ac:dyDescent="0.2">
      <c r="B352" s="126"/>
      <c r="G352" s="126"/>
      <c r="H352" s="126"/>
      <c r="J352" s="126"/>
    </row>
    <row r="353" spans="2:10" x14ac:dyDescent="0.2">
      <c r="B353" s="126"/>
      <c r="G353" s="126"/>
      <c r="H353" s="126"/>
      <c r="J353" s="126"/>
    </row>
    <row r="354" spans="2:10" x14ac:dyDescent="0.2">
      <c r="B354" s="126"/>
      <c r="G354" s="126"/>
      <c r="H354" s="126"/>
      <c r="J354" s="126"/>
    </row>
    <row r="355" spans="2:10" x14ac:dyDescent="0.2">
      <c r="B355" s="126"/>
      <c r="G355" s="126"/>
      <c r="H355" s="126"/>
      <c r="J355" s="126"/>
    </row>
    <row r="356" spans="2:10" x14ac:dyDescent="0.2">
      <c r="B356" s="126"/>
      <c r="G356" s="126"/>
      <c r="H356" s="126"/>
      <c r="J356" s="126"/>
    </row>
    <row r="357" spans="2:10" x14ac:dyDescent="0.2">
      <c r="B357" s="126"/>
      <c r="G357" s="126"/>
      <c r="H357" s="126"/>
      <c r="J357" s="126"/>
    </row>
    <row r="358" spans="2:10" x14ac:dyDescent="0.2">
      <c r="B358" s="126"/>
      <c r="G358" s="126"/>
      <c r="H358" s="126"/>
      <c r="J358" s="126"/>
    </row>
    <row r="359" spans="2:10" x14ac:dyDescent="0.2">
      <c r="B359" s="126"/>
      <c r="G359" s="126"/>
      <c r="H359" s="126"/>
      <c r="J359" s="126"/>
    </row>
    <row r="360" spans="2:10" x14ac:dyDescent="0.2">
      <c r="B360" s="126"/>
      <c r="G360" s="126"/>
      <c r="H360" s="126"/>
      <c r="J360" s="126"/>
    </row>
    <row r="361" spans="2:10" x14ac:dyDescent="0.2">
      <c r="B361" s="126"/>
      <c r="G361" s="126"/>
      <c r="H361" s="126"/>
      <c r="J361" s="126"/>
    </row>
    <row r="362" spans="2:10" x14ac:dyDescent="0.2">
      <c r="B362" s="126"/>
      <c r="G362" s="126"/>
      <c r="H362" s="126"/>
      <c r="J362" s="126"/>
    </row>
    <row r="363" spans="2:10" x14ac:dyDescent="0.2">
      <c r="B363" s="126"/>
      <c r="G363" s="126"/>
      <c r="H363" s="126"/>
      <c r="J363" s="126"/>
    </row>
    <row r="364" spans="2:10" x14ac:dyDescent="0.2">
      <c r="B364" s="126"/>
      <c r="G364" s="126"/>
      <c r="H364" s="126"/>
      <c r="J364" s="126"/>
    </row>
    <row r="365" spans="2:10" x14ac:dyDescent="0.2">
      <c r="B365" s="126"/>
      <c r="G365" s="126"/>
      <c r="H365" s="126"/>
      <c r="J365" s="126"/>
    </row>
    <row r="366" spans="2:10" x14ac:dyDescent="0.2">
      <c r="B366" s="126"/>
      <c r="G366" s="126"/>
      <c r="H366" s="126"/>
      <c r="J366" s="126"/>
    </row>
    <row r="367" spans="2:10" x14ac:dyDescent="0.2">
      <c r="B367" s="126"/>
      <c r="G367" s="126"/>
      <c r="H367" s="126"/>
      <c r="J367" s="126"/>
    </row>
    <row r="368" spans="2:10" x14ac:dyDescent="0.2">
      <c r="B368" s="126"/>
      <c r="G368" s="126"/>
      <c r="H368" s="126"/>
      <c r="J368" s="126"/>
    </row>
    <row r="369" spans="2:10" x14ac:dyDescent="0.2">
      <c r="B369" s="126"/>
      <c r="G369" s="126"/>
      <c r="H369" s="126"/>
      <c r="J369" s="126"/>
    </row>
    <row r="370" spans="2:10" x14ac:dyDescent="0.2">
      <c r="B370" s="126"/>
      <c r="G370" s="126"/>
      <c r="H370" s="126"/>
      <c r="J370" s="126"/>
    </row>
    <row r="371" spans="2:10" x14ac:dyDescent="0.2">
      <c r="B371" s="126"/>
      <c r="G371" s="126"/>
      <c r="H371" s="126"/>
      <c r="J371" s="126"/>
    </row>
    <row r="372" spans="2:10" x14ac:dyDescent="0.2">
      <c r="B372" s="126"/>
      <c r="G372" s="126"/>
      <c r="H372" s="126"/>
      <c r="J372" s="126"/>
    </row>
    <row r="373" spans="2:10" x14ac:dyDescent="0.2">
      <c r="B373" s="126"/>
      <c r="G373" s="126"/>
      <c r="H373" s="126"/>
      <c r="J373" s="126"/>
    </row>
    <row r="374" spans="2:10" x14ac:dyDescent="0.2">
      <c r="B374" s="126"/>
      <c r="G374" s="126"/>
      <c r="H374" s="126"/>
      <c r="J374" s="126"/>
    </row>
    <row r="375" spans="2:10" x14ac:dyDescent="0.2">
      <c r="B375" s="126"/>
      <c r="G375" s="126"/>
      <c r="H375" s="126"/>
      <c r="J375" s="126"/>
    </row>
    <row r="376" spans="2:10" x14ac:dyDescent="0.2">
      <c r="B376" s="126"/>
      <c r="G376" s="126"/>
      <c r="H376" s="126"/>
      <c r="J376" s="126"/>
    </row>
    <row r="377" spans="2:10" x14ac:dyDescent="0.2">
      <c r="B377" s="126"/>
      <c r="G377" s="126"/>
      <c r="H377" s="126"/>
      <c r="J377" s="126"/>
    </row>
    <row r="378" spans="2:10" x14ac:dyDescent="0.2">
      <c r="B378" s="126"/>
      <c r="G378" s="126"/>
      <c r="H378" s="126"/>
      <c r="J378" s="126"/>
    </row>
    <row r="379" spans="2:10" x14ac:dyDescent="0.2">
      <c r="B379" s="126"/>
      <c r="G379" s="126"/>
      <c r="H379" s="126"/>
      <c r="J379" s="126"/>
    </row>
    <row r="380" spans="2:10" x14ac:dyDescent="0.2">
      <c r="B380" s="126"/>
      <c r="G380" s="126"/>
      <c r="H380" s="126"/>
      <c r="J380" s="126"/>
    </row>
    <row r="381" spans="2:10" x14ac:dyDescent="0.2">
      <c r="B381" s="126"/>
      <c r="G381" s="126"/>
      <c r="H381" s="126"/>
      <c r="J381" s="126"/>
    </row>
    <row r="382" spans="2:10" x14ac:dyDescent="0.2">
      <c r="B382" s="126"/>
      <c r="G382" s="126"/>
      <c r="H382" s="126"/>
      <c r="J382" s="126"/>
    </row>
    <row r="383" spans="2:10" x14ac:dyDescent="0.2">
      <c r="B383" s="126"/>
      <c r="G383" s="126"/>
      <c r="H383" s="126"/>
      <c r="J383" s="126"/>
    </row>
    <row r="384" spans="2:10" x14ac:dyDescent="0.2">
      <c r="B384" s="126"/>
      <c r="G384" s="126"/>
      <c r="H384" s="126"/>
      <c r="J384" s="126"/>
    </row>
    <row r="385" spans="2:10" x14ac:dyDescent="0.2">
      <c r="B385" s="126"/>
      <c r="G385" s="126"/>
      <c r="H385" s="126"/>
      <c r="J385" s="126"/>
    </row>
    <row r="386" spans="2:10" x14ac:dyDescent="0.2">
      <c r="B386" s="126"/>
      <c r="G386" s="126"/>
      <c r="H386" s="126"/>
      <c r="J386" s="126"/>
    </row>
    <row r="387" spans="2:10" x14ac:dyDescent="0.2">
      <c r="B387" s="126"/>
      <c r="G387" s="126"/>
      <c r="H387" s="126"/>
      <c r="J387" s="126"/>
    </row>
    <row r="388" spans="2:10" x14ac:dyDescent="0.2">
      <c r="B388" s="126"/>
      <c r="G388" s="126"/>
      <c r="H388" s="126"/>
      <c r="J388" s="126"/>
    </row>
    <row r="389" spans="2:10" x14ac:dyDescent="0.2">
      <c r="B389" s="126"/>
      <c r="G389" s="126"/>
      <c r="H389" s="126"/>
      <c r="J389" s="126"/>
    </row>
    <row r="390" spans="2:10" x14ac:dyDescent="0.2">
      <c r="B390" s="126"/>
      <c r="G390" s="126"/>
      <c r="H390" s="126"/>
      <c r="J390" s="126"/>
    </row>
    <row r="391" spans="2:10" x14ac:dyDescent="0.2">
      <c r="B391" s="126"/>
      <c r="G391" s="126"/>
      <c r="H391" s="126"/>
      <c r="J391" s="126"/>
    </row>
    <row r="392" spans="2:10" x14ac:dyDescent="0.2">
      <c r="B392" s="126"/>
      <c r="G392" s="126"/>
      <c r="H392" s="126"/>
      <c r="J392" s="126"/>
    </row>
    <row r="393" spans="2:10" x14ac:dyDescent="0.2">
      <c r="B393" s="126"/>
      <c r="G393" s="126"/>
      <c r="H393" s="126"/>
      <c r="J393" s="126"/>
    </row>
    <row r="394" spans="2:10" x14ac:dyDescent="0.2">
      <c r="B394" s="126"/>
      <c r="G394" s="126"/>
      <c r="H394" s="126"/>
      <c r="J394" s="126"/>
    </row>
    <row r="395" spans="2:10" x14ac:dyDescent="0.2">
      <c r="B395" s="126"/>
      <c r="G395" s="126"/>
      <c r="H395" s="126"/>
      <c r="J395" s="126"/>
    </row>
    <row r="396" spans="2:10" x14ac:dyDescent="0.2">
      <c r="B396" s="126"/>
      <c r="G396" s="126"/>
      <c r="H396" s="126"/>
      <c r="J396" s="126"/>
    </row>
    <row r="397" spans="2:10" x14ac:dyDescent="0.2">
      <c r="B397" s="126"/>
      <c r="G397" s="126"/>
      <c r="H397" s="126"/>
      <c r="J397" s="126"/>
    </row>
    <row r="398" spans="2:10" x14ac:dyDescent="0.2">
      <c r="B398" s="126"/>
      <c r="G398" s="126"/>
      <c r="H398" s="126"/>
      <c r="J398" s="126"/>
    </row>
    <row r="399" spans="2:10" x14ac:dyDescent="0.2">
      <c r="B399" s="126"/>
      <c r="G399" s="126"/>
      <c r="H399" s="126"/>
      <c r="J399" s="126"/>
    </row>
    <row r="400" spans="2:10" x14ac:dyDescent="0.2">
      <c r="B400" s="126"/>
      <c r="G400" s="126"/>
      <c r="H400" s="126"/>
      <c r="J400" s="126"/>
    </row>
    <row r="401" spans="2:10" x14ac:dyDescent="0.2">
      <c r="B401" s="126"/>
      <c r="G401" s="126"/>
      <c r="H401" s="126"/>
      <c r="J401" s="126"/>
    </row>
    <row r="402" spans="2:10" x14ac:dyDescent="0.2">
      <c r="B402" s="126"/>
      <c r="G402" s="126"/>
      <c r="H402" s="126"/>
      <c r="J402" s="126"/>
    </row>
    <row r="403" spans="2:10" x14ac:dyDescent="0.2">
      <c r="B403" s="126"/>
      <c r="G403" s="126"/>
      <c r="H403" s="126"/>
      <c r="J403" s="126"/>
    </row>
    <row r="404" spans="2:10" x14ac:dyDescent="0.2">
      <c r="B404" s="126"/>
      <c r="G404" s="126"/>
      <c r="H404" s="126"/>
      <c r="J404" s="126"/>
    </row>
    <row r="405" spans="2:10" x14ac:dyDescent="0.2">
      <c r="B405" s="126"/>
      <c r="G405" s="126"/>
      <c r="H405" s="126"/>
      <c r="J405" s="126"/>
    </row>
    <row r="406" spans="2:10" x14ac:dyDescent="0.2">
      <c r="B406" s="126"/>
      <c r="G406" s="126"/>
      <c r="H406" s="126"/>
      <c r="J406" s="126"/>
    </row>
    <row r="407" spans="2:10" x14ac:dyDescent="0.2">
      <c r="B407" s="126"/>
      <c r="G407" s="126"/>
      <c r="H407" s="126"/>
      <c r="J407" s="126"/>
    </row>
    <row r="408" spans="2:10" x14ac:dyDescent="0.2">
      <c r="B408" s="126"/>
      <c r="G408" s="126"/>
      <c r="H408" s="126"/>
      <c r="J408" s="126"/>
    </row>
    <row r="409" spans="2:10" x14ac:dyDescent="0.2">
      <c r="B409" s="126"/>
      <c r="G409" s="126"/>
      <c r="H409" s="126"/>
      <c r="J409" s="126"/>
    </row>
    <row r="410" spans="2:10" x14ac:dyDescent="0.2">
      <c r="B410" s="126"/>
      <c r="G410" s="126"/>
      <c r="H410" s="126"/>
      <c r="J410" s="126"/>
    </row>
    <row r="411" spans="2:10" x14ac:dyDescent="0.2">
      <c r="B411" s="126"/>
      <c r="G411" s="126"/>
      <c r="H411" s="126"/>
      <c r="J411" s="126"/>
    </row>
    <row r="412" spans="2:10" x14ac:dyDescent="0.2">
      <c r="B412" s="126"/>
      <c r="G412" s="126"/>
      <c r="H412" s="126"/>
      <c r="J412" s="126"/>
    </row>
    <row r="413" spans="2:10" x14ac:dyDescent="0.2">
      <c r="B413" s="126"/>
      <c r="G413" s="126"/>
      <c r="H413" s="126"/>
      <c r="J413" s="126"/>
    </row>
    <row r="414" spans="2:10" x14ac:dyDescent="0.2">
      <c r="B414" s="126"/>
      <c r="G414" s="126"/>
      <c r="H414" s="126"/>
      <c r="J414" s="126"/>
    </row>
    <row r="415" spans="2:10" x14ac:dyDescent="0.2">
      <c r="B415" s="126"/>
      <c r="G415" s="126"/>
      <c r="H415" s="126"/>
      <c r="J415" s="126"/>
    </row>
    <row r="416" spans="2:10" x14ac:dyDescent="0.2">
      <c r="B416" s="126"/>
      <c r="G416" s="126"/>
      <c r="H416" s="126"/>
      <c r="J416" s="126"/>
    </row>
    <row r="417" spans="2:10" x14ac:dyDescent="0.2">
      <c r="B417" s="126"/>
      <c r="G417" s="126"/>
      <c r="H417" s="126"/>
      <c r="J417" s="126"/>
    </row>
    <row r="418" spans="2:10" x14ac:dyDescent="0.2">
      <c r="B418" s="126"/>
      <c r="G418" s="126"/>
      <c r="H418" s="126"/>
      <c r="J418" s="126"/>
    </row>
    <row r="419" spans="2:10" x14ac:dyDescent="0.2">
      <c r="B419" s="126"/>
      <c r="G419" s="126"/>
      <c r="H419" s="126"/>
      <c r="J419" s="126"/>
    </row>
    <row r="420" spans="2:10" x14ac:dyDescent="0.2">
      <c r="B420" s="126"/>
      <c r="G420" s="126"/>
      <c r="H420" s="126"/>
      <c r="J420" s="126"/>
    </row>
    <row r="421" spans="2:10" x14ac:dyDescent="0.2">
      <c r="B421" s="126"/>
      <c r="G421" s="126"/>
      <c r="H421" s="126"/>
      <c r="J421" s="126"/>
    </row>
    <row r="422" spans="2:10" x14ac:dyDescent="0.2">
      <c r="B422" s="126"/>
      <c r="G422" s="126"/>
      <c r="H422" s="126"/>
      <c r="J422" s="126"/>
    </row>
    <row r="423" spans="2:10" x14ac:dyDescent="0.2">
      <c r="B423" s="126"/>
      <c r="G423" s="126"/>
      <c r="H423" s="126"/>
      <c r="J423" s="126"/>
    </row>
    <row r="424" spans="2:10" x14ac:dyDescent="0.2">
      <c r="B424" s="126"/>
      <c r="G424" s="126"/>
      <c r="H424" s="126"/>
      <c r="J424" s="126"/>
    </row>
    <row r="425" spans="2:10" x14ac:dyDescent="0.2">
      <c r="B425" s="126"/>
      <c r="G425" s="126"/>
      <c r="H425" s="126"/>
      <c r="J425" s="126"/>
    </row>
    <row r="426" spans="2:10" x14ac:dyDescent="0.2">
      <c r="B426" s="126"/>
      <c r="G426" s="126"/>
      <c r="H426" s="126"/>
      <c r="J426" s="126"/>
    </row>
    <row r="427" spans="2:10" x14ac:dyDescent="0.2">
      <c r="B427" s="126"/>
      <c r="G427" s="126"/>
      <c r="H427" s="126"/>
      <c r="J427" s="126"/>
    </row>
    <row r="428" spans="2:10" x14ac:dyDescent="0.2">
      <c r="B428" s="126"/>
      <c r="G428" s="126"/>
      <c r="H428" s="126"/>
      <c r="J428" s="126"/>
    </row>
    <row r="429" spans="2:10" x14ac:dyDescent="0.2">
      <c r="B429" s="126"/>
      <c r="G429" s="126"/>
      <c r="H429" s="126"/>
      <c r="J429" s="126"/>
    </row>
    <row r="430" spans="2:10" x14ac:dyDescent="0.2">
      <c r="B430" s="126"/>
      <c r="G430" s="126"/>
      <c r="H430" s="126"/>
      <c r="J430" s="126"/>
    </row>
    <row r="431" spans="2:10" x14ac:dyDescent="0.2">
      <c r="B431" s="126"/>
      <c r="G431" s="126"/>
      <c r="H431" s="126"/>
      <c r="J431" s="126"/>
    </row>
    <row r="432" spans="2:10" x14ac:dyDescent="0.2">
      <c r="B432" s="126"/>
      <c r="G432" s="126"/>
      <c r="H432" s="126"/>
      <c r="J432" s="126"/>
    </row>
    <row r="433" spans="2:10" x14ac:dyDescent="0.2">
      <c r="B433" s="126"/>
      <c r="G433" s="126"/>
      <c r="H433" s="126"/>
      <c r="J433" s="126"/>
    </row>
    <row r="434" spans="2:10" x14ac:dyDescent="0.2">
      <c r="B434" s="126"/>
      <c r="G434" s="126"/>
      <c r="H434" s="126"/>
      <c r="J434" s="126"/>
    </row>
    <row r="435" spans="2:10" x14ac:dyDescent="0.2">
      <c r="B435" s="126"/>
      <c r="G435" s="126"/>
      <c r="H435" s="126"/>
      <c r="J435" s="126"/>
    </row>
    <row r="436" spans="2:10" x14ac:dyDescent="0.2">
      <c r="B436" s="126"/>
      <c r="G436" s="126"/>
      <c r="H436" s="126"/>
      <c r="J436" s="126"/>
    </row>
    <row r="437" spans="2:10" x14ac:dyDescent="0.2">
      <c r="B437" s="126"/>
      <c r="G437" s="126"/>
      <c r="H437" s="126"/>
      <c r="J437" s="126"/>
    </row>
    <row r="438" spans="2:10" x14ac:dyDescent="0.2">
      <c r="B438" s="126"/>
      <c r="G438" s="126"/>
      <c r="H438" s="126"/>
      <c r="J438" s="126"/>
    </row>
    <row r="439" spans="2:10" x14ac:dyDescent="0.2">
      <c r="B439" s="126"/>
      <c r="G439" s="126"/>
      <c r="H439" s="126"/>
      <c r="J439" s="126"/>
    </row>
    <row r="440" spans="2:10" x14ac:dyDescent="0.2">
      <c r="B440" s="126"/>
      <c r="G440" s="126"/>
      <c r="H440" s="126"/>
      <c r="J440" s="126"/>
    </row>
    <row r="441" spans="2:10" x14ac:dyDescent="0.2">
      <c r="B441" s="126"/>
      <c r="G441" s="126"/>
      <c r="H441" s="126"/>
      <c r="J441" s="126"/>
    </row>
    <row r="442" spans="2:10" x14ac:dyDescent="0.2">
      <c r="B442" s="126"/>
      <c r="G442" s="126"/>
      <c r="H442" s="126"/>
      <c r="J442" s="126"/>
    </row>
    <row r="443" spans="2:10" x14ac:dyDescent="0.2">
      <c r="B443" s="126"/>
      <c r="G443" s="126"/>
      <c r="H443" s="126"/>
      <c r="J443" s="126"/>
    </row>
    <row r="444" spans="2:10" x14ac:dyDescent="0.2">
      <c r="B444" s="126"/>
      <c r="G444" s="126"/>
      <c r="H444" s="126"/>
      <c r="J444" s="126"/>
    </row>
    <row r="445" spans="2:10" x14ac:dyDescent="0.2">
      <c r="B445" s="126"/>
      <c r="G445" s="126"/>
      <c r="H445" s="126"/>
      <c r="J445" s="126"/>
    </row>
    <row r="446" spans="2:10" x14ac:dyDescent="0.2">
      <c r="B446" s="126"/>
      <c r="G446" s="126"/>
      <c r="H446" s="126"/>
      <c r="J446" s="126"/>
    </row>
    <row r="447" spans="2:10" x14ac:dyDescent="0.2">
      <c r="B447" s="126"/>
      <c r="G447" s="126"/>
      <c r="H447" s="126"/>
      <c r="J447" s="126"/>
    </row>
    <row r="448" spans="2:10" x14ac:dyDescent="0.2">
      <c r="B448" s="126"/>
      <c r="G448" s="126"/>
      <c r="H448" s="126"/>
      <c r="J448" s="126"/>
    </row>
    <row r="449" spans="2:10" x14ac:dyDescent="0.2">
      <c r="B449" s="126"/>
      <c r="G449" s="126"/>
      <c r="H449" s="126"/>
      <c r="J449" s="126"/>
    </row>
    <row r="450" spans="2:10" x14ac:dyDescent="0.2">
      <c r="B450" s="126"/>
      <c r="G450" s="126"/>
      <c r="H450" s="126"/>
      <c r="J450" s="126"/>
    </row>
    <row r="451" spans="2:10" x14ac:dyDescent="0.2">
      <c r="B451" s="126"/>
      <c r="G451" s="126"/>
      <c r="H451" s="126"/>
      <c r="J451" s="126"/>
    </row>
    <row r="452" spans="2:10" x14ac:dyDescent="0.2">
      <c r="B452" s="126"/>
      <c r="G452" s="126"/>
      <c r="H452" s="126"/>
      <c r="J452" s="126"/>
    </row>
    <row r="453" spans="2:10" x14ac:dyDescent="0.2">
      <c r="B453" s="126"/>
      <c r="G453" s="126"/>
      <c r="H453" s="126"/>
      <c r="J453" s="126"/>
    </row>
    <row r="454" spans="2:10" x14ac:dyDescent="0.2">
      <c r="B454" s="126"/>
      <c r="G454" s="126"/>
      <c r="H454" s="126"/>
      <c r="J454" s="126"/>
    </row>
    <row r="455" spans="2:10" x14ac:dyDescent="0.2">
      <c r="B455" s="126"/>
      <c r="G455" s="126"/>
      <c r="H455" s="126"/>
      <c r="J455" s="126"/>
    </row>
    <row r="456" spans="2:10" x14ac:dyDescent="0.2">
      <c r="B456" s="126"/>
      <c r="G456" s="126"/>
      <c r="H456" s="126"/>
      <c r="J456" s="126"/>
    </row>
    <row r="457" spans="2:10" x14ac:dyDescent="0.2">
      <c r="B457" s="126"/>
      <c r="G457" s="126"/>
      <c r="H457" s="126"/>
      <c r="J457" s="126"/>
    </row>
    <row r="458" spans="2:10" x14ac:dyDescent="0.2">
      <c r="B458" s="126"/>
      <c r="G458" s="126"/>
      <c r="H458" s="126"/>
      <c r="J458" s="126"/>
    </row>
    <row r="459" spans="2:10" x14ac:dyDescent="0.2">
      <c r="B459" s="126"/>
      <c r="G459" s="126"/>
      <c r="H459" s="126"/>
      <c r="J459" s="126"/>
    </row>
    <row r="460" spans="2:10" x14ac:dyDescent="0.2">
      <c r="B460" s="126"/>
      <c r="G460" s="126"/>
      <c r="H460" s="126"/>
      <c r="J460" s="126"/>
    </row>
    <row r="461" spans="2:10" x14ac:dyDescent="0.2">
      <c r="B461" s="126"/>
      <c r="G461" s="126"/>
      <c r="H461" s="126"/>
      <c r="J461" s="126"/>
    </row>
    <row r="462" spans="2:10" x14ac:dyDescent="0.2">
      <c r="B462" s="126"/>
      <c r="G462" s="126"/>
      <c r="H462" s="126"/>
      <c r="J462" s="126"/>
    </row>
    <row r="463" spans="2:10" x14ac:dyDescent="0.2">
      <c r="B463" s="126"/>
      <c r="G463" s="126"/>
      <c r="H463" s="126"/>
      <c r="J463" s="126"/>
    </row>
    <row r="464" spans="2:10" x14ac:dyDescent="0.2">
      <c r="B464" s="126"/>
      <c r="G464" s="126"/>
      <c r="H464" s="126"/>
      <c r="J464" s="126"/>
    </row>
    <row r="465" spans="2:10" x14ac:dyDescent="0.2">
      <c r="B465" s="126"/>
      <c r="G465" s="126"/>
      <c r="H465" s="126"/>
      <c r="J465" s="126"/>
    </row>
    <row r="466" spans="2:10" x14ac:dyDescent="0.2">
      <c r="B466" s="126"/>
      <c r="G466" s="126"/>
      <c r="H466" s="126"/>
      <c r="J466" s="126"/>
    </row>
    <row r="467" spans="2:10" x14ac:dyDescent="0.2">
      <c r="B467" s="126"/>
      <c r="G467" s="126"/>
      <c r="H467" s="126"/>
      <c r="J467" s="126"/>
    </row>
    <row r="468" spans="2:10" x14ac:dyDescent="0.2">
      <c r="B468" s="126"/>
      <c r="G468" s="126"/>
      <c r="H468" s="126"/>
      <c r="J468" s="126"/>
    </row>
    <row r="469" spans="2:10" x14ac:dyDescent="0.2">
      <c r="B469" s="126"/>
      <c r="G469" s="126"/>
      <c r="H469" s="126"/>
      <c r="J469" s="126"/>
    </row>
    <row r="470" spans="2:10" x14ac:dyDescent="0.2">
      <c r="B470" s="126"/>
      <c r="G470" s="126"/>
      <c r="H470" s="126"/>
      <c r="J470" s="126"/>
    </row>
    <row r="471" spans="2:10" x14ac:dyDescent="0.2">
      <c r="B471" s="126"/>
      <c r="G471" s="126"/>
      <c r="H471" s="126"/>
      <c r="J471" s="126"/>
    </row>
    <row r="472" spans="2:10" x14ac:dyDescent="0.2">
      <c r="B472" s="126"/>
      <c r="G472" s="126"/>
      <c r="H472" s="126"/>
      <c r="J472" s="126"/>
    </row>
    <row r="473" spans="2:10" x14ac:dyDescent="0.2">
      <c r="B473" s="126"/>
      <c r="G473" s="126"/>
      <c r="H473" s="126"/>
      <c r="J473" s="126"/>
    </row>
    <row r="474" spans="2:10" x14ac:dyDescent="0.2">
      <c r="B474" s="126"/>
      <c r="G474" s="126"/>
      <c r="H474" s="126"/>
      <c r="J474" s="126"/>
    </row>
    <row r="475" spans="2:10" x14ac:dyDescent="0.2">
      <c r="B475" s="126"/>
      <c r="G475" s="126"/>
      <c r="H475" s="126"/>
      <c r="J475" s="126"/>
    </row>
    <row r="476" spans="2:10" x14ac:dyDescent="0.2">
      <c r="B476" s="126"/>
      <c r="G476" s="126"/>
      <c r="H476" s="126"/>
      <c r="J476" s="126"/>
    </row>
    <row r="477" spans="2:10" x14ac:dyDescent="0.2">
      <c r="B477" s="126"/>
      <c r="G477" s="126"/>
      <c r="H477" s="126"/>
      <c r="J477" s="126"/>
    </row>
    <row r="478" spans="2:10" x14ac:dyDescent="0.2">
      <c r="B478" s="126"/>
      <c r="G478" s="126"/>
      <c r="H478" s="126"/>
      <c r="J478" s="126"/>
    </row>
    <row r="479" spans="2:10" x14ac:dyDescent="0.2">
      <c r="B479" s="126"/>
      <c r="G479" s="126"/>
      <c r="H479" s="126"/>
      <c r="J479" s="126"/>
    </row>
    <row r="480" spans="2:10" x14ac:dyDescent="0.2">
      <c r="B480" s="126"/>
      <c r="G480" s="126"/>
      <c r="H480" s="126"/>
      <c r="J480" s="126"/>
    </row>
    <row r="481" spans="2:10" x14ac:dyDescent="0.2">
      <c r="B481" s="126"/>
      <c r="G481" s="126"/>
      <c r="H481" s="126"/>
      <c r="J481" s="126"/>
    </row>
    <row r="482" spans="2:10" x14ac:dyDescent="0.2">
      <c r="B482" s="126"/>
      <c r="G482" s="126"/>
      <c r="H482" s="126"/>
      <c r="J482" s="126"/>
    </row>
    <row r="483" spans="2:10" x14ac:dyDescent="0.2">
      <c r="B483" s="126"/>
      <c r="G483" s="126"/>
      <c r="H483" s="126"/>
      <c r="J483" s="126"/>
    </row>
    <row r="484" spans="2:10" x14ac:dyDescent="0.2">
      <c r="B484" s="126"/>
      <c r="G484" s="126"/>
      <c r="H484" s="126"/>
      <c r="J484" s="126"/>
    </row>
    <row r="485" spans="2:10" x14ac:dyDescent="0.2">
      <c r="B485" s="126"/>
      <c r="G485" s="126"/>
      <c r="H485" s="126"/>
      <c r="J485" s="126"/>
    </row>
    <row r="486" spans="2:10" x14ac:dyDescent="0.2">
      <c r="B486" s="126"/>
      <c r="G486" s="126"/>
      <c r="H486" s="126"/>
      <c r="J486" s="126"/>
    </row>
    <row r="487" spans="2:10" x14ac:dyDescent="0.2">
      <c r="B487" s="126"/>
      <c r="G487" s="126"/>
      <c r="H487" s="126"/>
      <c r="J487" s="126"/>
    </row>
    <row r="488" spans="2:10" x14ac:dyDescent="0.2">
      <c r="B488" s="126"/>
      <c r="G488" s="126"/>
      <c r="H488" s="126"/>
      <c r="J488" s="126"/>
    </row>
    <row r="489" spans="2:10" x14ac:dyDescent="0.2">
      <c r="B489" s="126"/>
      <c r="G489" s="126"/>
      <c r="H489" s="126"/>
      <c r="J489" s="126"/>
    </row>
    <row r="490" spans="2:10" x14ac:dyDescent="0.2">
      <c r="B490" s="126"/>
      <c r="G490" s="126"/>
      <c r="H490" s="126"/>
      <c r="J490" s="126"/>
    </row>
    <row r="491" spans="2:10" x14ac:dyDescent="0.2">
      <c r="B491" s="126"/>
      <c r="G491" s="126"/>
      <c r="H491" s="126"/>
      <c r="J491" s="126"/>
    </row>
    <row r="492" spans="2:10" x14ac:dyDescent="0.2">
      <c r="B492" s="126"/>
      <c r="G492" s="126"/>
      <c r="H492" s="126"/>
      <c r="J492" s="126"/>
    </row>
    <row r="493" spans="2:10" x14ac:dyDescent="0.2">
      <c r="B493" s="126"/>
      <c r="G493" s="126"/>
      <c r="H493" s="126"/>
      <c r="J493" s="126"/>
    </row>
    <row r="494" spans="2:10" x14ac:dyDescent="0.2">
      <c r="B494" s="126"/>
      <c r="G494" s="126"/>
      <c r="H494" s="126"/>
      <c r="J494" s="126"/>
    </row>
    <row r="495" spans="2:10" x14ac:dyDescent="0.2">
      <c r="B495" s="126"/>
      <c r="G495" s="126"/>
      <c r="H495" s="126"/>
      <c r="J495" s="126"/>
    </row>
    <row r="496" spans="2:10" x14ac:dyDescent="0.2">
      <c r="B496" s="126"/>
      <c r="G496" s="126"/>
      <c r="H496" s="126"/>
      <c r="J496" s="126"/>
    </row>
    <row r="497" spans="2:10" x14ac:dyDescent="0.2">
      <c r="B497" s="126"/>
      <c r="G497" s="126"/>
      <c r="H497" s="126"/>
      <c r="J497" s="126"/>
    </row>
    <row r="498" spans="2:10" x14ac:dyDescent="0.2">
      <c r="B498" s="126"/>
      <c r="G498" s="126"/>
      <c r="H498" s="126"/>
      <c r="J498" s="126"/>
    </row>
    <row r="499" spans="2:10" x14ac:dyDescent="0.2">
      <c r="B499" s="126"/>
      <c r="G499" s="126"/>
      <c r="H499" s="126"/>
      <c r="J499" s="126"/>
    </row>
    <row r="500" spans="2:10" x14ac:dyDescent="0.2">
      <c r="B500" s="126"/>
      <c r="G500" s="126"/>
      <c r="H500" s="126"/>
      <c r="J500" s="126"/>
    </row>
    <row r="501" spans="2:10" x14ac:dyDescent="0.2">
      <c r="B501" s="126"/>
      <c r="G501" s="126"/>
      <c r="H501" s="126"/>
      <c r="J501" s="126"/>
    </row>
    <row r="502" spans="2:10" x14ac:dyDescent="0.2">
      <c r="B502" s="126"/>
      <c r="G502" s="126"/>
      <c r="H502" s="126"/>
      <c r="J502" s="126"/>
    </row>
    <row r="503" spans="2:10" x14ac:dyDescent="0.2">
      <c r="B503" s="126"/>
      <c r="G503" s="126"/>
      <c r="H503" s="126"/>
      <c r="J503" s="126"/>
    </row>
    <row r="504" spans="2:10" x14ac:dyDescent="0.2">
      <c r="B504" s="126"/>
      <c r="G504" s="126"/>
      <c r="H504" s="126"/>
      <c r="J504" s="126"/>
    </row>
    <row r="505" spans="2:10" x14ac:dyDescent="0.2">
      <c r="B505" s="126"/>
      <c r="G505" s="126"/>
      <c r="H505" s="126"/>
      <c r="J505" s="126"/>
    </row>
    <row r="506" spans="2:10" x14ac:dyDescent="0.2">
      <c r="B506" s="126"/>
      <c r="G506" s="126"/>
      <c r="H506" s="126"/>
      <c r="J506" s="126"/>
    </row>
    <row r="507" spans="2:10" x14ac:dyDescent="0.2">
      <c r="B507" s="126"/>
      <c r="G507" s="126"/>
      <c r="H507" s="126"/>
      <c r="J507" s="126"/>
    </row>
    <row r="508" spans="2:10" x14ac:dyDescent="0.2">
      <c r="B508" s="126"/>
      <c r="G508" s="126"/>
      <c r="H508" s="126"/>
      <c r="J508" s="126"/>
    </row>
    <row r="509" spans="2:10" x14ac:dyDescent="0.2">
      <c r="B509" s="126"/>
      <c r="G509" s="126"/>
      <c r="H509" s="126"/>
      <c r="J509" s="126"/>
    </row>
    <row r="510" spans="2:10" x14ac:dyDescent="0.2">
      <c r="B510" s="126"/>
      <c r="G510" s="126"/>
      <c r="H510" s="126"/>
      <c r="J510" s="126"/>
    </row>
    <row r="511" spans="2:10" x14ac:dyDescent="0.2">
      <c r="B511" s="126"/>
      <c r="G511" s="126"/>
      <c r="H511" s="126"/>
      <c r="J511" s="126"/>
    </row>
    <row r="512" spans="2:10" x14ac:dyDescent="0.2">
      <c r="B512" s="126"/>
      <c r="G512" s="126"/>
      <c r="H512" s="126"/>
      <c r="J512" s="126"/>
    </row>
    <row r="513" spans="2:10" x14ac:dyDescent="0.2">
      <c r="B513" s="126"/>
      <c r="G513" s="126"/>
      <c r="H513" s="126"/>
      <c r="J513" s="126"/>
    </row>
    <row r="514" spans="2:10" x14ac:dyDescent="0.2">
      <c r="B514" s="126"/>
      <c r="G514" s="126"/>
      <c r="H514" s="126"/>
      <c r="J514" s="126"/>
    </row>
    <row r="515" spans="2:10" x14ac:dyDescent="0.2">
      <c r="B515" s="126"/>
      <c r="G515" s="126"/>
      <c r="H515" s="126"/>
      <c r="J515" s="126"/>
    </row>
    <row r="516" spans="2:10" x14ac:dyDescent="0.2">
      <c r="B516" s="126"/>
      <c r="G516" s="126"/>
      <c r="H516" s="126"/>
      <c r="J516" s="126"/>
    </row>
    <row r="517" spans="2:10" x14ac:dyDescent="0.2">
      <c r="B517" s="126"/>
      <c r="G517" s="126"/>
      <c r="H517" s="126"/>
      <c r="J517" s="126"/>
    </row>
    <row r="518" spans="2:10" x14ac:dyDescent="0.2">
      <c r="B518" s="126"/>
      <c r="G518" s="126"/>
      <c r="H518" s="126"/>
      <c r="J518" s="126"/>
    </row>
    <row r="519" spans="2:10" x14ac:dyDescent="0.2">
      <c r="B519" s="126"/>
      <c r="G519" s="126"/>
      <c r="H519" s="126"/>
      <c r="J519" s="126"/>
    </row>
    <row r="520" spans="2:10" x14ac:dyDescent="0.2">
      <c r="B520" s="126"/>
      <c r="G520" s="126"/>
      <c r="H520" s="126"/>
      <c r="J520" s="126"/>
    </row>
    <row r="521" spans="2:10" x14ac:dyDescent="0.2">
      <c r="B521" s="126"/>
      <c r="G521" s="126"/>
      <c r="H521" s="126"/>
      <c r="J521" s="126"/>
    </row>
    <row r="522" spans="2:10" x14ac:dyDescent="0.2">
      <c r="B522" s="126"/>
      <c r="G522" s="126"/>
      <c r="H522" s="126"/>
      <c r="J522" s="126"/>
    </row>
    <row r="523" spans="2:10" x14ac:dyDescent="0.2">
      <c r="B523" s="126"/>
      <c r="G523" s="126"/>
      <c r="H523" s="126"/>
      <c r="J523" s="126"/>
    </row>
    <row r="524" spans="2:10" x14ac:dyDescent="0.2">
      <c r="B524" s="126"/>
      <c r="G524" s="126"/>
      <c r="H524" s="126"/>
      <c r="J524" s="126"/>
    </row>
    <row r="525" spans="2:10" x14ac:dyDescent="0.2">
      <c r="B525" s="126"/>
      <c r="G525" s="126"/>
      <c r="H525" s="126"/>
      <c r="J525" s="126"/>
    </row>
    <row r="526" spans="2:10" x14ac:dyDescent="0.2">
      <c r="B526" s="126"/>
      <c r="G526" s="126"/>
      <c r="H526" s="126"/>
      <c r="J526" s="126"/>
    </row>
    <row r="527" spans="2:10" x14ac:dyDescent="0.2">
      <c r="B527" s="126"/>
      <c r="G527" s="126"/>
      <c r="H527" s="126"/>
      <c r="J527" s="126"/>
    </row>
    <row r="528" spans="2:10" x14ac:dyDescent="0.2">
      <c r="B528" s="126"/>
      <c r="G528" s="126"/>
      <c r="H528" s="126"/>
      <c r="J528" s="126"/>
    </row>
    <row r="529" spans="2:10" x14ac:dyDescent="0.2">
      <c r="B529" s="126"/>
      <c r="G529" s="126"/>
      <c r="H529" s="126"/>
      <c r="J529" s="126"/>
    </row>
    <row r="530" spans="2:10" x14ac:dyDescent="0.2">
      <c r="B530" s="126"/>
      <c r="G530" s="126"/>
      <c r="H530" s="126"/>
      <c r="J530" s="126"/>
    </row>
    <row r="531" spans="2:10" x14ac:dyDescent="0.2">
      <c r="B531" s="126"/>
      <c r="G531" s="126"/>
      <c r="H531" s="126"/>
      <c r="J531" s="126"/>
    </row>
    <row r="532" spans="2:10" x14ac:dyDescent="0.2">
      <c r="B532" s="126"/>
      <c r="G532" s="126"/>
      <c r="H532" s="126"/>
      <c r="J532" s="126"/>
    </row>
    <row r="533" spans="2:10" x14ac:dyDescent="0.2">
      <c r="B533" s="126"/>
      <c r="G533" s="126"/>
      <c r="H533" s="126"/>
      <c r="J533" s="126"/>
    </row>
    <row r="534" spans="2:10" x14ac:dyDescent="0.2">
      <c r="B534" s="126"/>
      <c r="G534" s="126"/>
      <c r="H534" s="126"/>
      <c r="J534" s="126"/>
    </row>
    <row r="535" spans="2:10" x14ac:dyDescent="0.2">
      <c r="B535" s="126"/>
      <c r="G535" s="126"/>
      <c r="H535" s="126"/>
      <c r="J535" s="126"/>
    </row>
    <row r="536" spans="2:10" x14ac:dyDescent="0.2">
      <c r="B536" s="126"/>
      <c r="G536" s="126"/>
      <c r="H536" s="126"/>
      <c r="J536" s="126"/>
    </row>
    <row r="537" spans="2:10" x14ac:dyDescent="0.2">
      <c r="B537" s="126"/>
      <c r="G537" s="126"/>
      <c r="H537" s="126"/>
      <c r="J537" s="126"/>
    </row>
    <row r="538" spans="2:10" x14ac:dyDescent="0.2">
      <c r="B538" s="126"/>
      <c r="G538" s="126"/>
      <c r="H538" s="126"/>
      <c r="J538" s="126"/>
    </row>
    <row r="539" spans="2:10" x14ac:dyDescent="0.2">
      <c r="B539" s="126"/>
      <c r="G539" s="126"/>
      <c r="H539" s="126"/>
      <c r="J539" s="126"/>
    </row>
    <row r="540" spans="2:10" x14ac:dyDescent="0.2">
      <c r="B540" s="126"/>
      <c r="G540" s="126"/>
      <c r="H540" s="126"/>
      <c r="J540" s="126"/>
    </row>
    <row r="541" spans="2:10" x14ac:dyDescent="0.2">
      <c r="B541" s="126"/>
      <c r="G541" s="126"/>
      <c r="H541" s="126"/>
      <c r="J541" s="126"/>
    </row>
    <row r="542" spans="2:10" x14ac:dyDescent="0.2">
      <c r="B542" s="126"/>
      <c r="G542" s="126"/>
      <c r="H542" s="126"/>
      <c r="J542" s="126"/>
    </row>
    <row r="543" spans="2:10" x14ac:dyDescent="0.2">
      <c r="B543" s="126"/>
      <c r="G543" s="126"/>
      <c r="H543" s="126"/>
      <c r="J543" s="126"/>
    </row>
    <row r="544" spans="2:10" x14ac:dyDescent="0.2">
      <c r="B544" s="126"/>
      <c r="G544" s="126"/>
      <c r="H544" s="126"/>
      <c r="J544" s="126"/>
    </row>
    <row r="545" spans="2:10" x14ac:dyDescent="0.2">
      <c r="B545" s="126"/>
      <c r="G545" s="126"/>
      <c r="H545" s="126"/>
      <c r="J545" s="126"/>
    </row>
    <row r="546" spans="2:10" x14ac:dyDescent="0.2">
      <c r="B546" s="126"/>
      <c r="G546" s="126"/>
      <c r="H546" s="126"/>
      <c r="J546" s="126"/>
    </row>
    <row r="547" spans="2:10" x14ac:dyDescent="0.2">
      <c r="B547" s="126"/>
      <c r="G547" s="126"/>
      <c r="H547" s="126"/>
      <c r="J547" s="126"/>
    </row>
    <row r="548" spans="2:10" x14ac:dyDescent="0.2">
      <c r="B548" s="126"/>
      <c r="G548" s="126"/>
      <c r="H548" s="126"/>
      <c r="J548" s="126"/>
    </row>
    <row r="549" spans="2:10" x14ac:dyDescent="0.2">
      <c r="B549" s="126"/>
      <c r="G549" s="126"/>
      <c r="H549" s="126"/>
      <c r="J549" s="126"/>
    </row>
    <row r="550" spans="2:10" x14ac:dyDescent="0.2">
      <c r="B550" s="126"/>
      <c r="G550" s="126"/>
      <c r="H550" s="126"/>
      <c r="J550" s="126"/>
    </row>
    <row r="551" spans="2:10" x14ac:dyDescent="0.2">
      <c r="B551" s="126"/>
      <c r="G551" s="126"/>
      <c r="H551" s="126"/>
      <c r="J551" s="126"/>
    </row>
    <row r="552" spans="2:10" x14ac:dyDescent="0.2">
      <c r="B552" s="126"/>
      <c r="G552" s="126"/>
      <c r="H552" s="126"/>
      <c r="J552" s="126"/>
    </row>
    <row r="553" spans="2:10" x14ac:dyDescent="0.2">
      <c r="B553" s="126"/>
      <c r="G553" s="126"/>
      <c r="H553" s="126"/>
      <c r="J553" s="126"/>
    </row>
    <row r="554" spans="2:10" x14ac:dyDescent="0.2">
      <c r="B554" s="126"/>
      <c r="G554" s="126"/>
      <c r="H554" s="126"/>
      <c r="J554" s="126"/>
    </row>
    <row r="555" spans="2:10" x14ac:dyDescent="0.2">
      <c r="B555" s="126"/>
      <c r="G555" s="126"/>
      <c r="H555" s="126"/>
      <c r="J555" s="126"/>
    </row>
    <row r="556" spans="2:10" x14ac:dyDescent="0.2">
      <c r="B556" s="126"/>
      <c r="G556" s="126"/>
      <c r="H556" s="126"/>
      <c r="J556" s="126"/>
    </row>
    <row r="557" spans="2:10" x14ac:dyDescent="0.2">
      <c r="B557" s="126"/>
      <c r="G557" s="126"/>
      <c r="H557" s="126"/>
      <c r="J557" s="126"/>
    </row>
    <row r="558" spans="2:10" x14ac:dyDescent="0.2">
      <c r="B558" s="126"/>
      <c r="G558" s="126"/>
      <c r="H558" s="126"/>
      <c r="J558" s="126"/>
    </row>
    <row r="559" spans="2:10" x14ac:dyDescent="0.2">
      <c r="B559" s="126"/>
      <c r="G559" s="126"/>
      <c r="H559" s="126"/>
      <c r="J559" s="126"/>
    </row>
    <row r="560" spans="2:10" x14ac:dyDescent="0.2">
      <c r="B560" s="126"/>
      <c r="G560" s="126"/>
      <c r="H560" s="126"/>
      <c r="J560" s="126"/>
    </row>
    <row r="561" spans="2:10" x14ac:dyDescent="0.2">
      <c r="B561" s="126"/>
      <c r="G561" s="126"/>
      <c r="H561" s="126"/>
      <c r="J561" s="126"/>
    </row>
    <row r="562" spans="2:10" x14ac:dyDescent="0.2">
      <c r="B562" s="126"/>
      <c r="G562" s="126"/>
      <c r="H562" s="126"/>
      <c r="J562" s="126"/>
    </row>
    <row r="563" spans="2:10" x14ac:dyDescent="0.2">
      <c r="B563" s="126"/>
      <c r="G563" s="126"/>
      <c r="H563" s="126"/>
      <c r="J563" s="126"/>
    </row>
    <row r="564" spans="2:10" x14ac:dyDescent="0.2">
      <c r="B564" s="126"/>
      <c r="G564" s="126"/>
      <c r="H564" s="126"/>
      <c r="J564" s="126"/>
    </row>
    <row r="565" spans="2:10" x14ac:dyDescent="0.2">
      <c r="B565" s="126"/>
      <c r="G565" s="126"/>
      <c r="H565" s="126"/>
      <c r="J565" s="126"/>
    </row>
    <row r="566" spans="2:10" x14ac:dyDescent="0.2">
      <c r="B566" s="126"/>
      <c r="G566" s="126"/>
      <c r="H566" s="126"/>
      <c r="J566" s="126"/>
    </row>
    <row r="567" spans="2:10" x14ac:dyDescent="0.2">
      <c r="B567" s="126"/>
      <c r="G567" s="126"/>
      <c r="H567" s="126"/>
      <c r="J567" s="126"/>
    </row>
    <row r="568" spans="2:10" x14ac:dyDescent="0.2">
      <c r="B568" s="126"/>
      <c r="G568" s="126"/>
      <c r="H568" s="126"/>
      <c r="J568" s="126"/>
    </row>
    <row r="569" spans="2:10" x14ac:dyDescent="0.2">
      <c r="B569" s="126"/>
      <c r="G569" s="126"/>
      <c r="H569" s="126"/>
      <c r="J569" s="126"/>
    </row>
    <row r="570" spans="2:10" x14ac:dyDescent="0.2">
      <c r="B570" s="126"/>
      <c r="G570" s="126"/>
      <c r="H570" s="126"/>
      <c r="J570" s="126"/>
    </row>
    <row r="571" spans="2:10" x14ac:dyDescent="0.2">
      <c r="B571" s="126"/>
      <c r="G571" s="126"/>
      <c r="H571" s="126"/>
      <c r="J571" s="126"/>
    </row>
    <row r="572" spans="2:10" x14ac:dyDescent="0.2">
      <c r="B572" s="126"/>
      <c r="G572" s="126"/>
      <c r="H572" s="126"/>
      <c r="J572" s="126"/>
    </row>
    <row r="573" spans="2:10" x14ac:dyDescent="0.2">
      <c r="B573" s="126"/>
      <c r="G573" s="126"/>
      <c r="H573" s="126"/>
      <c r="J573" s="126"/>
    </row>
    <row r="574" spans="2:10" x14ac:dyDescent="0.2">
      <c r="B574" s="126"/>
      <c r="G574" s="126"/>
      <c r="H574" s="126"/>
      <c r="J574" s="126"/>
    </row>
    <row r="575" spans="2:10" x14ac:dyDescent="0.2">
      <c r="B575" s="126"/>
      <c r="G575" s="126"/>
      <c r="H575" s="126"/>
      <c r="J575" s="126"/>
    </row>
    <row r="576" spans="2:10" x14ac:dyDescent="0.2">
      <c r="B576" s="126"/>
      <c r="G576" s="126"/>
      <c r="H576" s="126"/>
      <c r="J576" s="126"/>
    </row>
    <row r="577" spans="2:10" x14ac:dyDescent="0.2">
      <c r="B577" s="126"/>
      <c r="G577" s="126"/>
      <c r="H577" s="126"/>
      <c r="J577" s="126"/>
    </row>
    <row r="578" spans="2:10" x14ac:dyDescent="0.2">
      <c r="B578" s="126"/>
      <c r="G578" s="126"/>
      <c r="H578" s="126"/>
      <c r="J578" s="126"/>
    </row>
    <row r="579" spans="2:10" x14ac:dyDescent="0.2">
      <c r="B579" s="126"/>
      <c r="G579" s="126"/>
      <c r="H579" s="126"/>
      <c r="J579" s="126"/>
    </row>
    <row r="580" spans="2:10" x14ac:dyDescent="0.2">
      <c r="B580" s="126"/>
      <c r="G580" s="126"/>
      <c r="H580" s="126"/>
      <c r="J580" s="126"/>
    </row>
    <row r="581" spans="2:10" x14ac:dyDescent="0.2">
      <c r="B581" s="126"/>
      <c r="G581" s="126"/>
      <c r="H581" s="126"/>
      <c r="J581" s="126"/>
    </row>
    <row r="582" spans="2:10" x14ac:dyDescent="0.2">
      <c r="B582" s="126"/>
      <c r="G582" s="126"/>
      <c r="H582" s="126"/>
      <c r="J582" s="126"/>
    </row>
    <row r="583" spans="2:10" x14ac:dyDescent="0.2">
      <c r="B583" s="126"/>
      <c r="G583" s="126"/>
      <c r="H583" s="126"/>
      <c r="J583" s="126"/>
    </row>
    <row r="584" spans="2:10" x14ac:dyDescent="0.2">
      <c r="B584" s="126"/>
      <c r="G584" s="126"/>
      <c r="H584" s="126"/>
      <c r="J584" s="126"/>
    </row>
    <row r="585" spans="2:10" x14ac:dyDescent="0.2">
      <c r="B585" s="126"/>
      <c r="G585" s="126"/>
      <c r="H585" s="126"/>
      <c r="J585" s="126"/>
    </row>
    <row r="586" spans="2:10" x14ac:dyDescent="0.2">
      <c r="B586" s="126"/>
      <c r="G586" s="126"/>
      <c r="H586" s="126"/>
      <c r="J586" s="126"/>
    </row>
    <row r="587" spans="2:10" x14ac:dyDescent="0.2">
      <c r="B587" s="126"/>
      <c r="G587" s="126"/>
      <c r="H587" s="126"/>
      <c r="J587" s="126"/>
    </row>
    <row r="588" spans="2:10" x14ac:dyDescent="0.2">
      <c r="B588" s="126"/>
      <c r="G588" s="126"/>
      <c r="H588" s="126"/>
      <c r="J588" s="126"/>
    </row>
    <row r="589" spans="2:10" x14ac:dyDescent="0.2">
      <c r="B589" s="126"/>
      <c r="G589" s="126"/>
      <c r="H589" s="126"/>
      <c r="J589" s="126"/>
    </row>
    <row r="590" spans="2:10" x14ac:dyDescent="0.2">
      <c r="B590" s="126"/>
      <c r="G590" s="126"/>
      <c r="H590" s="126"/>
      <c r="J590" s="126"/>
    </row>
    <row r="591" spans="2:10" x14ac:dyDescent="0.2">
      <c r="B591" s="126"/>
      <c r="G591" s="126"/>
      <c r="H591" s="126"/>
      <c r="J591" s="126"/>
    </row>
    <row r="592" spans="2:10" x14ac:dyDescent="0.2">
      <c r="B592" s="126"/>
      <c r="G592" s="126"/>
      <c r="H592" s="126"/>
      <c r="J592" s="126"/>
    </row>
    <row r="593" spans="2:10" x14ac:dyDescent="0.2">
      <c r="B593" s="126"/>
      <c r="G593" s="126"/>
      <c r="H593" s="126"/>
      <c r="J593" s="126"/>
    </row>
    <row r="594" spans="2:10" x14ac:dyDescent="0.2">
      <c r="B594" s="126"/>
      <c r="G594" s="126"/>
      <c r="H594" s="126"/>
      <c r="J594" s="126"/>
    </row>
    <row r="595" spans="2:10" x14ac:dyDescent="0.2">
      <c r="B595" s="126"/>
      <c r="G595" s="126"/>
      <c r="H595" s="126"/>
      <c r="J595" s="126"/>
    </row>
    <row r="596" spans="2:10" x14ac:dyDescent="0.2">
      <c r="B596" s="126"/>
      <c r="G596" s="126"/>
      <c r="H596" s="126"/>
      <c r="J596" s="126"/>
    </row>
    <row r="597" spans="2:10" x14ac:dyDescent="0.2">
      <c r="B597" s="126"/>
      <c r="G597" s="126"/>
      <c r="H597" s="126"/>
      <c r="J597" s="126"/>
    </row>
    <row r="598" spans="2:10" x14ac:dyDescent="0.2">
      <c r="B598" s="126"/>
      <c r="G598" s="126"/>
      <c r="H598" s="126"/>
      <c r="J598" s="126"/>
    </row>
    <row r="599" spans="2:10" x14ac:dyDescent="0.2">
      <c r="B599" s="126"/>
      <c r="G599" s="126"/>
      <c r="H599" s="126"/>
      <c r="J599" s="126"/>
    </row>
    <row r="600" spans="2:10" x14ac:dyDescent="0.2">
      <c r="B600" s="126"/>
      <c r="G600" s="126"/>
      <c r="H600" s="126"/>
      <c r="J600" s="126"/>
    </row>
    <row r="601" spans="2:10" x14ac:dyDescent="0.2">
      <c r="B601" s="126"/>
      <c r="G601" s="126"/>
      <c r="H601" s="126"/>
      <c r="J601" s="126"/>
    </row>
    <row r="602" spans="2:10" x14ac:dyDescent="0.2">
      <c r="B602" s="126"/>
      <c r="G602" s="126"/>
      <c r="H602" s="126"/>
      <c r="J602" s="126"/>
    </row>
    <row r="603" spans="2:10" x14ac:dyDescent="0.2">
      <c r="B603" s="126"/>
      <c r="G603" s="126"/>
      <c r="H603" s="126"/>
      <c r="J603" s="126"/>
    </row>
    <row r="604" spans="2:10" x14ac:dyDescent="0.2">
      <c r="B604" s="126"/>
      <c r="G604" s="126"/>
      <c r="H604" s="126"/>
      <c r="J604" s="126"/>
    </row>
    <row r="605" spans="2:10" x14ac:dyDescent="0.2">
      <c r="B605" s="126"/>
      <c r="G605" s="126"/>
      <c r="H605" s="126"/>
      <c r="J605" s="126"/>
    </row>
    <row r="606" spans="2:10" x14ac:dyDescent="0.2">
      <c r="B606" s="126"/>
      <c r="G606" s="126"/>
      <c r="H606" s="126"/>
      <c r="J606" s="126"/>
    </row>
    <row r="607" spans="2:10" x14ac:dyDescent="0.2">
      <c r="B607" s="126"/>
      <c r="G607" s="126"/>
      <c r="H607" s="126"/>
      <c r="J607" s="126"/>
    </row>
    <row r="608" spans="2:10" x14ac:dyDescent="0.2">
      <c r="B608" s="126"/>
      <c r="G608" s="126"/>
      <c r="H608" s="126"/>
      <c r="J608" s="126"/>
    </row>
    <row r="609" spans="2:10" x14ac:dyDescent="0.2">
      <c r="B609" s="126"/>
      <c r="G609" s="126"/>
      <c r="H609" s="126"/>
      <c r="J609" s="126"/>
    </row>
    <row r="610" spans="2:10" x14ac:dyDescent="0.2">
      <c r="B610" s="126"/>
      <c r="G610" s="126"/>
      <c r="H610" s="126"/>
      <c r="J610" s="126"/>
    </row>
    <row r="611" spans="2:10" x14ac:dyDescent="0.2">
      <c r="B611" s="126"/>
      <c r="G611" s="126"/>
      <c r="H611" s="126"/>
      <c r="J611" s="126"/>
    </row>
    <row r="612" spans="2:10" x14ac:dyDescent="0.2">
      <c r="B612" s="126"/>
      <c r="G612" s="126"/>
      <c r="H612" s="126"/>
      <c r="J612" s="126"/>
    </row>
    <row r="613" spans="2:10" x14ac:dyDescent="0.2">
      <c r="B613" s="126"/>
      <c r="G613" s="126"/>
      <c r="H613" s="126"/>
      <c r="J613" s="126"/>
    </row>
    <row r="614" spans="2:10" x14ac:dyDescent="0.2">
      <c r="B614" s="126"/>
      <c r="G614" s="126"/>
      <c r="H614" s="126"/>
      <c r="J614" s="126"/>
    </row>
    <row r="615" spans="2:10" x14ac:dyDescent="0.2">
      <c r="B615" s="126"/>
      <c r="G615" s="126"/>
      <c r="H615" s="126"/>
      <c r="J615" s="126"/>
    </row>
    <row r="616" spans="2:10" x14ac:dyDescent="0.2">
      <c r="B616" s="126"/>
      <c r="G616" s="126"/>
      <c r="H616" s="126"/>
      <c r="J616" s="126"/>
    </row>
    <row r="617" spans="2:10" x14ac:dyDescent="0.2">
      <c r="B617" s="126"/>
      <c r="G617" s="126"/>
      <c r="H617" s="126"/>
      <c r="J617" s="126"/>
    </row>
    <row r="618" spans="2:10" x14ac:dyDescent="0.2">
      <c r="B618" s="126"/>
      <c r="G618" s="126"/>
      <c r="H618" s="126"/>
      <c r="J618" s="126"/>
    </row>
    <row r="619" spans="2:10" x14ac:dyDescent="0.2">
      <c r="B619" s="126"/>
      <c r="G619" s="126"/>
      <c r="H619" s="126"/>
      <c r="J619" s="126"/>
    </row>
    <row r="620" spans="2:10" x14ac:dyDescent="0.2">
      <c r="B620" s="126"/>
      <c r="G620" s="126"/>
      <c r="H620" s="126"/>
      <c r="J620" s="126"/>
    </row>
    <row r="621" spans="2:10" x14ac:dyDescent="0.2">
      <c r="B621" s="126"/>
      <c r="G621" s="126"/>
      <c r="H621" s="126"/>
      <c r="J621" s="126"/>
    </row>
    <row r="622" spans="2:10" x14ac:dyDescent="0.2">
      <c r="B622" s="126"/>
      <c r="G622" s="126"/>
      <c r="H622" s="126"/>
      <c r="J622" s="126"/>
    </row>
    <row r="623" spans="2:10" x14ac:dyDescent="0.2">
      <c r="B623" s="126"/>
      <c r="G623" s="126"/>
      <c r="H623" s="126"/>
      <c r="J623" s="126"/>
    </row>
    <row r="624" spans="2:10" x14ac:dyDescent="0.2">
      <c r="B624" s="126"/>
      <c r="G624" s="126"/>
      <c r="H624" s="126"/>
      <c r="J624" s="126"/>
    </row>
    <row r="625" spans="2:10" x14ac:dyDescent="0.2">
      <c r="B625" s="126"/>
      <c r="G625" s="126"/>
      <c r="H625" s="126"/>
      <c r="J625" s="126"/>
    </row>
    <row r="626" spans="2:10" x14ac:dyDescent="0.2">
      <c r="B626" s="126"/>
      <c r="G626" s="126"/>
      <c r="H626" s="126"/>
      <c r="J626" s="126"/>
    </row>
    <row r="627" spans="2:10" x14ac:dyDescent="0.2">
      <c r="B627" s="126"/>
      <c r="G627" s="126"/>
      <c r="H627" s="126"/>
      <c r="J627" s="126"/>
    </row>
    <row r="628" spans="2:10" x14ac:dyDescent="0.2">
      <c r="B628" s="126"/>
      <c r="G628" s="126"/>
      <c r="H628" s="126"/>
      <c r="J628" s="126"/>
    </row>
    <row r="629" spans="2:10" x14ac:dyDescent="0.2">
      <c r="B629" s="126"/>
      <c r="G629" s="126"/>
      <c r="H629" s="126"/>
      <c r="J629" s="126"/>
    </row>
    <row r="630" spans="2:10" x14ac:dyDescent="0.2">
      <c r="B630" s="126"/>
      <c r="G630" s="126"/>
      <c r="H630" s="126"/>
      <c r="J630" s="126"/>
    </row>
    <row r="631" spans="2:10" x14ac:dyDescent="0.2">
      <c r="B631" s="126"/>
      <c r="G631" s="126"/>
      <c r="H631" s="126"/>
      <c r="J631" s="126"/>
    </row>
    <row r="632" spans="2:10" x14ac:dyDescent="0.2">
      <c r="B632" s="126"/>
      <c r="G632" s="126"/>
      <c r="H632" s="126"/>
      <c r="J632" s="126"/>
    </row>
    <row r="633" spans="2:10" x14ac:dyDescent="0.2">
      <c r="B633" s="126"/>
      <c r="G633" s="126"/>
      <c r="H633" s="126"/>
      <c r="J633" s="126"/>
    </row>
    <row r="634" spans="2:10" x14ac:dyDescent="0.2">
      <c r="B634" s="126"/>
      <c r="G634" s="126"/>
      <c r="H634" s="126"/>
      <c r="J634" s="126"/>
    </row>
    <row r="635" spans="2:10" x14ac:dyDescent="0.2">
      <c r="B635" s="126"/>
      <c r="G635" s="126"/>
      <c r="H635" s="126"/>
      <c r="J635" s="126"/>
    </row>
    <row r="636" spans="2:10" x14ac:dyDescent="0.2">
      <c r="B636" s="126"/>
      <c r="G636" s="126"/>
      <c r="H636" s="126"/>
      <c r="J636" s="126"/>
    </row>
    <row r="637" spans="2:10" x14ac:dyDescent="0.2">
      <c r="B637" s="126"/>
      <c r="G637" s="126"/>
      <c r="H637" s="126"/>
      <c r="J637" s="126"/>
    </row>
    <row r="638" spans="2:10" x14ac:dyDescent="0.2">
      <c r="B638" s="126"/>
      <c r="G638" s="126"/>
      <c r="H638" s="126"/>
      <c r="J638" s="126"/>
    </row>
    <row r="639" spans="2:10" x14ac:dyDescent="0.2">
      <c r="B639" s="126"/>
      <c r="G639" s="126"/>
      <c r="H639" s="126"/>
      <c r="J639" s="126"/>
    </row>
    <row r="640" spans="2:10" x14ac:dyDescent="0.2">
      <c r="B640" s="126"/>
      <c r="G640" s="126"/>
      <c r="H640" s="126"/>
      <c r="J640" s="126"/>
    </row>
    <row r="641" spans="2:10" x14ac:dyDescent="0.2">
      <c r="B641" s="126"/>
      <c r="G641" s="126"/>
      <c r="H641" s="126"/>
      <c r="J641" s="126"/>
    </row>
    <row r="642" spans="2:10" x14ac:dyDescent="0.2">
      <c r="B642" s="126"/>
      <c r="G642" s="126"/>
      <c r="H642" s="126"/>
      <c r="J642" s="126"/>
    </row>
    <row r="643" spans="2:10" x14ac:dyDescent="0.2">
      <c r="B643" s="126"/>
      <c r="G643" s="126"/>
      <c r="H643" s="126"/>
      <c r="J643" s="126"/>
    </row>
    <row r="644" spans="2:10" x14ac:dyDescent="0.2">
      <c r="B644" s="126"/>
      <c r="G644" s="126"/>
      <c r="H644" s="126"/>
      <c r="J644" s="126"/>
    </row>
    <row r="645" spans="2:10" x14ac:dyDescent="0.2">
      <c r="B645" s="126"/>
      <c r="G645" s="126"/>
      <c r="H645" s="126"/>
      <c r="J645" s="126"/>
    </row>
    <row r="646" spans="2:10" x14ac:dyDescent="0.2">
      <c r="B646" s="126"/>
      <c r="G646" s="126"/>
      <c r="H646" s="126"/>
      <c r="J646" s="126"/>
    </row>
    <row r="647" spans="2:10" x14ac:dyDescent="0.2">
      <c r="B647" s="126"/>
      <c r="G647" s="126"/>
      <c r="H647" s="126"/>
      <c r="J647" s="126"/>
    </row>
    <row r="648" spans="2:10" x14ac:dyDescent="0.2">
      <c r="B648" s="126"/>
      <c r="G648" s="126"/>
      <c r="H648" s="126"/>
      <c r="J648" s="126"/>
    </row>
    <row r="649" spans="2:10" x14ac:dyDescent="0.2">
      <c r="B649" s="126"/>
      <c r="G649" s="126"/>
      <c r="H649" s="126"/>
      <c r="J649" s="126"/>
    </row>
    <row r="650" spans="2:10" x14ac:dyDescent="0.2">
      <c r="B650" s="126"/>
      <c r="G650" s="126"/>
      <c r="H650" s="126"/>
      <c r="J650" s="126"/>
    </row>
    <row r="651" spans="2:10" x14ac:dyDescent="0.2">
      <c r="B651" s="126"/>
      <c r="G651" s="126"/>
      <c r="H651" s="126"/>
      <c r="J651" s="126"/>
    </row>
    <row r="652" spans="2:10" x14ac:dyDescent="0.2">
      <c r="B652" s="126"/>
      <c r="G652" s="126"/>
      <c r="H652" s="126"/>
      <c r="J652" s="126"/>
    </row>
    <row r="653" spans="2:10" x14ac:dyDescent="0.2">
      <c r="B653" s="126"/>
      <c r="G653" s="126"/>
      <c r="H653" s="126"/>
      <c r="J653" s="126"/>
    </row>
    <row r="654" spans="2:10" x14ac:dyDescent="0.2">
      <c r="B654" s="126"/>
      <c r="G654" s="126"/>
      <c r="H654" s="126"/>
      <c r="J654" s="126"/>
    </row>
    <row r="655" spans="2:10" x14ac:dyDescent="0.2">
      <c r="B655" s="126"/>
      <c r="G655" s="126"/>
      <c r="H655" s="126"/>
      <c r="J655" s="126"/>
    </row>
    <row r="656" spans="2:10" x14ac:dyDescent="0.2">
      <c r="B656" s="126"/>
      <c r="G656" s="126"/>
      <c r="H656" s="126"/>
      <c r="J656" s="126"/>
    </row>
    <row r="657" spans="2:10" x14ac:dyDescent="0.2">
      <c r="B657" s="126"/>
      <c r="G657" s="126"/>
      <c r="H657" s="126"/>
      <c r="J657" s="126"/>
    </row>
    <row r="658" spans="2:10" x14ac:dyDescent="0.2">
      <c r="B658" s="126"/>
      <c r="G658" s="126"/>
      <c r="H658" s="126"/>
      <c r="J658" s="126"/>
    </row>
    <row r="659" spans="2:10" x14ac:dyDescent="0.2">
      <c r="B659" s="126"/>
      <c r="G659" s="126"/>
      <c r="H659" s="126"/>
      <c r="J659" s="126"/>
    </row>
    <row r="660" spans="2:10" x14ac:dyDescent="0.2">
      <c r="B660" s="126"/>
      <c r="G660" s="126"/>
      <c r="H660" s="126"/>
      <c r="J660" s="126"/>
    </row>
    <row r="661" spans="2:10" x14ac:dyDescent="0.2">
      <c r="B661" s="126"/>
      <c r="G661" s="126"/>
      <c r="H661" s="126"/>
      <c r="J661" s="126"/>
    </row>
    <row r="662" spans="2:10" x14ac:dyDescent="0.2">
      <c r="B662" s="126"/>
      <c r="G662" s="126"/>
      <c r="H662" s="126"/>
      <c r="J662" s="126"/>
    </row>
    <row r="663" spans="2:10" x14ac:dyDescent="0.2">
      <c r="B663" s="126"/>
      <c r="G663" s="126"/>
      <c r="H663" s="126"/>
      <c r="J663" s="126"/>
    </row>
    <row r="664" spans="2:10" x14ac:dyDescent="0.2">
      <c r="B664" s="126"/>
      <c r="G664" s="126"/>
      <c r="H664" s="126"/>
      <c r="J664" s="126"/>
    </row>
    <row r="665" spans="2:10" x14ac:dyDescent="0.2">
      <c r="B665" s="126"/>
      <c r="G665" s="126"/>
      <c r="H665" s="126"/>
      <c r="J665" s="126"/>
    </row>
    <row r="666" spans="2:10" x14ac:dyDescent="0.2">
      <c r="B666" s="126"/>
      <c r="G666" s="126"/>
      <c r="H666" s="126"/>
      <c r="J666" s="126"/>
    </row>
    <row r="667" spans="2:10" x14ac:dyDescent="0.2">
      <c r="B667" s="126"/>
      <c r="G667" s="126"/>
      <c r="H667" s="126"/>
      <c r="J667" s="126"/>
    </row>
    <row r="668" spans="2:10" x14ac:dyDescent="0.2">
      <c r="B668" s="126"/>
      <c r="G668" s="126"/>
      <c r="H668" s="126"/>
      <c r="J668" s="126"/>
    </row>
    <row r="669" spans="2:10" x14ac:dyDescent="0.2">
      <c r="B669" s="126"/>
      <c r="G669" s="126"/>
      <c r="H669" s="126"/>
      <c r="J669" s="126"/>
    </row>
    <row r="670" spans="2:10" x14ac:dyDescent="0.2">
      <c r="B670" s="126"/>
      <c r="G670" s="126"/>
      <c r="H670" s="126"/>
      <c r="J670" s="126"/>
    </row>
    <row r="671" spans="2:10" x14ac:dyDescent="0.2">
      <c r="B671" s="126"/>
      <c r="G671" s="126"/>
      <c r="H671" s="126"/>
      <c r="J671" s="126"/>
    </row>
    <row r="672" spans="2:10" x14ac:dyDescent="0.2">
      <c r="B672" s="126"/>
      <c r="G672" s="126"/>
      <c r="H672" s="126"/>
      <c r="J672" s="126"/>
    </row>
    <row r="673" spans="2:10" x14ac:dyDescent="0.2">
      <c r="B673" s="126"/>
      <c r="G673" s="126"/>
      <c r="H673" s="126"/>
      <c r="J673" s="126"/>
    </row>
    <row r="674" spans="2:10" x14ac:dyDescent="0.2">
      <c r="B674" s="126"/>
      <c r="G674" s="126"/>
      <c r="H674" s="126"/>
      <c r="J674" s="126"/>
    </row>
    <row r="675" spans="2:10" x14ac:dyDescent="0.2">
      <c r="B675" s="126"/>
      <c r="G675" s="126"/>
      <c r="H675" s="126"/>
      <c r="J675" s="126"/>
    </row>
    <row r="676" spans="2:10" x14ac:dyDescent="0.2">
      <c r="B676" s="126"/>
      <c r="G676" s="126"/>
      <c r="H676" s="126"/>
      <c r="J676" s="126"/>
    </row>
    <row r="677" spans="2:10" x14ac:dyDescent="0.2">
      <c r="B677" s="126"/>
      <c r="G677" s="126"/>
      <c r="H677" s="126"/>
      <c r="J677" s="126"/>
    </row>
    <row r="678" spans="2:10" x14ac:dyDescent="0.2">
      <c r="B678" s="126"/>
      <c r="G678" s="126"/>
      <c r="H678" s="126"/>
      <c r="J678" s="126"/>
    </row>
    <row r="679" spans="2:10" x14ac:dyDescent="0.2">
      <c r="B679" s="126"/>
      <c r="G679" s="126"/>
      <c r="H679" s="126"/>
      <c r="J679" s="126"/>
    </row>
    <row r="680" spans="2:10" x14ac:dyDescent="0.2">
      <c r="B680" s="126"/>
      <c r="G680" s="126"/>
      <c r="H680" s="126"/>
      <c r="J680" s="126"/>
    </row>
    <row r="681" spans="2:10" x14ac:dyDescent="0.2">
      <c r="B681" s="126"/>
      <c r="G681" s="126"/>
      <c r="H681" s="126"/>
      <c r="J681" s="126"/>
    </row>
    <row r="682" spans="2:10" x14ac:dyDescent="0.2">
      <c r="B682" s="126"/>
      <c r="G682" s="126"/>
      <c r="H682" s="126"/>
      <c r="J682" s="126"/>
    </row>
    <row r="683" spans="2:10" x14ac:dyDescent="0.2">
      <c r="B683" s="126"/>
      <c r="G683" s="126"/>
      <c r="H683" s="126"/>
      <c r="J683" s="126"/>
    </row>
    <row r="684" spans="2:10" x14ac:dyDescent="0.2">
      <c r="B684" s="126"/>
      <c r="G684" s="126"/>
      <c r="H684" s="126"/>
      <c r="J684" s="126"/>
    </row>
    <row r="685" spans="2:10" x14ac:dyDescent="0.2">
      <c r="B685" s="126"/>
      <c r="G685" s="126"/>
      <c r="H685" s="126"/>
      <c r="J685" s="126"/>
    </row>
    <row r="686" spans="2:10" x14ac:dyDescent="0.2">
      <c r="B686" s="126"/>
      <c r="G686" s="126"/>
      <c r="H686" s="126"/>
      <c r="J686" s="126"/>
    </row>
    <row r="687" spans="2:10" x14ac:dyDescent="0.2">
      <c r="B687" s="126"/>
      <c r="G687" s="126"/>
      <c r="H687" s="126"/>
      <c r="J687" s="126"/>
    </row>
    <row r="688" spans="2:10" x14ac:dyDescent="0.2">
      <c r="B688" s="126"/>
      <c r="G688" s="126"/>
      <c r="H688" s="126"/>
      <c r="J688" s="126"/>
    </row>
    <row r="689" spans="2:10" x14ac:dyDescent="0.2">
      <c r="B689" s="126"/>
      <c r="G689" s="126"/>
      <c r="H689" s="126"/>
      <c r="J689" s="126"/>
    </row>
    <row r="690" spans="2:10" x14ac:dyDescent="0.2">
      <c r="B690" s="126"/>
      <c r="G690" s="126"/>
      <c r="H690" s="126"/>
      <c r="J690" s="126"/>
    </row>
    <row r="691" spans="2:10" x14ac:dyDescent="0.2">
      <c r="B691" s="126"/>
      <c r="G691" s="126"/>
      <c r="H691" s="126"/>
      <c r="J691" s="126"/>
    </row>
    <row r="692" spans="2:10" x14ac:dyDescent="0.2">
      <c r="B692" s="126"/>
      <c r="G692" s="126"/>
      <c r="H692" s="126"/>
      <c r="J692" s="126"/>
    </row>
    <row r="693" spans="2:10" x14ac:dyDescent="0.2">
      <c r="B693" s="126"/>
      <c r="G693" s="126"/>
      <c r="H693" s="126"/>
      <c r="J693" s="126"/>
    </row>
    <row r="694" spans="2:10" x14ac:dyDescent="0.2">
      <c r="B694" s="126"/>
      <c r="G694" s="126"/>
      <c r="H694" s="126"/>
      <c r="J694" s="126"/>
    </row>
    <row r="695" spans="2:10" x14ac:dyDescent="0.2">
      <c r="B695" s="126"/>
      <c r="G695" s="126"/>
      <c r="H695" s="126"/>
      <c r="J695" s="126"/>
    </row>
    <row r="696" spans="2:10" x14ac:dyDescent="0.2">
      <c r="B696" s="126"/>
      <c r="G696" s="126"/>
      <c r="H696" s="126"/>
      <c r="J696" s="126"/>
    </row>
    <row r="697" spans="2:10" x14ac:dyDescent="0.2">
      <c r="B697" s="126"/>
      <c r="G697" s="126"/>
      <c r="H697" s="126"/>
      <c r="J697" s="126"/>
    </row>
    <row r="698" spans="2:10" x14ac:dyDescent="0.2">
      <c r="B698" s="126"/>
      <c r="G698" s="126"/>
      <c r="H698" s="126"/>
      <c r="J698" s="126"/>
    </row>
    <row r="699" spans="2:10" x14ac:dyDescent="0.2">
      <c r="B699" s="126"/>
      <c r="G699" s="126"/>
      <c r="H699" s="126"/>
      <c r="J699" s="126"/>
    </row>
    <row r="700" spans="2:10" x14ac:dyDescent="0.2">
      <c r="B700" s="126"/>
      <c r="G700" s="126"/>
      <c r="H700" s="126"/>
      <c r="J700" s="126"/>
    </row>
    <row r="701" spans="2:10" x14ac:dyDescent="0.2">
      <c r="B701" s="126"/>
      <c r="G701" s="126"/>
      <c r="H701" s="126"/>
      <c r="J701" s="126"/>
    </row>
    <row r="702" spans="2:10" x14ac:dyDescent="0.2">
      <c r="B702" s="126"/>
      <c r="G702" s="126"/>
      <c r="H702" s="126"/>
      <c r="J702" s="126"/>
    </row>
    <row r="703" spans="2:10" x14ac:dyDescent="0.2">
      <c r="B703" s="126"/>
      <c r="G703" s="126"/>
      <c r="H703" s="126"/>
      <c r="J703" s="126"/>
    </row>
    <row r="704" spans="2:10" x14ac:dyDescent="0.2">
      <c r="B704" s="126"/>
      <c r="G704" s="126"/>
      <c r="H704" s="126"/>
      <c r="J704" s="126"/>
    </row>
    <row r="705" spans="2:10" x14ac:dyDescent="0.2">
      <c r="B705" s="126"/>
      <c r="G705" s="126"/>
      <c r="H705" s="126"/>
      <c r="J705" s="126"/>
    </row>
    <row r="706" spans="2:10" x14ac:dyDescent="0.2">
      <c r="B706" s="126"/>
      <c r="G706" s="126"/>
      <c r="H706" s="126"/>
      <c r="J706" s="126"/>
    </row>
    <row r="707" spans="2:10" x14ac:dyDescent="0.2">
      <c r="B707" s="126"/>
      <c r="G707" s="126"/>
      <c r="H707" s="126"/>
      <c r="J707" s="126"/>
    </row>
    <row r="708" spans="2:10" x14ac:dyDescent="0.2">
      <c r="B708" s="126"/>
      <c r="G708" s="126"/>
      <c r="H708" s="126"/>
      <c r="J708" s="126"/>
    </row>
    <row r="709" spans="2:10" x14ac:dyDescent="0.2">
      <c r="B709" s="126"/>
      <c r="G709" s="126"/>
      <c r="H709" s="126"/>
      <c r="J709" s="126"/>
    </row>
    <row r="710" spans="2:10" x14ac:dyDescent="0.2">
      <c r="B710" s="126"/>
      <c r="G710" s="126"/>
      <c r="H710" s="126"/>
      <c r="J710" s="126"/>
    </row>
    <row r="711" spans="2:10" x14ac:dyDescent="0.2">
      <c r="B711" s="126"/>
      <c r="G711" s="126"/>
      <c r="H711" s="126"/>
      <c r="J711" s="126"/>
    </row>
    <row r="712" spans="2:10" x14ac:dyDescent="0.2">
      <c r="B712" s="126"/>
      <c r="G712" s="126"/>
      <c r="H712" s="126"/>
      <c r="J712" s="126"/>
    </row>
    <row r="713" spans="2:10" x14ac:dyDescent="0.2">
      <c r="B713" s="126"/>
      <c r="G713" s="126"/>
      <c r="H713" s="126"/>
      <c r="J713" s="126"/>
    </row>
    <row r="714" spans="2:10" x14ac:dyDescent="0.2">
      <c r="B714" s="126"/>
      <c r="G714" s="126"/>
      <c r="H714" s="126"/>
      <c r="J714" s="126"/>
    </row>
    <row r="715" spans="2:10" x14ac:dyDescent="0.2">
      <c r="B715" s="126"/>
      <c r="G715" s="126"/>
      <c r="H715" s="126"/>
      <c r="J715" s="126"/>
    </row>
    <row r="716" spans="2:10" x14ac:dyDescent="0.2">
      <c r="B716" s="126"/>
      <c r="G716" s="126"/>
      <c r="H716" s="126"/>
      <c r="J716" s="126"/>
    </row>
    <row r="717" spans="2:10" x14ac:dyDescent="0.2">
      <c r="B717" s="126"/>
      <c r="G717" s="126"/>
      <c r="H717" s="126"/>
      <c r="J717" s="126"/>
    </row>
    <row r="718" spans="2:10" x14ac:dyDescent="0.2">
      <c r="B718" s="126"/>
      <c r="G718" s="126"/>
      <c r="H718" s="126"/>
      <c r="J718" s="126"/>
    </row>
    <row r="719" spans="2:10" x14ac:dyDescent="0.2">
      <c r="B719" s="126"/>
      <c r="G719" s="126"/>
      <c r="H719" s="126"/>
      <c r="J719" s="126"/>
    </row>
    <row r="720" spans="2:10" x14ac:dyDescent="0.2">
      <c r="B720" s="126"/>
      <c r="G720" s="126"/>
      <c r="H720" s="126"/>
      <c r="J720" s="126"/>
    </row>
    <row r="721" spans="2:10" x14ac:dyDescent="0.2">
      <c r="B721" s="126"/>
      <c r="G721" s="126"/>
      <c r="H721" s="126"/>
      <c r="J721" s="126"/>
    </row>
    <row r="722" spans="2:10" x14ac:dyDescent="0.2">
      <c r="B722" s="126"/>
      <c r="G722" s="126"/>
      <c r="H722" s="126"/>
      <c r="J722" s="126"/>
    </row>
    <row r="723" spans="2:10" x14ac:dyDescent="0.2">
      <c r="B723" s="126"/>
      <c r="G723" s="126"/>
      <c r="H723" s="126"/>
      <c r="J723" s="126"/>
    </row>
    <row r="724" spans="2:10" x14ac:dyDescent="0.2">
      <c r="B724" s="126"/>
      <c r="G724" s="126"/>
      <c r="H724" s="126"/>
      <c r="J724" s="126"/>
    </row>
    <row r="725" spans="2:10" x14ac:dyDescent="0.2">
      <c r="B725" s="126"/>
      <c r="G725" s="126"/>
      <c r="H725" s="126"/>
      <c r="J725" s="126"/>
    </row>
    <row r="726" spans="2:10" x14ac:dyDescent="0.2">
      <c r="B726" s="126"/>
      <c r="G726" s="126"/>
      <c r="H726" s="126"/>
      <c r="J726" s="126"/>
    </row>
    <row r="727" spans="2:10" x14ac:dyDescent="0.2">
      <c r="B727" s="126"/>
      <c r="G727" s="126"/>
      <c r="H727" s="126"/>
      <c r="J727" s="126"/>
    </row>
    <row r="728" spans="2:10" x14ac:dyDescent="0.2">
      <c r="B728" s="126"/>
      <c r="G728" s="126"/>
      <c r="H728" s="126"/>
      <c r="J728" s="126"/>
    </row>
    <row r="729" spans="2:10" x14ac:dyDescent="0.2">
      <c r="B729" s="126"/>
      <c r="G729" s="126"/>
      <c r="H729" s="126"/>
      <c r="J729" s="126"/>
    </row>
    <row r="730" spans="2:10" x14ac:dyDescent="0.2">
      <c r="B730" s="126"/>
      <c r="G730" s="126"/>
      <c r="H730" s="126"/>
      <c r="J730" s="126"/>
    </row>
    <row r="731" spans="2:10" x14ac:dyDescent="0.2">
      <c r="B731" s="126"/>
      <c r="G731" s="126"/>
      <c r="H731" s="126"/>
      <c r="J731" s="126"/>
    </row>
    <row r="732" spans="2:10" x14ac:dyDescent="0.2">
      <c r="B732" s="126"/>
      <c r="G732" s="126"/>
      <c r="H732" s="126"/>
      <c r="J732" s="126"/>
    </row>
    <row r="733" spans="2:10" x14ac:dyDescent="0.2">
      <c r="B733" s="126"/>
      <c r="G733" s="126"/>
      <c r="H733" s="126"/>
      <c r="J733" s="126"/>
    </row>
    <row r="734" spans="2:10" x14ac:dyDescent="0.2">
      <c r="B734" s="126"/>
      <c r="G734" s="126"/>
      <c r="H734" s="126"/>
      <c r="J734" s="126"/>
    </row>
    <row r="735" spans="2:10" x14ac:dyDescent="0.2">
      <c r="B735" s="126"/>
      <c r="G735" s="126"/>
      <c r="H735" s="126"/>
      <c r="J735" s="126"/>
    </row>
    <row r="736" spans="2:10" x14ac:dyDescent="0.2">
      <c r="B736" s="126"/>
      <c r="G736" s="126"/>
      <c r="H736" s="126"/>
      <c r="J736" s="126"/>
    </row>
    <row r="737" spans="2:10" x14ac:dyDescent="0.2">
      <c r="B737" s="126"/>
      <c r="G737" s="126"/>
      <c r="H737" s="126"/>
      <c r="J737" s="126"/>
    </row>
    <row r="738" spans="2:10" x14ac:dyDescent="0.2">
      <c r="B738" s="126"/>
      <c r="G738" s="126"/>
      <c r="H738" s="126"/>
      <c r="J738" s="126"/>
    </row>
    <row r="739" spans="2:10" x14ac:dyDescent="0.2">
      <c r="B739" s="126"/>
      <c r="G739" s="126"/>
      <c r="H739" s="126"/>
      <c r="J739" s="126"/>
    </row>
    <row r="740" spans="2:10" x14ac:dyDescent="0.2">
      <c r="B740" s="126"/>
      <c r="G740" s="126"/>
      <c r="H740" s="126"/>
      <c r="J740" s="126"/>
    </row>
    <row r="741" spans="2:10" x14ac:dyDescent="0.2">
      <c r="B741" s="126"/>
      <c r="G741" s="126"/>
      <c r="H741" s="126"/>
      <c r="J741" s="126"/>
    </row>
    <row r="742" spans="2:10" x14ac:dyDescent="0.2">
      <c r="B742" s="126"/>
      <c r="G742" s="126"/>
      <c r="H742" s="126"/>
      <c r="J742" s="126"/>
    </row>
    <row r="743" spans="2:10" x14ac:dyDescent="0.2">
      <c r="B743" s="126"/>
      <c r="G743" s="126"/>
      <c r="H743" s="126"/>
      <c r="J743" s="126"/>
    </row>
    <row r="744" spans="2:10" x14ac:dyDescent="0.2">
      <c r="B744" s="126"/>
      <c r="G744" s="126"/>
      <c r="H744" s="126"/>
      <c r="J744" s="126"/>
    </row>
    <row r="745" spans="2:10" x14ac:dyDescent="0.2">
      <c r="B745" s="126"/>
      <c r="G745" s="126"/>
      <c r="H745" s="126"/>
      <c r="J745" s="126"/>
    </row>
    <row r="746" spans="2:10" x14ac:dyDescent="0.2">
      <c r="B746" s="126"/>
      <c r="G746" s="126"/>
      <c r="H746" s="126"/>
      <c r="J746" s="126"/>
    </row>
    <row r="747" spans="2:10" x14ac:dyDescent="0.2">
      <c r="B747" s="126"/>
      <c r="G747" s="126"/>
      <c r="H747" s="126"/>
      <c r="J747" s="126"/>
    </row>
    <row r="748" spans="2:10" x14ac:dyDescent="0.2">
      <c r="B748" s="126"/>
      <c r="G748" s="126"/>
      <c r="H748" s="126"/>
      <c r="J748" s="126"/>
    </row>
    <row r="749" spans="2:10" x14ac:dyDescent="0.2">
      <c r="B749" s="126"/>
      <c r="G749" s="126"/>
      <c r="H749" s="126"/>
      <c r="J749" s="126"/>
    </row>
    <row r="750" spans="2:10" x14ac:dyDescent="0.2">
      <c r="B750" s="126"/>
      <c r="G750" s="126"/>
      <c r="H750" s="126"/>
      <c r="J750" s="126"/>
    </row>
    <row r="751" spans="2:10" x14ac:dyDescent="0.2">
      <c r="B751" s="126"/>
      <c r="G751" s="126"/>
      <c r="H751" s="126"/>
      <c r="J751" s="126"/>
    </row>
    <row r="752" spans="2:10" x14ac:dyDescent="0.2">
      <c r="B752" s="126"/>
      <c r="G752" s="126"/>
      <c r="H752" s="126"/>
      <c r="J752" s="126"/>
    </row>
    <row r="753" spans="2:10" x14ac:dyDescent="0.2">
      <c r="B753" s="126"/>
      <c r="G753" s="126"/>
      <c r="H753" s="126"/>
      <c r="J753" s="126"/>
    </row>
    <row r="754" spans="2:10" x14ac:dyDescent="0.2">
      <c r="B754" s="126"/>
      <c r="G754" s="126"/>
      <c r="H754" s="126"/>
      <c r="J754" s="126"/>
    </row>
    <row r="755" spans="2:10" x14ac:dyDescent="0.2">
      <c r="B755" s="126"/>
      <c r="G755" s="126"/>
      <c r="H755" s="126"/>
      <c r="J755" s="126"/>
    </row>
    <row r="756" spans="2:10" x14ac:dyDescent="0.2">
      <c r="B756" s="126"/>
      <c r="G756" s="126"/>
      <c r="H756" s="126"/>
      <c r="J756" s="126"/>
    </row>
    <row r="757" spans="2:10" x14ac:dyDescent="0.2">
      <c r="B757" s="126"/>
      <c r="G757" s="126"/>
      <c r="H757" s="126"/>
      <c r="J757" s="126"/>
    </row>
    <row r="758" spans="2:10" x14ac:dyDescent="0.2">
      <c r="B758" s="126"/>
      <c r="G758" s="126"/>
      <c r="H758" s="126"/>
      <c r="J758" s="126"/>
    </row>
    <row r="759" spans="2:10" x14ac:dyDescent="0.2">
      <c r="B759" s="126"/>
      <c r="G759" s="126"/>
      <c r="H759" s="126"/>
      <c r="J759" s="126"/>
    </row>
    <row r="760" spans="2:10" x14ac:dyDescent="0.2">
      <c r="B760" s="126"/>
      <c r="G760" s="126"/>
      <c r="H760" s="126"/>
      <c r="J760" s="126"/>
    </row>
    <row r="761" spans="2:10" x14ac:dyDescent="0.2">
      <c r="B761" s="126"/>
      <c r="G761" s="126"/>
      <c r="H761" s="126"/>
      <c r="J761" s="126"/>
    </row>
    <row r="762" spans="2:10" x14ac:dyDescent="0.2">
      <c r="B762" s="126"/>
      <c r="G762" s="126"/>
      <c r="H762" s="126"/>
      <c r="J762" s="126"/>
    </row>
    <row r="763" spans="2:10" x14ac:dyDescent="0.2">
      <c r="B763" s="126"/>
      <c r="G763" s="126"/>
      <c r="H763" s="126"/>
      <c r="J763" s="126"/>
    </row>
    <row r="764" spans="2:10" x14ac:dyDescent="0.2">
      <c r="B764" s="126"/>
      <c r="G764" s="126"/>
      <c r="H764" s="126"/>
      <c r="J764" s="126"/>
    </row>
    <row r="765" spans="2:10" x14ac:dyDescent="0.2">
      <c r="B765" s="126"/>
      <c r="G765" s="126"/>
      <c r="H765" s="126"/>
      <c r="J765" s="126"/>
    </row>
    <row r="766" spans="2:10" x14ac:dyDescent="0.2">
      <c r="B766" s="126"/>
      <c r="G766" s="126"/>
      <c r="H766" s="126"/>
      <c r="J766" s="126"/>
    </row>
    <row r="767" spans="2:10" x14ac:dyDescent="0.2">
      <c r="B767" s="126"/>
      <c r="G767" s="126"/>
      <c r="H767" s="126"/>
      <c r="J767" s="126"/>
    </row>
    <row r="768" spans="2:10" x14ac:dyDescent="0.2">
      <c r="B768" s="126"/>
      <c r="G768" s="126"/>
      <c r="H768" s="126"/>
      <c r="J768" s="126"/>
    </row>
    <row r="769" spans="2:10" x14ac:dyDescent="0.2">
      <c r="B769" s="126"/>
      <c r="G769" s="126"/>
      <c r="H769" s="126"/>
      <c r="J769" s="126"/>
    </row>
    <row r="770" spans="2:10" x14ac:dyDescent="0.2">
      <c r="B770" s="126"/>
      <c r="G770" s="126"/>
      <c r="H770" s="126"/>
      <c r="J770" s="126"/>
    </row>
    <row r="771" spans="2:10" x14ac:dyDescent="0.2">
      <c r="B771" s="126"/>
      <c r="G771" s="126"/>
      <c r="H771" s="126"/>
      <c r="J771" s="126"/>
    </row>
    <row r="772" spans="2:10" x14ac:dyDescent="0.2">
      <c r="B772" s="126"/>
      <c r="G772" s="126"/>
      <c r="H772" s="126"/>
      <c r="J772" s="126"/>
    </row>
    <row r="773" spans="2:10" x14ac:dyDescent="0.2">
      <c r="B773" s="126"/>
      <c r="G773" s="126"/>
      <c r="H773" s="126"/>
      <c r="J773" s="126"/>
    </row>
    <row r="774" spans="2:10" x14ac:dyDescent="0.2">
      <c r="B774" s="126"/>
      <c r="G774" s="126"/>
      <c r="H774" s="126"/>
      <c r="J774" s="126"/>
    </row>
    <row r="775" spans="2:10" x14ac:dyDescent="0.2">
      <c r="B775" s="126"/>
      <c r="G775" s="126"/>
      <c r="H775" s="126"/>
      <c r="J775" s="126"/>
    </row>
    <row r="776" spans="2:10" x14ac:dyDescent="0.2">
      <c r="B776" s="126"/>
      <c r="G776" s="126"/>
      <c r="H776" s="126"/>
      <c r="J776" s="126"/>
    </row>
    <row r="777" spans="2:10" x14ac:dyDescent="0.2">
      <c r="B777" s="126"/>
      <c r="G777" s="126"/>
      <c r="H777" s="126"/>
      <c r="J777" s="126"/>
    </row>
    <row r="778" spans="2:10" x14ac:dyDescent="0.2">
      <c r="B778" s="126"/>
      <c r="G778" s="126"/>
      <c r="H778" s="126"/>
      <c r="J778" s="126"/>
    </row>
    <row r="779" spans="2:10" x14ac:dyDescent="0.2">
      <c r="B779" s="126"/>
      <c r="G779" s="126"/>
      <c r="H779" s="126"/>
      <c r="J779" s="126"/>
    </row>
    <row r="780" spans="2:10" x14ac:dyDescent="0.2">
      <c r="B780" s="126"/>
      <c r="G780" s="126"/>
      <c r="H780" s="126"/>
      <c r="J780" s="126"/>
    </row>
    <row r="781" spans="2:10" x14ac:dyDescent="0.2">
      <c r="B781" s="126"/>
      <c r="G781" s="126"/>
      <c r="H781" s="126"/>
      <c r="J781" s="126"/>
    </row>
    <row r="782" spans="2:10" x14ac:dyDescent="0.2">
      <c r="B782" s="126"/>
      <c r="G782" s="126"/>
      <c r="H782" s="126"/>
      <c r="J782" s="126"/>
    </row>
    <row r="783" spans="2:10" x14ac:dyDescent="0.2">
      <c r="B783" s="126"/>
      <c r="G783" s="126"/>
      <c r="H783" s="126"/>
      <c r="J783" s="126"/>
    </row>
    <row r="784" spans="2:10" x14ac:dyDescent="0.2">
      <c r="B784" s="126"/>
      <c r="G784" s="126"/>
      <c r="H784" s="126"/>
      <c r="J784" s="126"/>
    </row>
    <row r="785" spans="2:10" x14ac:dyDescent="0.2">
      <c r="B785" s="126"/>
      <c r="G785" s="126"/>
      <c r="H785" s="126"/>
      <c r="J785" s="126"/>
    </row>
    <row r="786" spans="2:10" x14ac:dyDescent="0.2">
      <c r="B786" s="126"/>
      <c r="G786" s="126"/>
      <c r="H786" s="126"/>
      <c r="J786" s="126"/>
    </row>
    <row r="787" spans="2:10" x14ac:dyDescent="0.2">
      <c r="B787" s="126"/>
      <c r="G787" s="126"/>
      <c r="H787" s="126"/>
      <c r="J787" s="126"/>
    </row>
    <row r="788" spans="2:10" x14ac:dyDescent="0.2">
      <c r="B788" s="126"/>
      <c r="G788" s="126"/>
      <c r="H788" s="126"/>
      <c r="J788" s="126"/>
    </row>
    <row r="789" spans="2:10" x14ac:dyDescent="0.2">
      <c r="B789" s="126"/>
      <c r="G789" s="126"/>
      <c r="H789" s="126"/>
      <c r="J789" s="126"/>
    </row>
    <row r="790" spans="2:10" x14ac:dyDescent="0.2">
      <c r="B790" s="126"/>
      <c r="G790" s="126"/>
      <c r="H790" s="126"/>
      <c r="J790" s="126"/>
    </row>
    <row r="791" spans="2:10" x14ac:dyDescent="0.2">
      <c r="B791" s="126"/>
      <c r="G791" s="126"/>
      <c r="H791" s="126"/>
      <c r="J791" s="126"/>
    </row>
    <row r="792" spans="2:10" x14ac:dyDescent="0.2">
      <c r="B792" s="126"/>
      <c r="G792" s="126"/>
      <c r="H792" s="126"/>
      <c r="J792" s="126"/>
    </row>
    <row r="793" spans="2:10" x14ac:dyDescent="0.2">
      <c r="B793" s="126"/>
      <c r="G793" s="126"/>
      <c r="H793" s="126"/>
      <c r="J793" s="126"/>
    </row>
    <row r="794" spans="2:10" x14ac:dyDescent="0.2">
      <c r="B794" s="126"/>
      <c r="G794" s="126"/>
      <c r="H794" s="126"/>
      <c r="J794" s="126"/>
    </row>
    <row r="795" spans="2:10" x14ac:dyDescent="0.2">
      <c r="B795" s="126"/>
      <c r="G795" s="126"/>
      <c r="H795" s="126"/>
      <c r="J795" s="126"/>
    </row>
    <row r="796" spans="2:10" x14ac:dyDescent="0.2">
      <c r="B796" s="126"/>
      <c r="G796" s="126"/>
      <c r="H796" s="126"/>
      <c r="J796" s="126"/>
    </row>
    <row r="797" spans="2:10" x14ac:dyDescent="0.2">
      <c r="B797" s="126"/>
      <c r="G797" s="126"/>
      <c r="H797" s="126"/>
      <c r="J797" s="126"/>
    </row>
    <row r="798" spans="2:10" x14ac:dyDescent="0.2">
      <c r="B798" s="126"/>
      <c r="G798" s="126"/>
      <c r="H798" s="126"/>
      <c r="J798" s="126"/>
    </row>
    <row r="799" spans="2:10" x14ac:dyDescent="0.2">
      <c r="B799" s="126"/>
      <c r="G799" s="126"/>
      <c r="H799" s="126"/>
      <c r="J799" s="126"/>
    </row>
    <row r="800" spans="2:10" x14ac:dyDescent="0.2">
      <c r="B800" s="126"/>
      <c r="G800" s="126"/>
      <c r="H800" s="126"/>
      <c r="J800" s="126"/>
    </row>
    <row r="801" spans="2:10" x14ac:dyDescent="0.2">
      <c r="B801" s="126"/>
      <c r="G801" s="126"/>
      <c r="H801" s="126"/>
      <c r="J801" s="126"/>
    </row>
    <row r="802" spans="2:10" x14ac:dyDescent="0.2">
      <c r="B802" s="126"/>
      <c r="G802" s="126"/>
      <c r="H802" s="126"/>
      <c r="J802" s="126"/>
    </row>
    <row r="803" spans="2:10" x14ac:dyDescent="0.2">
      <c r="B803" s="126"/>
      <c r="G803" s="126"/>
      <c r="H803" s="126"/>
      <c r="J803" s="126"/>
    </row>
    <row r="804" spans="2:10" x14ac:dyDescent="0.2">
      <c r="B804" s="126"/>
      <c r="G804" s="126"/>
      <c r="H804" s="126"/>
      <c r="J804" s="126"/>
    </row>
    <row r="805" spans="2:10" x14ac:dyDescent="0.2">
      <c r="B805" s="126"/>
      <c r="G805" s="126"/>
      <c r="H805" s="126"/>
      <c r="J805" s="126"/>
    </row>
    <row r="806" spans="2:10" x14ac:dyDescent="0.2">
      <c r="B806" s="126"/>
      <c r="G806" s="126"/>
      <c r="H806" s="126"/>
      <c r="J806" s="126"/>
    </row>
    <row r="807" spans="2:10" x14ac:dyDescent="0.2">
      <c r="B807" s="126"/>
      <c r="G807" s="126"/>
      <c r="H807" s="126"/>
      <c r="J807" s="126"/>
    </row>
    <row r="808" spans="2:10" x14ac:dyDescent="0.2">
      <c r="B808" s="126"/>
      <c r="G808" s="126"/>
      <c r="H808" s="126"/>
      <c r="J808" s="126"/>
    </row>
    <row r="809" spans="2:10" x14ac:dyDescent="0.2">
      <c r="B809" s="126"/>
      <c r="G809" s="126"/>
      <c r="H809" s="126"/>
      <c r="J809" s="126"/>
    </row>
    <row r="810" spans="2:10" x14ac:dyDescent="0.2">
      <c r="B810" s="126"/>
      <c r="G810" s="126"/>
      <c r="H810" s="126"/>
      <c r="J810" s="126"/>
    </row>
    <row r="811" spans="2:10" x14ac:dyDescent="0.2">
      <c r="B811" s="126"/>
      <c r="G811" s="126"/>
      <c r="H811" s="126"/>
      <c r="J811" s="126"/>
    </row>
    <row r="812" spans="2:10" x14ac:dyDescent="0.2">
      <c r="B812" s="126"/>
      <c r="G812" s="126"/>
      <c r="H812" s="126"/>
      <c r="J812" s="126"/>
    </row>
    <row r="813" spans="2:10" x14ac:dyDescent="0.2">
      <c r="B813" s="126"/>
      <c r="G813" s="126"/>
      <c r="H813" s="126"/>
      <c r="J813" s="126"/>
    </row>
    <row r="814" spans="2:10" x14ac:dyDescent="0.2">
      <c r="B814" s="126"/>
      <c r="G814" s="126"/>
      <c r="H814" s="126"/>
      <c r="J814" s="126"/>
    </row>
    <row r="815" spans="2:10" x14ac:dyDescent="0.2">
      <c r="B815" s="126"/>
      <c r="G815" s="126"/>
      <c r="H815" s="126"/>
      <c r="J815" s="126"/>
    </row>
    <row r="816" spans="2:10" x14ac:dyDescent="0.2">
      <c r="B816" s="126"/>
      <c r="G816" s="126"/>
      <c r="H816" s="126"/>
      <c r="J816" s="126"/>
    </row>
    <row r="817" spans="2:10" x14ac:dyDescent="0.2">
      <c r="B817" s="126"/>
      <c r="G817" s="126"/>
      <c r="H817" s="126"/>
      <c r="J817" s="126"/>
    </row>
    <row r="818" spans="2:10" x14ac:dyDescent="0.2">
      <c r="B818" s="126"/>
      <c r="G818" s="126"/>
      <c r="H818" s="126"/>
      <c r="J818" s="126"/>
    </row>
    <row r="819" spans="2:10" x14ac:dyDescent="0.2">
      <c r="B819" s="126"/>
      <c r="G819" s="126"/>
      <c r="H819" s="126"/>
      <c r="J819" s="126"/>
    </row>
    <row r="820" spans="2:10" x14ac:dyDescent="0.2">
      <c r="B820" s="126"/>
      <c r="G820" s="126"/>
      <c r="H820" s="126"/>
      <c r="J820" s="126"/>
    </row>
    <row r="821" spans="2:10" x14ac:dyDescent="0.2">
      <c r="B821" s="126"/>
      <c r="G821" s="126"/>
      <c r="H821" s="126"/>
      <c r="J821" s="126"/>
    </row>
    <row r="822" spans="2:10" x14ac:dyDescent="0.2">
      <c r="B822" s="126"/>
      <c r="G822" s="126"/>
      <c r="H822" s="126"/>
      <c r="J822" s="126"/>
    </row>
    <row r="823" spans="2:10" x14ac:dyDescent="0.2">
      <c r="B823" s="126"/>
      <c r="G823" s="126"/>
      <c r="H823" s="126"/>
      <c r="J823" s="126"/>
    </row>
    <row r="824" spans="2:10" x14ac:dyDescent="0.2">
      <c r="B824" s="126"/>
      <c r="G824" s="126"/>
      <c r="H824" s="126"/>
      <c r="J824" s="126"/>
    </row>
    <row r="825" spans="2:10" x14ac:dyDescent="0.2">
      <c r="B825" s="126"/>
      <c r="G825" s="126"/>
      <c r="H825" s="126"/>
      <c r="J825" s="126"/>
    </row>
    <row r="826" spans="2:10" x14ac:dyDescent="0.2">
      <c r="B826" s="126"/>
      <c r="G826" s="126"/>
      <c r="H826" s="126"/>
      <c r="J826" s="126"/>
    </row>
    <row r="827" spans="2:10" x14ac:dyDescent="0.2">
      <c r="B827" s="126"/>
      <c r="G827" s="126"/>
      <c r="H827" s="126"/>
      <c r="J827" s="126"/>
    </row>
    <row r="828" spans="2:10" x14ac:dyDescent="0.2">
      <c r="B828" s="126"/>
      <c r="G828" s="126"/>
      <c r="H828" s="126"/>
      <c r="J828" s="126"/>
    </row>
    <row r="829" spans="2:10" x14ac:dyDescent="0.2">
      <c r="B829" s="126"/>
      <c r="G829" s="126"/>
      <c r="H829" s="126"/>
      <c r="J829" s="126"/>
    </row>
    <row r="830" spans="2:10" x14ac:dyDescent="0.2">
      <c r="B830" s="126"/>
      <c r="G830" s="126"/>
      <c r="H830" s="126"/>
      <c r="J830" s="126"/>
    </row>
    <row r="831" spans="2:10" x14ac:dyDescent="0.2">
      <c r="B831" s="126"/>
      <c r="G831" s="126"/>
      <c r="H831" s="126"/>
      <c r="J831" s="126"/>
    </row>
    <row r="832" spans="2:10" x14ac:dyDescent="0.2">
      <c r="B832" s="126"/>
      <c r="G832" s="126"/>
      <c r="H832" s="126"/>
      <c r="J832" s="126"/>
    </row>
    <row r="833" spans="2:10" x14ac:dyDescent="0.2">
      <c r="B833" s="126"/>
      <c r="G833" s="126"/>
      <c r="H833" s="126"/>
      <c r="J833" s="126"/>
    </row>
    <row r="834" spans="2:10" x14ac:dyDescent="0.2">
      <c r="B834" s="126"/>
      <c r="G834" s="126"/>
      <c r="H834" s="126"/>
      <c r="J834" s="126"/>
    </row>
    <row r="835" spans="2:10" x14ac:dyDescent="0.2">
      <c r="B835" s="126"/>
      <c r="G835" s="126"/>
      <c r="H835" s="126"/>
      <c r="J835" s="126"/>
    </row>
    <row r="836" spans="2:10" x14ac:dyDescent="0.2">
      <c r="B836" s="126"/>
      <c r="G836" s="126"/>
      <c r="H836" s="126"/>
      <c r="J836" s="126"/>
    </row>
    <row r="837" spans="2:10" x14ac:dyDescent="0.2">
      <c r="B837" s="126"/>
      <c r="G837" s="126"/>
      <c r="H837" s="126"/>
      <c r="J837" s="126"/>
    </row>
    <row r="838" spans="2:10" x14ac:dyDescent="0.2">
      <c r="B838" s="126"/>
      <c r="G838" s="126"/>
      <c r="H838" s="126"/>
      <c r="J838" s="126"/>
    </row>
    <row r="839" spans="2:10" x14ac:dyDescent="0.2">
      <c r="B839" s="126"/>
      <c r="G839" s="126"/>
      <c r="H839" s="126"/>
      <c r="J839" s="126"/>
    </row>
    <row r="840" spans="2:10" x14ac:dyDescent="0.2">
      <c r="B840" s="126"/>
      <c r="G840" s="126"/>
      <c r="H840" s="126"/>
      <c r="J840" s="126"/>
    </row>
    <row r="841" spans="2:10" x14ac:dyDescent="0.2">
      <c r="B841" s="126"/>
      <c r="G841" s="126"/>
      <c r="H841" s="126"/>
      <c r="J841" s="126"/>
    </row>
    <row r="842" spans="2:10" x14ac:dyDescent="0.2">
      <c r="B842" s="126"/>
      <c r="G842" s="126"/>
      <c r="H842" s="126"/>
      <c r="J842" s="126"/>
    </row>
    <row r="843" spans="2:10" x14ac:dyDescent="0.2">
      <c r="B843" s="126"/>
      <c r="G843" s="126"/>
      <c r="H843" s="126"/>
      <c r="J843" s="126"/>
    </row>
    <row r="844" spans="2:10" x14ac:dyDescent="0.2">
      <c r="B844" s="126"/>
      <c r="G844" s="126"/>
      <c r="H844" s="126"/>
      <c r="J844" s="126"/>
    </row>
    <row r="845" spans="2:10" x14ac:dyDescent="0.2">
      <c r="B845" s="126"/>
      <c r="G845" s="126"/>
      <c r="H845" s="126"/>
      <c r="J845" s="126"/>
    </row>
    <row r="846" spans="2:10" x14ac:dyDescent="0.2">
      <c r="B846" s="126"/>
      <c r="G846" s="126"/>
      <c r="H846" s="126"/>
      <c r="J846" s="126"/>
    </row>
    <row r="847" spans="2:10" x14ac:dyDescent="0.2">
      <c r="B847" s="126"/>
      <c r="G847" s="126"/>
      <c r="H847" s="126"/>
      <c r="J847" s="126"/>
    </row>
    <row r="848" spans="2:10" x14ac:dyDescent="0.2">
      <c r="B848" s="126"/>
      <c r="G848" s="126"/>
      <c r="H848" s="126"/>
      <c r="J848" s="126"/>
    </row>
    <row r="849" spans="2:10" x14ac:dyDescent="0.2">
      <c r="B849" s="126"/>
      <c r="G849" s="126"/>
      <c r="H849" s="126"/>
      <c r="J849" s="126"/>
    </row>
    <row r="850" spans="2:10" x14ac:dyDescent="0.2">
      <c r="B850" s="126"/>
      <c r="G850" s="126"/>
      <c r="H850" s="126"/>
      <c r="J850" s="126"/>
    </row>
    <row r="851" spans="2:10" x14ac:dyDescent="0.2">
      <c r="B851" s="126"/>
      <c r="G851" s="126"/>
      <c r="H851" s="126"/>
      <c r="J851" s="126"/>
    </row>
    <row r="852" spans="2:10" x14ac:dyDescent="0.2">
      <c r="B852" s="126"/>
      <c r="G852" s="126"/>
      <c r="H852" s="126"/>
      <c r="J852" s="126"/>
    </row>
    <row r="853" spans="2:10" x14ac:dyDescent="0.2">
      <c r="B853" s="126"/>
      <c r="G853" s="126"/>
      <c r="H853" s="126"/>
      <c r="J853" s="126"/>
    </row>
    <row r="854" spans="2:10" x14ac:dyDescent="0.2">
      <c r="B854" s="126"/>
      <c r="G854" s="126"/>
      <c r="H854" s="126"/>
      <c r="J854" s="126"/>
    </row>
    <row r="855" spans="2:10" x14ac:dyDescent="0.2">
      <c r="B855" s="126"/>
      <c r="G855" s="126"/>
      <c r="H855" s="126"/>
      <c r="J855" s="126"/>
    </row>
    <row r="856" spans="2:10" x14ac:dyDescent="0.2">
      <c r="B856" s="126"/>
      <c r="G856" s="126"/>
      <c r="H856" s="126"/>
      <c r="J856" s="126"/>
    </row>
    <row r="857" spans="2:10" x14ac:dyDescent="0.2">
      <c r="B857" s="126"/>
      <c r="G857" s="126"/>
      <c r="H857" s="126"/>
      <c r="J857" s="126"/>
    </row>
    <row r="858" spans="2:10" x14ac:dyDescent="0.2">
      <c r="B858" s="126"/>
      <c r="G858" s="126"/>
      <c r="H858" s="126"/>
      <c r="J858" s="126"/>
    </row>
    <row r="859" spans="2:10" x14ac:dyDescent="0.2">
      <c r="B859" s="126"/>
      <c r="G859" s="126"/>
      <c r="H859" s="126"/>
      <c r="J859" s="126"/>
    </row>
    <row r="860" spans="2:10" x14ac:dyDescent="0.2">
      <c r="B860" s="126"/>
      <c r="G860" s="126"/>
      <c r="H860" s="126"/>
      <c r="J860" s="126"/>
    </row>
    <row r="861" spans="2:10" x14ac:dyDescent="0.2">
      <c r="B861" s="126"/>
      <c r="G861" s="126"/>
      <c r="H861" s="126"/>
      <c r="J861" s="126"/>
    </row>
    <row r="862" spans="2:10" x14ac:dyDescent="0.2">
      <c r="B862" s="126"/>
      <c r="G862" s="126"/>
      <c r="H862" s="126"/>
      <c r="J862" s="126"/>
    </row>
    <row r="863" spans="2:10" x14ac:dyDescent="0.2">
      <c r="B863" s="126"/>
      <c r="G863" s="126"/>
      <c r="H863" s="126"/>
      <c r="J863" s="126"/>
    </row>
    <row r="864" spans="2:10" x14ac:dyDescent="0.2">
      <c r="B864" s="126"/>
      <c r="G864" s="126"/>
      <c r="H864" s="126"/>
      <c r="J864" s="126"/>
    </row>
    <row r="865" spans="2:10" x14ac:dyDescent="0.2">
      <c r="B865" s="126"/>
      <c r="G865" s="126"/>
      <c r="H865" s="126"/>
      <c r="J865" s="126"/>
    </row>
    <row r="866" spans="2:10" x14ac:dyDescent="0.2">
      <c r="B866" s="126"/>
      <c r="G866" s="126"/>
      <c r="H866" s="126"/>
      <c r="J866" s="126"/>
    </row>
    <row r="867" spans="2:10" x14ac:dyDescent="0.2">
      <c r="B867" s="126"/>
      <c r="G867" s="126"/>
      <c r="H867" s="126"/>
      <c r="J867" s="126"/>
    </row>
    <row r="868" spans="2:10" x14ac:dyDescent="0.2">
      <c r="B868" s="126"/>
      <c r="G868" s="126"/>
      <c r="H868" s="126"/>
      <c r="J868" s="126"/>
    </row>
    <row r="869" spans="2:10" x14ac:dyDescent="0.2">
      <c r="B869" s="126"/>
      <c r="G869" s="126"/>
      <c r="H869" s="126"/>
      <c r="J869" s="126"/>
    </row>
    <row r="870" spans="2:10" x14ac:dyDescent="0.2">
      <c r="B870" s="126"/>
      <c r="G870" s="126"/>
      <c r="H870" s="126"/>
      <c r="J870" s="126"/>
    </row>
    <row r="871" spans="2:10" x14ac:dyDescent="0.2">
      <c r="B871" s="126"/>
      <c r="G871" s="126"/>
      <c r="H871" s="126"/>
      <c r="J871" s="126"/>
    </row>
    <row r="872" spans="2:10" x14ac:dyDescent="0.2">
      <c r="B872" s="126"/>
      <c r="G872" s="126"/>
      <c r="H872" s="126"/>
      <c r="J872" s="126"/>
    </row>
    <row r="873" spans="2:10" x14ac:dyDescent="0.2">
      <c r="B873" s="126"/>
      <c r="G873" s="126"/>
      <c r="H873" s="126"/>
      <c r="J873" s="126"/>
    </row>
    <row r="874" spans="2:10" x14ac:dyDescent="0.2">
      <c r="B874" s="126"/>
      <c r="G874" s="126"/>
      <c r="H874" s="126"/>
      <c r="J874" s="126"/>
    </row>
    <row r="875" spans="2:10" x14ac:dyDescent="0.2">
      <c r="B875" s="126"/>
      <c r="G875" s="126"/>
      <c r="H875" s="126"/>
      <c r="J875" s="126"/>
    </row>
    <row r="876" spans="2:10" x14ac:dyDescent="0.2">
      <c r="B876" s="126"/>
      <c r="G876" s="126"/>
      <c r="H876" s="126"/>
      <c r="J876" s="126"/>
    </row>
    <row r="877" spans="2:10" x14ac:dyDescent="0.2">
      <c r="B877" s="126"/>
      <c r="G877" s="126"/>
      <c r="H877" s="126"/>
      <c r="J877" s="126"/>
    </row>
    <row r="878" spans="2:10" x14ac:dyDescent="0.2">
      <c r="B878" s="126"/>
      <c r="G878" s="126"/>
      <c r="H878" s="126"/>
      <c r="J878" s="126"/>
    </row>
    <row r="879" spans="2:10" x14ac:dyDescent="0.2">
      <c r="B879" s="126"/>
      <c r="G879" s="126"/>
      <c r="H879" s="126"/>
      <c r="J879" s="126"/>
    </row>
    <row r="880" spans="2:10" x14ac:dyDescent="0.2">
      <c r="B880" s="126"/>
      <c r="G880" s="126"/>
      <c r="H880" s="126"/>
      <c r="J880" s="126"/>
    </row>
    <row r="881" spans="2:10" x14ac:dyDescent="0.2">
      <c r="B881" s="126"/>
      <c r="G881" s="126"/>
      <c r="H881" s="126"/>
      <c r="J881" s="126"/>
    </row>
    <row r="882" spans="2:10" x14ac:dyDescent="0.2">
      <c r="B882" s="126"/>
      <c r="G882" s="126"/>
      <c r="H882" s="126"/>
      <c r="J882" s="126"/>
    </row>
    <row r="883" spans="2:10" x14ac:dyDescent="0.2">
      <c r="B883" s="126"/>
      <c r="G883" s="126"/>
      <c r="H883" s="126"/>
      <c r="J883" s="126"/>
    </row>
    <row r="884" spans="2:10" x14ac:dyDescent="0.2">
      <c r="B884" s="126"/>
      <c r="G884" s="126"/>
      <c r="H884" s="126"/>
      <c r="J884" s="126"/>
    </row>
    <row r="885" spans="2:10" x14ac:dyDescent="0.2">
      <c r="B885" s="126"/>
      <c r="G885" s="126"/>
      <c r="H885" s="126"/>
      <c r="J885" s="126"/>
    </row>
    <row r="886" spans="2:10" x14ac:dyDescent="0.2">
      <c r="B886" s="126"/>
      <c r="G886" s="126"/>
      <c r="H886" s="126"/>
      <c r="J886" s="126"/>
    </row>
    <row r="887" spans="2:10" x14ac:dyDescent="0.2">
      <c r="B887" s="126"/>
      <c r="G887" s="126"/>
      <c r="H887" s="126"/>
      <c r="J887" s="126"/>
    </row>
    <row r="888" spans="2:10" x14ac:dyDescent="0.2">
      <c r="B888" s="126"/>
      <c r="G888" s="126"/>
      <c r="H888" s="126"/>
      <c r="J888" s="126"/>
    </row>
    <row r="889" spans="2:10" x14ac:dyDescent="0.2">
      <c r="B889" s="126"/>
      <c r="G889" s="126"/>
      <c r="H889" s="126"/>
      <c r="J889" s="126"/>
    </row>
    <row r="890" spans="2:10" x14ac:dyDescent="0.2">
      <c r="B890" s="126"/>
      <c r="G890" s="126"/>
      <c r="H890" s="126"/>
      <c r="J890" s="126"/>
    </row>
    <row r="891" spans="2:10" x14ac:dyDescent="0.2">
      <c r="B891" s="126"/>
      <c r="G891" s="126"/>
      <c r="H891" s="126"/>
      <c r="J891" s="126"/>
    </row>
    <row r="892" spans="2:10" x14ac:dyDescent="0.2">
      <c r="B892" s="126"/>
      <c r="G892" s="126"/>
      <c r="H892" s="126"/>
      <c r="J892" s="126"/>
    </row>
    <row r="893" spans="2:10" x14ac:dyDescent="0.2">
      <c r="B893" s="126"/>
      <c r="G893" s="126"/>
      <c r="H893" s="126"/>
      <c r="J893" s="126"/>
    </row>
    <row r="894" spans="2:10" x14ac:dyDescent="0.2">
      <c r="B894" s="126"/>
      <c r="G894" s="126"/>
      <c r="H894" s="126"/>
      <c r="J894" s="126"/>
    </row>
    <row r="895" spans="2:10" x14ac:dyDescent="0.2">
      <c r="B895" s="126"/>
      <c r="G895" s="126"/>
      <c r="H895" s="126"/>
      <c r="J895" s="126"/>
    </row>
    <row r="896" spans="2:10" x14ac:dyDescent="0.2">
      <c r="B896" s="126"/>
      <c r="G896" s="126"/>
      <c r="H896" s="126"/>
      <c r="J896" s="126"/>
    </row>
    <row r="897" spans="2:10" x14ac:dyDescent="0.2">
      <c r="B897" s="126"/>
      <c r="G897" s="126"/>
      <c r="H897" s="126"/>
      <c r="J897" s="126"/>
    </row>
    <row r="898" spans="2:10" x14ac:dyDescent="0.2">
      <c r="B898" s="126"/>
      <c r="G898" s="126"/>
      <c r="H898" s="126"/>
      <c r="J898" s="126"/>
    </row>
    <row r="899" spans="2:10" x14ac:dyDescent="0.2">
      <c r="B899" s="126"/>
      <c r="G899" s="126"/>
      <c r="H899" s="126"/>
      <c r="J899" s="126"/>
    </row>
    <row r="900" spans="2:10" x14ac:dyDescent="0.2">
      <c r="B900" s="126"/>
      <c r="G900" s="126"/>
      <c r="H900" s="126"/>
      <c r="J900" s="126"/>
    </row>
    <row r="901" spans="2:10" x14ac:dyDescent="0.2">
      <c r="B901" s="126"/>
      <c r="G901" s="126"/>
      <c r="H901" s="126"/>
      <c r="J901" s="126"/>
    </row>
    <row r="902" spans="2:10" x14ac:dyDescent="0.2">
      <c r="B902" s="126"/>
      <c r="G902" s="126"/>
      <c r="H902" s="126"/>
      <c r="J902" s="126"/>
    </row>
    <row r="903" spans="2:10" x14ac:dyDescent="0.2">
      <c r="B903" s="126"/>
      <c r="G903" s="126"/>
      <c r="H903" s="126"/>
      <c r="J903" s="126"/>
    </row>
    <row r="904" spans="2:10" x14ac:dyDescent="0.2">
      <c r="B904" s="126"/>
      <c r="G904" s="126"/>
      <c r="H904" s="126"/>
      <c r="J904" s="126"/>
    </row>
    <row r="905" spans="2:10" x14ac:dyDescent="0.2">
      <c r="B905" s="126"/>
      <c r="G905" s="126"/>
      <c r="H905" s="126"/>
      <c r="J905" s="126"/>
    </row>
    <row r="906" spans="2:10" x14ac:dyDescent="0.2">
      <c r="B906" s="126"/>
      <c r="G906" s="126"/>
      <c r="H906" s="126"/>
      <c r="J906" s="126"/>
    </row>
    <row r="907" spans="2:10" x14ac:dyDescent="0.2">
      <c r="B907" s="126"/>
      <c r="G907" s="126"/>
      <c r="H907" s="126"/>
      <c r="J907" s="126"/>
    </row>
    <row r="908" spans="2:10" x14ac:dyDescent="0.2">
      <c r="B908" s="126"/>
      <c r="G908" s="126"/>
      <c r="H908" s="126"/>
      <c r="J908" s="126"/>
    </row>
    <row r="909" spans="2:10" x14ac:dyDescent="0.2">
      <c r="B909" s="126"/>
      <c r="G909" s="126"/>
      <c r="H909" s="126"/>
      <c r="J909" s="126"/>
    </row>
    <row r="910" spans="2:10" x14ac:dyDescent="0.2">
      <c r="B910" s="126"/>
      <c r="G910" s="126"/>
      <c r="H910" s="126"/>
      <c r="J910" s="126"/>
    </row>
    <row r="911" spans="2:10" x14ac:dyDescent="0.2">
      <c r="B911" s="126"/>
      <c r="G911" s="126"/>
      <c r="H911" s="126"/>
      <c r="J911" s="126"/>
    </row>
    <row r="912" spans="2:10" x14ac:dyDescent="0.2">
      <c r="B912" s="126"/>
      <c r="G912" s="126"/>
      <c r="H912" s="126"/>
      <c r="J912" s="126"/>
    </row>
    <row r="913" spans="2:10" x14ac:dyDescent="0.2">
      <c r="B913" s="126"/>
      <c r="G913" s="126"/>
      <c r="H913" s="126"/>
      <c r="J913" s="126"/>
    </row>
    <row r="914" spans="2:10" x14ac:dyDescent="0.2">
      <c r="B914" s="126"/>
      <c r="G914" s="126"/>
      <c r="H914" s="126"/>
      <c r="J914" s="126"/>
    </row>
    <row r="915" spans="2:10" x14ac:dyDescent="0.2">
      <c r="B915" s="126"/>
      <c r="G915" s="126"/>
      <c r="H915" s="126"/>
      <c r="J915" s="126"/>
    </row>
    <row r="916" spans="2:10" x14ac:dyDescent="0.2">
      <c r="B916" s="126"/>
      <c r="G916" s="126"/>
      <c r="H916" s="126"/>
      <c r="J916" s="126"/>
    </row>
    <row r="917" spans="2:10" x14ac:dyDescent="0.2">
      <c r="B917" s="126"/>
      <c r="G917" s="126"/>
      <c r="H917" s="126"/>
      <c r="J917" s="126"/>
    </row>
    <row r="918" spans="2:10" x14ac:dyDescent="0.2">
      <c r="B918" s="126"/>
      <c r="G918" s="126"/>
      <c r="H918" s="126"/>
      <c r="J918" s="126"/>
    </row>
    <row r="919" spans="2:10" x14ac:dyDescent="0.2">
      <c r="B919" s="126"/>
      <c r="G919" s="126"/>
      <c r="H919" s="126"/>
      <c r="J919" s="126"/>
    </row>
    <row r="920" spans="2:10" x14ac:dyDescent="0.2">
      <c r="B920" s="126"/>
      <c r="G920" s="126"/>
      <c r="H920" s="126"/>
      <c r="J920" s="126"/>
    </row>
    <row r="921" spans="2:10" x14ac:dyDescent="0.2">
      <c r="B921" s="126"/>
      <c r="G921" s="126"/>
      <c r="H921" s="126"/>
      <c r="J921" s="126"/>
    </row>
    <row r="922" spans="2:10" x14ac:dyDescent="0.2">
      <c r="B922" s="126"/>
      <c r="G922" s="126"/>
      <c r="H922" s="126"/>
      <c r="J922" s="126"/>
    </row>
    <row r="923" spans="2:10" x14ac:dyDescent="0.2">
      <c r="B923" s="126"/>
      <c r="G923" s="126"/>
      <c r="H923" s="126"/>
      <c r="J923" s="126"/>
    </row>
    <row r="924" spans="2:10" x14ac:dyDescent="0.2">
      <c r="B924" s="126"/>
      <c r="G924" s="126"/>
      <c r="H924" s="126"/>
      <c r="J924" s="126"/>
    </row>
    <row r="925" spans="2:10" x14ac:dyDescent="0.2">
      <c r="B925" s="126"/>
      <c r="G925" s="126"/>
      <c r="H925" s="126"/>
      <c r="J925" s="126"/>
    </row>
    <row r="926" spans="2:10" x14ac:dyDescent="0.2">
      <c r="B926" s="126"/>
      <c r="G926" s="126"/>
      <c r="H926" s="126"/>
      <c r="J926" s="126"/>
    </row>
    <row r="927" spans="2:10" x14ac:dyDescent="0.2">
      <c r="B927" s="126"/>
      <c r="G927" s="126"/>
      <c r="H927" s="126"/>
      <c r="J927" s="126"/>
    </row>
    <row r="928" spans="2:10" x14ac:dyDescent="0.2">
      <c r="B928" s="126"/>
      <c r="G928" s="126"/>
      <c r="H928" s="126"/>
      <c r="J928" s="126"/>
    </row>
    <row r="929" spans="2:10" x14ac:dyDescent="0.2">
      <c r="B929" s="126"/>
      <c r="G929" s="126"/>
      <c r="H929" s="126"/>
      <c r="J929" s="126"/>
    </row>
    <row r="930" spans="2:10" x14ac:dyDescent="0.2">
      <c r="B930" s="126"/>
      <c r="G930" s="126"/>
      <c r="H930" s="126"/>
      <c r="J930" s="126"/>
    </row>
    <row r="931" spans="2:10" x14ac:dyDescent="0.2">
      <c r="B931" s="126"/>
      <c r="G931" s="126"/>
      <c r="H931" s="126"/>
      <c r="J931" s="126"/>
    </row>
    <row r="932" spans="2:10" x14ac:dyDescent="0.2">
      <c r="B932" s="126"/>
      <c r="G932" s="126"/>
      <c r="H932" s="126"/>
      <c r="J932" s="126"/>
    </row>
    <row r="933" spans="2:10" x14ac:dyDescent="0.2">
      <c r="B933" s="126"/>
      <c r="G933" s="126"/>
      <c r="H933" s="126"/>
      <c r="J933" s="126"/>
    </row>
    <row r="934" spans="2:10" x14ac:dyDescent="0.2">
      <c r="B934" s="126"/>
      <c r="G934" s="126"/>
      <c r="H934" s="126"/>
      <c r="J934" s="126"/>
    </row>
    <row r="935" spans="2:10" x14ac:dyDescent="0.2">
      <c r="B935" s="126"/>
      <c r="G935" s="126"/>
      <c r="H935" s="126"/>
      <c r="J935" s="126"/>
    </row>
    <row r="936" spans="2:10" x14ac:dyDescent="0.2">
      <c r="B936" s="126"/>
      <c r="G936" s="126"/>
      <c r="H936" s="126"/>
      <c r="J936" s="126"/>
    </row>
    <row r="937" spans="2:10" x14ac:dyDescent="0.2">
      <c r="B937" s="126"/>
      <c r="G937" s="126"/>
      <c r="H937" s="126"/>
      <c r="J937" s="126"/>
    </row>
    <row r="938" spans="2:10" x14ac:dyDescent="0.2">
      <c r="B938" s="126"/>
      <c r="G938" s="126"/>
      <c r="H938" s="126"/>
      <c r="J938" s="126"/>
    </row>
    <row r="939" spans="2:10" x14ac:dyDescent="0.2">
      <c r="B939" s="126"/>
      <c r="G939" s="126"/>
      <c r="H939" s="126"/>
      <c r="J939" s="126"/>
    </row>
    <row r="940" spans="2:10" x14ac:dyDescent="0.2">
      <c r="B940" s="126"/>
      <c r="G940" s="126"/>
      <c r="H940" s="126"/>
      <c r="J940" s="126"/>
    </row>
    <row r="941" spans="2:10" x14ac:dyDescent="0.2">
      <c r="B941" s="126"/>
      <c r="G941" s="126"/>
      <c r="H941" s="126"/>
      <c r="J941" s="126"/>
    </row>
    <row r="942" spans="2:10" x14ac:dyDescent="0.2">
      <c r="B942" s="126"/>
      <c r="G942" s="126"/>
      <c r="H942" s="126"/>
      <c r="J942" s="126"/>
    </row>
    <row r="943" spans="2:10" x14ac:dyDescent="0.2">
      <c r="B943" s="126"/>
      <c r="G943" s="126"/>
      <c r="H943" s="126"/>
      <c r="J943" s="126"/>
    </row>
    <row r="944" spans="2:10" x14ac:dyDescent="0.2">
      <c r="B944" s="126"/>
      <c r="G944" s="126"/>
      <c r="H944" s="126"/>
      <c r="J944" s="126"/>
    </row>
    <row r="945" spans="2:10" x14ac:dyDescent="0.2">
      <c r="B945" s="126"/>
      <c r="G945" s="126"/>
      <c r="H945" s="126"/>
      <c r="J945" s="126"/>
    </row>
    <row r="946" spans="2:10" x14ac:dyDescent="0.2">
      <c r="B946" s="126"/>
      <c r="G946" s="126"/>
      <c r="H946" s="126"/>
      <c r="J946" s="126"/>
    </row>
    <row r="947" spans="2:10" x14ac:dyDescent="0.2">
      <c r="B947" s="126"/>
      <c r="G947" s="126"/>
      <c r="H947" s="126"/>
      <c r="J947" s="126"/>
    </row>
    <row r="948" spans="2:10" x14ac:dyDescent="0.2">
      <c r="B948" s="126"/>
      <c r="G948" s="126"/>
      <c r="H948" s="126"/>
      <c r="J948" s="126"/>
    </row>
    <row r="949" spans="2:10" x14ac:dyDescent="0.2">
      <c r="B949" s="126"/>
      <c r="G949" s="126"/>
      <c r="H949" s="126"/>
      <c r="J949" s="126"/>
    </row>
    <row r="950" spans="2:10" x14ac:dyDescent="0.2">
      <c r="B950" s="126"/>
      <c r="G950" s="126"/>
      <c r="H950" s="126"/>
      <c r="J950" s="126"/>
    </row>
    <row r="951" spans="2:10" x14ac:dyDescent="0.2">
      <c r="B951" s="126"/>
      <c r="G951" s="126"/>
      <c r="H951" s="126"/>
      <c r="J951" s="126"/>
    </row>
    <row r="952" spans="2:10" x14ac:dyDescent="0.2">
      <c r="B952" s="126"/>
      <c r="G952" s="126"/>
      <c r="H952" s="126"/>
      <c r="J952" s="126"/>
    </row>
    <row r="953" spans="2:10" x14ac:dyDescent="0.2">
      <c r="B953" s="126"/>
      <c r="G953" s="126"/>
      <c r="H953" s="126"/>
      <c r="J953" s="126"/>
    </row>
    <row r="954" spans="2:10" x14ac:dyDescent="0.2">
      <c r="B954" s="126"/>
      <c r="G954" s="126"/>
      <c r="H954" s="126"/>
      <c r="J954" s="126"/>
    </row>
    <row r="955" spans="2:10" x14ac:dyDescent="0.2">
      <c r="B955" s="126"/>
      <c r="G955" s="126"/>
      <c r="H955" s="126"/>
      <c r="J955" s="126"/>
    </row>
    <row r="956" spans="2:10" x14ac:dyDescent="0.2">
      <c r="B956" s="126"/>
      <c r="G956" s="126"/>
      <c r="H956" s="126"/>
      <c r="J956" s="126"/>
    </row>
    <row r="957" spans="2:10" x14ac:dyDescent="0.2">
      <c r="B957" s="126"/>
      <c r="G957" s="126"/>
      <c r="H957" s="126"/>
      <c r="J957" s="126"/>
    </row>
    <row r="958" spans="2:10" x14ac:dyDescent="0.2">
      <c r="B958" s="126"/>
      <c r="G958" s="126"/>
      <c r="H958" s="126"/>
      <c r="J958" s="126"/>
    </row>
    <row r="959" spans="2:10" x14ac:dyDescent="0.2">
      <c r="B959" s="126"/>
      <c r="G959" s="126"/>
      <c r="H959" s="126"/>
      <c r="J959" s="126"/>
    </row>
    <row r="960" spans="2:10" x14ac:dyDescent="0.2">
      <c r="B960" s="126"/>
      <c r="G960" s="126"/>
      <c r="H960" s="126"/>
      <c r="J960" s="126"/>
    </row>
    <row r="961" spans="2:10" x14ac:dyDescent="0.2">
      <c r="B961" s="126"/>
      <c r="G961" s="126"/>
      <c r="H961" s="126"/>
      <c r="J961" s="126"/>
    </row>
    <row r="962" spans="2:10" x14ac:dyDescent="0.2">
      <c r="B962" s="126"/>
      <c r="G962" s="126"/>
      <c r="H962" s="126"/>
      <c r="J962" s="126"/>
    </row>
    <row r="963" spans="2:10" x14ac:dyDescent="0.2">
      <c r="B963" s="126"/>
      <c r="G963" s="126"/>
      <c r="H963" s="126"/>
      <c r="J963" s="126"/>
    </row>
    <row r="964" spans="2:10" x14ac:dyDescent="0.2">
      <c r="B964" s="126"/>
      <c r="G964" s="126"/>
      <c r="H964" s="126"/>
      <c r="J964" s="126"/>
    </row>
    <row r="965" spans="2:10" x14ac:dyDescent="0.2">
      <c r="B965" s="126"/>
      <c r="G965" s="126"/>
      <c r="H965" s="126"/>
      <c r="J965" s="126"/>
    </row>
    <row r="966" spans="2:10" x14ac:dyDescent="0.2">
      <c r="B966" s="126"/>
      <c r="G966" s="126"/>
      <c r="H966" s="126"/>
      <c r="J966" s="126"/>
    </row>
    <row r="967" spans="2:10" x14ac:dyDescent="0.2">
      <c r="B967" s="126"/>
      <c r="G967" s="126"/>
      <c r="H967" s="126"/>
      <c r="J967" s="126"/>
    </row>
    <row r="968" spans="2:10" x14ac:dyDescent="0.2">
      <c r="B968" s="126"/>
      <c r="G968" s="126"/>
      <c r="H968" s="126"/>
      <c r="J968" s="126"/>
    </row>
    <row r="969" spans="2:10" x14ac:dyDescent="0.2">
      <c r="B969" s="126"/>
      <c r="G969" s="126"/>
      <c r="H969" s="126"/>
      <c r="J969" s="126"/>
    </row>
    <row r="970" spans="2:10" x14ac:dyDescent="0.2">
      <c r="B970" s="126"/>
      <c r="G970" s="126"/>
      <c r="H970" s="126"/>
      <c r="J970" s="126"/>
    </row>
    <row r="971" spans="2:10" x14ac:dyDescent="0.2">
      <c r="B971" s="126"/>
      <c r="G971" s="126"/>
      <c r="H971" s="126"/>
      <c r="J971" s="126"/>
    </row>
    <row r="972" spans="2:10" x14ac:dyDescent="0.2">
      <c r="B972" s="126"/>
      <c r="G972" s="126"/>
      <c r="H972" s="126"/>
      <c r="J972" s="126"/>
    </row>
    <row r="973" spans="2:10" x14ac:dyDescent="0.2">
      <c r="B973" s="126"/>
      <c r="G973" s="126"/>
      <c r="H973" s="126"/>
      <c r="J973" s="126"/>
    </row>
    <row r="974" spans="2:10" x14ac:dyDescent="0.2">
      <c r="B974" s="126"/>
      <c r="G974" s="126"/>
      <c r="H974" s="126"/>
      <c r="J974" s="126"/>
    </row>
    <row r="975" spans="2:10" x14ac:dyDescent="0.2">
      <c r="B975" s="126"/>
      <c r="G975" s="126"/>
      <c r="H975" s="126"/>
      <c r="J975" s="126"/>
    </row>
    <row r="976" spans="2:10" x14ac:dyDescent="0.2">
      <c r="B976" s="126"/>
      <c r="G976" s="126"/>
      <c r="H976" s="126"/>
      <c r="J976" s="126"/>
    </row>
    <row r="977" spans="2:10" x14ac:dyDescent="0.2">
      <c r="B977" s="126"/>
      <c r="G977" s="126"/>
      <c r="H977" s="126"/>
      <c r="J977" s="126"/>
    </row>
    <row r="978" spans="2:10" x14ac:dyDescent="0.2">
      <c r="B978" s="126"/>
      <c r="G978" s="126"/>
      <c r="H978" s="126"/>
      <c r="J978" s="126"/>
    </row>
    <row r="979" spans="2:10" x14ac:dyDescent="0.2">
      <c r="B979" s="126"/>
      <c r="G979" s="126"/>
      <c r="H979" s="126"/>
      <c r="J979" s="126"/>
    </row>
    <row r="980" spans="2:10" x14ac:dyDescent="0.2">
      <c r="B980" s="126"/>
      <c r="G980" s="126"/>
      <c r="H980" s="126"/>
      <c r="J980" s="126"/>
    </row>
    <row r="981" spans="2:10" x14ac:dyDescent="0.2">
      <c r="B981" s="126"/>
      <c r="G981" s="126"/>
      <c r="H981" s="126"/>
      <c r="J981" s="126"/>
    </row>
    <row r="982" spans="2:10" x14ac:dyDescent="0.2">
      <c r="B982" s="126"/>
      <c r="G982" s="126"/>
      <c r="H982" s="126"/>
      <c r="J982" s="126"/>
    </row>
    <row r="983" spans="2:10" x14ac:dyDescent="0.2">
      <c r="B983" s="126"/>
      <c r="G983" s="126"/>
      <c r="H983" s="126"/>
      <c r="J983" s="126"/>
    </row>
    <row r="984" spans="2:10" x14ac:dyDescent="0.2">
      <c r="B984" s="126"/>
      <c r="G984" s="126"/>
      <c r="H984" s="126"/>
      <c r="J984" s="126"/>
    </row>
    <row r="985" spans="2:10" x14ac:dyDescent="0.2">
      <c r="B985" s="126"/>
      <c r="G985" s="126"/>
      <c r="H985" s="126"/>
      <c r="J985" s="126"/>
    </row>
    <row r="986" spans="2:10" x14ac:dyDescent="0.2">
      <c r="B986" s="126"/>
      <c r="G986" s="126"/>
      <c r="H986" s="126"/>
      <c r="J986" s="126"/>
    </row>
    <row r="987" spans="2:10" x14ac:dyDescent="0.2">
      <c r="B987" s="126"/>
      <c r="G987" s="126"/>
      <c r="H987" s="126"/>
      <c r="J987" s="126"/>
    </row>
    <row r="988" spans="2:10" x14ac:dyDescent="0.2">
      <c r="B988" s="126"/>
      <c r="G988" s="126"/>
      <c r="H988" s="126"/>
      <c r="J988" s="126"/>
    </row>
    <row r="989" spans="2:10" x14ac:dyDescent="0.2">
      <c r="B989" s="126"/>
      <c r="G989" s="126"/>
      <c r="H989" s="126"/>
      <c r="J989" s="126"/>
    </row>
    <row r="990" spans="2:10" x14ac:dyDescent="0.2">
      <c r="B990" s="126"/>
      <c r="G990" s="126"/>
      <c r="H990" s="126"/>
      <c r="J990" s="126"/>
    </row>
    <row r="991" spans="2:10" x14ac:dyDescent="0.2">
      <c r="B991" s="126"/>
      <c r="G991" s="126"/>
      <c r="H991" s="126"/>
      <c r="J991" s="126"/>
    </row>
    <row r="992" spans="2:10" x14ac:dyDescent="0.2">
      <c r="B992" s="126"/>
      <c r="G992" s="126"/>
      <c r="H992" s="126"/>
      <c r="J992" s="126"/>
    </row>
    <row r="993" spans="2:10" x14ac:dyDescent="0.2">
      <c r="B993" s="126"/>
      <c r="G993" s="126"/>
      <c r="H993" s="126"/>
      <c r="J993" s="126"/>
    </row>
    <row r="994" spans="2:10" x14ac:dyDescent="0.2">
      <c r="B994" s="126"/>
      <c r="G994" s="126"/>
      <c r="H994" s="126"/>
      <c r="J994" s="126"/>
    </row>
    <row r="995" spans="2:10" x14ac:dyDescent="0.2">
      <c r="B995" s="126"/>
      <c r="G995" s="126"/>
      <c r="H995" s="126"/>
      <c r="J995" s="126"/>
    </row>
    <row r="996" spans="2:10" x14ac:dyDescent="0.2">
      <c r="B996" s="126"/>
      <c r="G996" s="126"/>
      <c r="H996" s="126"/>
      <c r="J996" s="126"/>
    </row>
    <row r="997" spans="2:10" x14ac:dyDescent="0.2">
      <c r="B997" s="126"/>
      <c r="G997" s="126"/>
      <c r="H997" s="126"/>
      <c r="J997" s="126"/>
    </row>
    <row r="998" spans="2:10" x14ac:dyDescent="0.2">
      <c r="B998" s="126"/>
      <c r="G998" s="126"/>
      <c r="H998" s="126"/>
      <c r="J998" s="126"/>
    </row>
    <row r="999" spans="2:10" x14ac:dyDescent="0.2">
      <c r="B999" s="126"/>
      <c r="G999" s="126"/>
      <c r="H999" s="126"/>
      <c r="J999" s="126"/>
    </row>
    <row r="1000" spans="2:10" x14ac:dyDescent="0.2">
      <c r="B1000" s="126"/>
      <c r="G1000" s="126"/>
      <c r="H1000" s="126"/>
      <c r="J1000" s="126"/>
    </row>
    <row r="1001" spans="2:10" x14ac:dyDescent="0.2">
      <c r="B1001" s="126"/>
      <c r="G1001" s="126"/>
      <c r="H1001" s="126"/>
      <c r="J1001" s="126"/>
    </row>
    <row r="1002" spans="2:10" x14ac:dyDescent="0.2">
      <c r="B1002" s="126"/>
      <c r="G1002" s="126"/>
      <c r="H1002" s="126"/>
      <c r="J1002" s="126"/>
    </row>
    <row r="1003" spans="2:10" x14ac:dyDescent="0.2">
      <c r="B1003" s="126"/>
      <c r="G1003" s="126"/>
      <c r="H1003" s="126"/>
      <c r="J1003" s="126"/>
    </row>
    <row r="1004" spans="2:10" x14ac:dyDescent="0.2">
      <c r="B1004" s="126"/>
      <c r="G1004" s="126"/>
      <c r="H1004" s="126"/>
      <c r="J1004" s="126"/>
    </row>
    <row r="1005" spans="2:10" x14ac:dyDescent="0.2">
      <c r="B1005" s="126"/>
      <c r="G1005" s="126"/>
      <c r="H1005" s="126"/>
      <c r="J1005" s="126"/>
    </row>
    <row r="1006" spans="2:10" x14ac:dyDescent="0.2">
      <c r="B1006" s="126"/>
      <c r="G1006" s="126"/>
      <c r="H1006" s="126"/>
      <c r="J1006" s="126"/>
    </row>
    <row r="1007" spans="2:10" x14ac:dyDescent="0.2">
      <c r="B1007" s="126"/>
      <c r="G1007" s="126"/>
      <c r="H1007" s="126"/>
      <c r="J1007" s="126"/>
    </row>
    <row r="1008" spans="2:10" x14ac:dyDescent="0.2">
      <c r="B1008" s="126"/>
      <c r="G1008" s="126"/>
      <c r="H1008" s="126"/>
      <c r="J1008" s="126"/>
    </row>
    <row r="1009" spans="2:10" x14ac:dyDescent="0.2">
      <c r="B1009" s="126"/>
      <c r="G1009" s="126"/>
      <c r="H1009" s="126"/>
      <c r="J1009" s="126"/>
    </row>
    <row r="1010" spans="2:10" x14ac:dyDescent="0.2">
      <c r="B1010" s="126"/>
      <c r="G1010" s="126"/>
      <c r="H1010" s="126"/>
      <c r="J1010" s="126"/>
    </row>
    <row r="1011" spans="2:10" x14ac:dyDescent="0.2">
      <c r="B1011" s="126"/>
      <c r="G1011" s="126"/>
      <c r="H1011" s="126"/>
      <c r="J1011" s="126"/>
    </row>
    <row r="1012" spans="2:10" x14ac:dyDescent="0.2">
      <c r="B1012" s="126"/>
      <c r="G1012" s="126"/>
      <c r="H1012" s="126"/>
      <c r="J1012" s="126"/>
    </row>
    <row r="1013" spans="2:10" x14ac:dyDescent="0.2">
      <c r="B1013" s="126"/>
      <c r="G1013" s="126"/>
      <c r="H1013" s="126"/>
      <c r="J1013" s="126"/>
    </row>
    <row r="1014" spans="2:10" x14ac:dyDescent="0.2">
      <c r="B1014" s="126"/>
      <c r="G1014" s="126"/>
      <c r="H1014" s="126"/>
      <c r="J1014" s="126"/>
    </row>
    <row r="1015" spans="2:10" x14ac:dyDescent="0.2">
      <c r="B1015" s="126"/>
      <c r="G1015" s="126"/>
      <c r="H1015" s="126"/>
      <c r="J1015" s="126"/>
    </row>
    <row r="1016" spans="2:10" x14ac:dyDescent="0.2">
      <c r="B1016" s="126"/>
      <c r="G1016" s="126"/>
      <c r="H1016" s="126"/>
      <c r="J1016" s="126"/>
    </row>
    <row r="1017" spans="2:10" x14ac:dyDescent="0.2">
      <c r="B1017" s="126"/>
      <c r="G1017" s="126"/>
      <c r="H1017" s="126"/>
      <c r="J1017" s="126"/>
    </row>
    <row r="1018" spans="2:10" x14ac:dyDescent="0.2">
      <c r="B1018" s="126"/>
      <c r="G1018" s="126"/>
      <c r="H1018" s="126"/>
      <c r="J1018" s="126"/>
    </row>
    <row r="1019" spans="2:10" x14ac:dyDescent="0.2">
      <c r="B1019" s="126"/>
      <c r="G1019" s="126"/>
      <c r="H1019" s="126"/>
      <c r="J1019" s="126"/>
    </row>
    <row r="1020" spans="2:10" x14ac:dyDescent="0.2">
      <c r="B1020" s="126"/>
      <c r="G1020" s="126"/>
      <c r="H1020" s="126"/>
      <c r="J1020" s="126"/>
    </row>
    <row r="1021" spans="2:10" x14ac:dyDescent="0.2">
      <c r="B1021" s="126"/>
      <c r="G1021" s="126"/>
      <c r="H1021" s="126"/>
      <c r="J1021" s="126"/>
    </row>
    <row r="1022" spans="2:10" x14ac:dyDescent="0.2">
      <c r="B1022" s="126"/>
      <c r="G1022" s="126"/>
      <c r="H1022" s="126"/>
      <c r="J1022" s="126"/>
    </row>
    <row r="1023" spans="2:10" x14ac:dyDescent="0.2">
      <c r="B1023" s="126"/>
      <c r="G1023" s="126"/>
      <c r="H1023" s="126"/>
      <c r="J1023" s="126"/>
    </row>
    <row r="1024" spans="2:10" x14ac:dyDescent="0.2">
      <c r="B1024" s="126"/>
      <c r="G1024" s="126"/>
      <c r="H1024" s="126"/>
      <c r="J1024" s="126"/>
    </row>
    <row r="1025" spans="2:10" x14ac:dyDescent="0.2">
      <c r="B1025" s="126"/>
      <c r="G1025" s="126"/>
      <c r="H1025" s="126"/>
      <c r="J1025" s="126"/>
    </row>
    <row r="1026" spans="2:10" x14ac:dyDescent="0.2">
      <c r="B1026" s="126"/>
      <c r="G1026" s="126"/>
      <c r="H1026" s="126"/>
      <c r="J1026" s="126"/>
    </row>
    <row r="1027" spans="2:10" x14ac:dyDescent="0.2">
      <c r="B1027" s="126"/>
      <c r="G1027" s="126"/>
      <c r="H1027" s="126"/>
      <c r="J1027" s="126"/>
    </row>
    <row r="1028" spans="2:10" x14ac:dyDescent="0.2">
      <c r="B1028" s="126"/>
      <c r="G1028" s="126"/>
      <c r="H1028" s="126"/>
      <c r="J1028" s="126"/>
    </row>
    <row r="1029" spans="2:10" x14ac:dyDescent="0.2">
      <c r="B1029" s="126"/>
      <c r="G1029" s="126"/>
      <c r="H1029" s="126"/>
      <c r="J1029" s="126"/>
    </row>
    <row r="1030" spans="2:10" x14ac:dyDescent="0.2">
      <c r="B1030" s="126"/>
      <c r="G1030" s="126"/>
      <c r="H1030" s="126"/>
      <c r="J1030" s="126"/>
    </row>
    <row r="1031" spans="2:10" x14ac:dyDescent="0.2">
      <c r="B1031" s="126"/>
      <c r="G1031" s="126"/>
      <c r="H1031" s="126"/>
      <c r="J1031" s="126"/>
    </row>
    <row r="1032" spans="2:10" x14ac:dyDescent="0.2">
      <c r="B1032" s="126"/>
      <c r="G1032" s="126"/>
      <c r="H1032" s="126"/>
      <c r="J1032" s="126"/>
    </row>
    <row r="1033" spans="2:10" x14ac:dyDescent="0.2">
      <c r="B1033" s="126"/>
      <c r="G1033" s="126"/>
      <c r="H1033" s="126"/>
      <c r="J1033" s="126"/>
    </row>
    <row r="1034" spans="2:10" x14ac:dyDescent="0.2">
      <c r="B1034" s="126"/>
      <c r="G1034" s="126"/>
      <c r="H1034" s="126"/>
      <c r="J1034" s="126"/>
    </row>
    <row r="1035" spans="2:10" x14ac:dyDescent="0.2">
      <c r="B1035" s="126"/>
      <c r="G1035" s="126"/>
      <c r="H1035" s="126"/>
      <c r="J1035" s="126"/>
    </row>
    <row r="1036" spans="2:10" x14ac:dyDescent="0.2">
      <c r="B1036" s="126"/>
      <c r="G1036" s="126"/>
      <c r="H1036" s="126"/>
      <c r="J1036" s="126"/>
    </row>
    <row r="1037" spans="2:10" x14ac:dyDescent="0.2">
      <c r="B1037" s="126"/>
      <c r="G1037" s="126"/>
      <c r="H1037" s="126"/>
      <c r="J1037" s="126"/>
    </row>
    <row r="1038" spans="2:10" x14ac:dyDescent="0.2">
      <c r="B1038" s="126"/>
      <c r="G1038" s="126"/>
      <c r="H1038" s="126"/>
      <c r="J1038" s="126"/>
    </row>
    <row r="1039" spans="2:10" x14ac:dyDescent="0.2">
      <c r="B1039" s="126"/>
      <c r="G1039" s="126"/>
      <c r="H1039" s="126"/>
      <c r="J1039" s="126"/>
    </row>
    <row r="1040" spans="2:10" x14ac:dyDescent="0.2">
      <c r="B1040" s="126"/>
      <c r="G1040" s="126"/>
      <c r="H1040" s="126"/>
      <c r="J1040" s="126"/>
    </row>
    <row r="1041" spans="2:10" x14ac:dyDescent="0.2">
      <c r="B1041" s="126"/>
      <c r="G1041" s="126"/>
      <c r="H1041" s="126"/>
      <c r="J1041" s="126"/>
    </row>
    <row r="1042" spans="2:10" x14ac:dyDescent="0.2">
      <c r="B1042" s="126"/>
      <c r="G1042" s="126"/>
      <c r="H1042" s="126"/>
      <c r="J1042" s="126"/>
    </row>
    <row r="1043" spans="2:10" x14ac:dyDescent="0.2">
      <c r="B1043" s="126"/>
      <c r="G1043" s="126"/>
      <c r="H1043" s="126"/>
      <c r="J1043" s="126"/>
    </row>
    <row r="1044" spans="2:10" x14ac:dyDescent="0.2">
      <c r="B1044" s="126"/>
      <c r="G1044" s="126"/>
      <c r="H1044" s="126"/>
      <c r="J1044" s="126"/>
    </row>
    <row r="1045" spans="2:10" x14ac:dyDescent="0.2">
      <c r="B1045" s="126"/>
      <c r="G1045" s="126"/>
      <c r="H1045" s="126"/>
      <c r="J1045" s="126"/>
    </row>
    <row r="1046" spans="2:10" x14ac:dyDescent="0.2">
      <c r="B1046" s="126"/>
      <c r="G1046" s="126"/>
      <c r="H1046" s="126"/>
      <c r="J1046" s="126"/>
    </row>
    <row r="1047" spans="2:10" x14ac:dyDescent="0.2">
      <c r="B1047" s="126"/>
      <c r="G1047" s="126"/>
      <c r="H1047" s="126"/>
      <c r="J1047" s="126"/>
    </row>
    <row r="1048" spans="2:10" x14ac:dyDescent="0.2">
      <c r="B1048" s="126"/>
      <c r="G1048" s="126"/>
      <c r="H1048" s="126"/>
      <c r="J1048" s="126"/>
    </row>
    <row r="1049" spans="2:10" x14ac:dyDescent="0.2">
      <c r="B1049" s="126"/>
      <c r="G1049" s="126"/>
      <c r="H1049" s="126"/>
      <c r="J1049" s="126"/>
    </row>
    <row r="1050" spans="2:10" x14ac:dyDescent="0.2">
      <c r="B1050" s="126"/>
      <c r="G1050" s="126"/>
      <c r="H1050" s="126"/>
      <c r="J1050" s="126"/>
    </row>
    <row r="1051" spans="2:10" x14ac:dyDescent="0.2">
      <c r="B1051" s="126"/>
      <c r="G1051" s="126"/>
      <c r="H1051" s="126"/>
      <c r="J1051" s="126"/>
    </row>
    <row r="1052" spans="2:10" x14ac:dyDescent="0.2">
      <c r="B1052" s="126"/>
      <c r="G1052" s="126"/>
      <c r="H1052" s="126"/>
      <c r="J1052" s="126"/>
    </row>
    <row r="1053" spans="2:10" x14ac:dyDescent="0.2">
      <c r="B1053" s="126"/>
      <c r="G1053" s="126"/>
      <c r="H1053" s="126"/>
      <c r="J1053" s="126"/>
    </row>
    <row r="1054" spans="2:10" x14ac:dyDescent="0.2">
      <c r="B1054" s="126"/>
      <c r="G1054" s="126"/>
      <c r="H1054" s="126"/>
      <c r="J1054" s="126"/>
    </row>
    <row r="1055" spans="2:10" x14ac:dyDescent="0.2">
      <c r="B1055" s="126"/>
      <c r="G1055" s="126"/>
      <c r="H1055" s="126"/>
      <c r="J1055" s="126"/>
    </row>
    <row r="1056" spans="2:10" x14ac:dyDescent="0.2">
      <c r="B1056" s="126"/>
      <c r="G1056" s="126"/>
      <c r="H1056" s="126"/>
      <c r="J1056" s="126"/>
    </row>
    <row r="1057" spans="2:10" x14ac:dyDescent="0.2">
      <c r="B1057" s="126"/>
      <c r="G1057" s="126"/>
      <c r="H1057" s="126"/>
      <c r="J1057" s="126"/>
    </row>
    <row r="1058" spans="2:10" x14ac:dyDescent="0.2">
      <c r="B1058" s="126"/>
      <c r="G1058" s="126"/>
      <c r="H1058" s="126"/>
      <c r="J1058" s="126"/>
    </row>
    <row r="1059" spans="2:10" x14ac:dyDescent="0.2">
      <c r="B1059" s="126"/>
      <c r="G1059" s="126"/>
      <c r="H1059" s="126"/>
      <c r="J1059" s="126"/>
    </row>
    <row r="1060" spans="2:10" x14ac:dyDescent="0.2">
      <c r="B1060" s="126"/>
      <c r="G1060" s="126"/>
      <c r="H1060" s="126"/>
      <c r="J1060" s="126"/>
    </row>
    <row r="1061" spans="2:10" x14ac:dyDescent="0.2">
      <c r="B1061" s="126"/>
      <c r="G1061" s="126"/>
      <c r="H1061" s="126"/>
      <c r="J1061" s="126"/>
    </row>
    <row r="1062" spans="2:10" x14ac:dyDescent="0.2">
      <c r="B1062" s="126"/>
      <c r="G1062" s="126"/>
      <c r="H1062" s="126"/>
      <c r="J1062" s="126"/>
    </row>
    <row r="1063" spans="2:10" x14ac:dyDescent="0.2">
      <c r="B1063" s="126"/>
      <c r="G1063" s="126"/>
      <c r="H1063" s="126"/>
      <c r="J1063" s="126"/>
    </row>
    <row r="1064" spans="2:10" x14ac:dyDescent="0.2">
      <c r="B1064" s="126"/>
      <c r="G1064" s="126"/>
      <c r="H1064" s="126"/>
      <c r="J1064" s="126"/>
    </row>
    <row r="1065" spans="2:10" x14ac:dyDescent="0.2">
      <c r="B1065" s="126"/>
      <c r="G1065" s="126"/>
      <c r="H1065" s="126"/>
      <c r="J1065" s="126"/>
    </row>
    <row r="1066" spans="2:10" x14ac:dyDescent="0.2">
      <c r="B1066" s="126"/>
      <c r="G1066" s="126"/>
      <c r="H1066" s="126"/>
      <c r="J1066" s="126"/>
    </row>
    <row r="1067" spans="2:10" x14ac:dyDescent="0.2">
      <c r="B1067" s="126"/>
      <c r="G1067" s="126"/>
      <c r="H1067" s="126"/>
      <c r="J1067" s="126"/>
    </row>
    <row r="1068" spans="2:10" x14ac:dyDescent="0.2">
      <c r="B1068" s="126"/>
      <c r="G1068" s="126"/>
      <c r="H1068" s="126"/>
      <c r="J1068" s="126"/>
    </row>
    <row r="1069" spans="2:10" x14ac:dyDescent="0.2">
      <c r="B1069" s="126"/>
      <c r="G1069" s="126"/>
      <c r="H1069" s="126"/>
      <c r="J1069" s="126"/>
    </row>
    <row r="1070" spans="2:10" x14ac:dyDescent="0.2">
      <c r="B1070" s="126"/>
      <c r="G1070" s="126"/>
      <c r="H1070" s="126"/>
      <c r="J1070" s="126"/>
    </row>
    <row r="1071" spans="2:10" x14ac:dyDescent="0.2">
      <c r="B1071" s="126"/>
      <c r="G1071" s="126"/>
      <c r="H1071" s="126"/>
      <c r="J1071" s="126"/>
    </row>
    <row r="1072" spans="2:10" x14ac:dyDescent="0.2">
      <c r="B1072" s="126"/>
      <c r="G1072" s="126"/>
      <c r="H1072" s="126"/>
      <c r="J1072" s="126"/>
    </row>
    <row r="1073" spans="2:10" x14ac:dyDescent="0.2">
      <c r="B1073" s="126"/>
      <c r="G1073" s="126"/>
      <c r="H1073" s="126"/>
      <c r="J1073" s="126"/>
    </row>
    <row r="1074" spans="2:10" x14ac:dyDescent="0.2">
      <c r="B1074" s="126"/>
      <c r="G1074" s="126"/>
      <c r="H1074" s="126"/>
      <c r="J1074" s="126"/>
    </row>
    <row r="1075" spans="2:10" x14ac:dyDescent="0.2">
      <c r="B1075" s="126"/>
      <c r="G1075" s="126"/>
      <c r="H1075" s="126"/>
      <c r="J1075" s="126"/>
    </row>
    <row r="1076" spans="2:10" x14ac:dyDescent="0.2">
      <c r="B1076" s="126"/>
      <c r="G1076" s="126"/>
      <c r="H1076" s="126"/>
      <c r="J1076" s="126"/>
    </row>
    <row r="1077" spans="2:10" x14ac:dyDescent="0.2">
      <c r="B1077" s="126"/>
      <c r="G1077" s="126"/>
      <c r="H1077" s="126"/>
      <c r="J1077" s="126"/>
    </row>
    <row r="1078" spans="2:10" x14ac:dyDescent="0.2">
      <c r="B1078" s="126"/>
      <c r="G1078" s="126"/>
      <c r="H1078" s="126"/>
      <c r="J1078" s="126"/>
    </row>
    <row r="1079" spans="2:10" x14ac:dyDescent="0.2">
      <c r="B1079" s="126"/>
      <c r="G1079" s="126"/>
      <c r="H1079" s="126"/>
      <c r="J1079" s="126"/>
    </row>
    <row r="1080" spans="2:10" x14ac:dyDescent="0.2">
      <c r="B1080" s="126"/>
      <c r="G1080" s="126"/>
      <c r="H1080" s="126"/>
      <c r="J1080" s="126"/>
    </row>
    <row r="1081" spans="2:10" x14ac:dyDescent="0.2">
      <c r="B1081" s="126"/>
      <c r="G1081" s="126"/>
      <c r="H1081" s="126"/>
      <c r="J1081" s="126"/>
    </row>
    <row r="1082" spans="2:10" x14ac:dyDescent="0.2">
      <c r="B1082" s="126"/>
      <c r="G1082" s="126"/>
      <c r="H1082" s="126"/>
      <c r="J1082" s="126"/>
    </row>
    <row r="1083" spans="2:10" x14ac:dyDescent="0.2">
      <c r="B1083" s="126"/>
      <c r="G1083" s="126"/>
      <c r="H1083" s="126"/>
      <c r="J1083" s="126"/>
    </row>
    <row r="1084" spans="2:10" x14ac:dyDescent="0.2">
      <c r="B1084" s="126"/>
      <c r="G1084" s="126"/>
      <c r="H1084" s="126"/>
      <c r="J1084" s="126"/>
    </row>
    <row r="1085" spans="2:10" x14ac:dyDescent="0.2">
      <c r="B1085" s="126"/>
      <c r="G1085" s="126"/>
      <c r="H1085" s="126"/>
      <c r="J1085" s="126"/>
    </row>
    <row r="1086" spans="2:10" x14ac:dyDescent="0.2">
      <c r="B1086" s="126"/>
      <c r="G1086" s="126"/>
      <c r="H1086" s="126"/>
      <c r="J1086" s="126"/>
    </row>
    <row r="1087" spans="2:10" x14ac:dyDescent="0.2">
      <c r="B1087" s="126"/>
      <c r="G1087" s="126"/>
      <c r="H1087" s="126"/>
      <c r="J1087" s="126"/>
    </row>
    <row r="1088" spans="2:10" x14ac:dyDescent="0.2">
      <c r="B1088" s="126"/>
      <c r="G1088" s="126"/>
      <c r="H1088" s="126"/>
      <c r="J1088" s="126"/>
    </row>
    <row r="1089" spans="2:10" x14ac:dyDescent="0.2">
      <c r="B1089" s="126"/>
      <c r="G1089" s="126"/>
      <c r="H1089" s="126"/>
      <c r="J1089" s="126"/>
    </row>
    <row r="1090" spans="2:10" x14ac:dyDescent="0.2">
      <c r="B1090" s="126"/>
      <c r="G1090" s="126"/>
      <c r="H1090" s="126"/>
      <c r="J1090" s="126"/>
    </row>
    <row r="1091" spans="2:10" x14ac:dyDescent="0.2">
      <c r="B1091" s="126"/>
      <c r="G1091" s="126"/>
      <c r="H1091" s="126"/>
      <c r="J1091" s="126"/>
    </row>
    <row r="1092" spans="2:10" x14ac:dyDescent="0.2">
      <c r="B1092" s="126"/>
      <c r="G1092" s="126"/>
      <c r="H1092" s="126"/>
      <c r="J1092" s="126"/>
    </row>
    <row r="1093" spans="2:10" x14ac:dyDescent="0.2">
      <c r="B1093" s="126"/>
      <c r="G1093" s="126"/>
      <c r="H1093" s="126"/>
      <c r="J1093" s="126"/>
    </row>
    <row r="1094" spans="2:10" x14ac:dyDescent="0.2">
      <c r="B1094" s="126"/>
      <c r="G1094" s="126"/>
      <c r="H1094" s="126"/>
      <c r="J1094" s="126"/>
    </row>
    <row r="1095" spans="2:10" x14ac:dyDescent="0.2">
      <c r="B1095" s="126"/>
      <c r="G1095" s="126"/>
      <c r="H1095" s="126"/>
      <c r="J1095" s="126"/>
    </row>
    <row r="1096" spans="2:10" x14ac:dyDescent="0.2">
      <c r="B1096" s="126"/>
      <c r="G1096" s="126"/>
      <c r="H1096" s="126"/>
      <c r="J1096" s="126"/>
    </row>
    <row r="1097" spans="2:10" x14ac:dyDescent="0.2">
      <c r="B1097" s="126"/>
      <c r="G1097" s="126"/>
      <c r="H1097" s="126"/>
      <c r="J1097" s="126"/>
    </row>
    <row r="1098" spans="2:10" x14ac:dyDescent="0.2">
      <c r="B1098" s="126"/>
      <c r="G1098" s="126"/>
      <c r="H1098" s="126"/>
      <c r="J1098" s="126"/>
    </row>
    <row r="1099" spans="2:10" x14ac:dyDescent="0.2">
      <c r="B1099" s="126"/>
      <c r="G1099" s="126"/>
      <c r="H1099" s="126"/>
      <c r="J1099" s="126"/>
    </row>
    <row r="1100" spans="2:10" x14ac:dyDescent="0.2">
      <c r="B1100" s="126"/>
      <c r="G1100" s="126"/>
      <c r="H1100" s="126"/>
      <c r="J1100" s="126"/>
    </row>
    <row r="1101" spans="2:10" x14ac:dyDescent="0.2">
      <c r="B1101" s="126"/>
      <c r="G1101" s="126"/>
      <c r="H1101" s="126"/>
      <c r="J1101" s="126"/>
    </row>
    <row r="1102" spans="2:10" x14ac:dyDescent="0.2">
      <c r="B1102" s="126"/>
      <c r="G1102" s="126"/>
      <c r="H1102" s="126"/>
      <c r="J1102" s="126"/>
    </row>
    <row r="1103" spans="2:10" x14ac:dyDescent="0.2">
      <c r="B1103" s="126"/>
      <c r="G1103" s="126"/>
      <c r="H1103" s="126"/>
      <c r="J1103" s="126"/>
    </row>
    <row r="1104" spans="2:10" x14ac:dyDescent="0.2">
      <c r="B1104" s="126"/>
      <c r="G1104" s="126"/>
      <c r="H1104" s="126"/>
      <c r="J1104" s="126"/>
    </row>
    <row r="1105" spans="2:10" x14ac:dyDescent="0.2">
      <c r="B1105" s="126"/>
      <c r="G1105" s="126"/>
      <c r="H1105" s="126"/>
      <c r="J1105" s="126"/>
    </row>
    <row r="1106" spans="2:10" x14ac:dyDescent="0.2">
      <c r="B1106" s="126"/>
      <c r="G1106" s="126"/>
      <c r="H1106" s="126"/>
      <c r="J1106" s="126"/>
    </row>
    <row r="1107" spans="2:10" x14ac:dyDescent="0.2">
      <c r="B1107" s="126"/>
      <c r="G1107" s="126"/>
      <c r="H1107" s="126"/>
      <c r="J1107" s="126"/>
    </row>
    <row r="1108" spans="2:10" x14ac:dyDescent="0.2">
      <c r="B1108" s="126"/>
      <c r="G1108" s="126"/>
      <c r="H1108" s="126"/>
      <c r="J1108" s="126"/>
    </row>
    <row r="1109" spans="2:10" x14ac:dyDescent="0.2">
      <c r="B1109" s="126"/>
      <c r="G1109" s="126"/>
      <c r="H1109" s="126"/>
      <c r="J1109" s="126"/>
    </row>
    <row r="1110" spans="2:10" x14ac:dyDescent="0.2">
      <c r="B1110" s="126"/>
      <c r="G1110" s="126"/>
      <c r="H1110" s="126"/>
      <c r="J1110" s="126"/>
    </row>
    <row r="1111" spans="2:10" x14ac:dyDescent="0.2">
      <c r="B1111" s="126"/>
      <c r="G1111" s="126"/>
      <c r="H1111" s="126"/>
      <c r="J1111" s="126"/>
    </row>
    <row r="1112" spans="2:10" x14ac:dyDescent="0.2">
      <c r="B1112" s="126"/>
      <c r="G1112" s="126"/>
      <c r="H1112" s="126"/>
      <c r="J1112" s="126"/>
    </row>
    <row r="1113" spans="2:10" x14ac:dyDescent="0.2">
      <c r="B1113" s="126"/>
      <c r="G1113" s="126"/>
      <c r="H1113" s="126"/>
      <c r="J1113" s="126"/>
    </row>
    <row r="1114" spans="2:10" x14ac:dyDescent="0.2">
      <c r="B1114" s="126"/>
      <c r="G1114" s="126"/>
      <c r="H1114" s="126"/>
      <c r="J1114" s="126"/>
    </row>
    <row r="1115" spans="2:10" x14ac:dyDescent="0.2">
      <c r="B1115" s="126"/>
      <c r="G1115" s="126"/>
      <c r="H1115" s="126"/>
      <c r="J1115" s="126"/>
    </row>
    <row r="1116" spans="2:10" x14ac:dyDescent="0.2">
      <c r="B1116" s="126"/>
      <c r="G1116" s="126"/>
      <c r="H1116" s="126"/>
      <c r="J1116" s="126"/>
    </row>
    <row r="1117" spans="2:10" x14ac:dyDescent="0.2">
      <c r="B1117" s="126"/>
      <c r="G1117" s="126"/>
      <c r="H1117" s="126"/>
      <c r="J1117" s="126"/>
    </row>
    <row r="1118" spans="2:10" x14ac:dyDescent="0.2">
      <c r="B1118" s="126"/>
      <c r="G1118" s="126"/>
      <c r="H1118" s="126"/>
      <c r="J1118" s="126"/>
    </row>
    <row r="1119" spans="2:10" x14ac:dyDescent="0.2">
      <c r="B1119" s="126"/>
      <c r="G1119" s="126"/>
      <c r="H1119" s="126"/>
      <c r="J1119" s="126"/>
    </row>
    <row r="1120" spans="2:10" x14ac:dyDescent="0.2">
      <c r="B1120" s="126"/>
      <c r="G1120" s="126"/>
      <c r="H1120" s="126"/>
      <c r="J1120" s="126"/>
    </row>
    <row r="1121" spans="2:10" x14ac:dyDescent="0.2">
      <c r="B1121" s="126"/>
      <c r="G1121" s="126"/>
      <c r="H1121" s="126"/>
      <c r="J1121" s="126"/>
    </row>
    <row r="1122" spans="2:10" x14ac:dyDescent="0.2">
      <c r="B1122" s="126"/>
      <c r="G1122" s="126"/>
      <c r="H1122" s="126"/>
      <c r="J1122" s="126"/>
    </row>
    <row r="1123" spans="2:10" x14ac:dyDescent="0.2">
      <c r="B1123" s="126"/>
      <c r="G1123" s="126"/>
      <c r="H1123" s="126"/>
      <c r="J1123" s="126"/>
    </row>
    <row r="1124" spans="2:10" x14ac:dyDescent="0.2">
      <c r="B1124" s="126"/>
      <c r="G1124" s="126"/>
      <c r="H1124" s="126"/>
      <c r="J1124" s="126"/>
    </row>
    <row r="1125" spans="2:10" x14ac:dyDescent="0.2">
      <c r="B1125" s="126"/>
      <c r="G1125" s="126"/>
      <c r="H1125" s="126"/>
      <c r="J1125" s="126"/>
    </row>
    <row r="1126" spans="2:10" x14ac:dyDescent="0.2">
      <c r="B1126" s="126"/>
      <c r="G1126" s="126"/>
      <c r="H1126" s="126"/>
      <c r="J1126" s="126"/>
    </row>
    <row r="1127" spans="2:10" x14ac:dyDescent="0.2">
      <c r="B1127" s="126"/>
      <c r="G1127" s="126"/>
      <c r="H1127" s="126"/>
      <c r="J1127" s="126"/>
    </row>
    <row r="1128" spans="2:10" x14ac:dyDescent="0.2">
      <c r="B1128" s="126"/>
      <c r="G1128" s="126"/>
      <c r="H1128" s="126"/>
      <c r="J1128" s="126"/>
    </row>
    <row r="1129" spans="2:10" x14ac:dyDescent="0.2">
      <c r="B1129" s="126"/>
      <c r="G1129" s="126"/>
      <c r="H1129" s="126"/>
      <c r="J1129" s="126"/>
    </row>
    <row r="1130" spans="2:10" x14ac:dyDescent="0.2">
      <c r="B1130" s="126"/>
      <c r="G1130" s="126"/>
      <c r="H1130" s="126"/>
      <c r="J1130" s="126"/>
    </row>
    <row r="1131" spans="2:10" x14ac:dyDescent="0.2">
      <c r="B1131" s="126"/>
      <c r="G1131" s="126"/>
      <c r="H1131" s="126"/>
      <c r="J1131" s="126"/>
    </row>
    <row r="1132" spans="2:10" x14ac:dyDescent="0.2">
      <c r="B1132" s="126"/>
      <c r="G1132" s="126"/>
      <c r="H1132" s="126"/>
      <c r="J1132" s="126"/>
    </row>
    <row r="1133" spans="2:10" x14ac:dyDescent="0.2">
      <c r="B1133" s="126"/>
      <c r="G1133" s="126"/>
      <c r="H1133" s="126"/>
      <c r="J1133" s="126"/>
    </row>
    <row r="1134" spans="2:10" x14ac:dyDescent="0.2">
      <c r="B1134" s="126"/>
      <c r="G1134" s="126"/>
      <c r="H1134" s="126"/>
      <c r="J1134" s="126"/>
    </row>
    <row r="1135" spans="2:10" x14ac:dyDescent="0.2">
      <c r="B1135" s="126"/>
      <c r="G1135" s="126"/>
      <c r="H1135" s="126"/>
      <c r="J1135" s="126"/>
    </row>
    <row r="1136" spans="2:10" x14ac:dyDescent="0.2">
      <c r="B1136" s="126"/>
      <c r="G1136" s="126"/>
      <c r="H1136" s="126"/>
      <c r="J1136" s="126"/>
    </row>
    <row r="1137" spans="2:10" x14ac:dyDescent="0.2">
      <c r="B1137" s="126"/>
      <c r="G1137" s="126"/>
      <c r="H1137" s="126"/>
      <c r="J1137" s="126"/>
    </row>
    <row r="1138" spans="2:10" x14ac:dyDescent="0.2">
      <c r="B1138" s="126"/>
      <c r="G1138" s="126"/>
      <c r="H1138" s="126"/>
      <c r="J1138" s="126"/>
    </row>
    <row r="1139" spans="2:10" x14ac:dyDescent="0.2">
      <c r="B1139" s="126"/>
      <c r="G1139" s="126"/>
      <c r="H1139" s="126"/>
      <c r="J1139" s="126"/>
    </row>
    <row r="1140" spans="2:10" x14ac:dyDescent="0.2">
      <c r="B1140" s="126"/>
      <c r="G1140" s="126"/>
      <c r="H1140" s="126"/>
      <c r="J1140" s="126"/>
    </row>
    <row r="1141" spans="2:10" x14ac:dyDescent="0.2">
      <c r="B1141" s="126"/>
      <c r="G1141" s="126"/>
      <c r="H1141" s="126"/>
      <c r="J1141" s="126"/>
    </row>
    <row r="1142" spans="2:10" x14ac:dyDescent="0.2">
      <c r="B1142" s="126"/>
      <c r="G1142" s="126"/>
      <c r="H1142" s="126"/>
      <c r="J1142" s="126"/>
    </row>
    <row r="1143" spans="2:10" x14ac:dyDescent="0.2">
      <c r="B1143" s="126"/>
      <c r="G1143" s="126"/>
      <c r="H1143" s="126"/>
      <c r="J1143" s="126"/>
    </row>
    <row r="1144" spans="2:10" x14ac:dyDescent="0.2">
      <c r="B1144" s="126"/>
      <c r="G1144" s="126"/>
      <c r="H1144" s="126"/>
      <c r="J1144" s="126"/>
    </row>
    <row r="1145" spans="2:10" x14ac:dyDescent="0.2">
      <c r="B1145" s="126"/>
      <c r="G1145" s="126"/>
      <c r="H1145" s="126"/>
      <c r="J1145" s="126"/>
    </row>
    <row r="1146" spans="2:10" x14ac:dyDescent="0.2">
      <c r="B1146" s="126"/>
      <c r="G1146" s="126"/>
      <c r="H1146" s="126"/>
      <c r="J1146" s="126"/>
    </row>
    <row r="1147" spans="2:10" x14ac:dyDescent="0.2">
      <c r="B1147" s="126"/>
      <c r="G1147" s="126"/>
      <c r="H1147" s="126"/>
      <c r="J1147" s="126"/>
    </row>
    <row r="1148" spans="2:10" x14ac:dyDescent="0.2">
      <c r="B1148" s="126"/>
      <c r="G1148" s="126"/>
      <c r="H1148" s="126"/>
      <c r="J1148" s="126"/>
    </row>
    <row r="1149" spans="2:10" x14ac:dyDescent="0.2">
      <c r="B1149" s="126"/>
      <c r="G1149" s="126"/>
      <c r="H1149" s="126"/>
      <c r="J1149" s="126"/>
    </row>
    <row r="1150" spans="2:10" x14ac:dyDescent="0.2">
      <c r="B1150" s="126"/>
      <c r="G1150" s="126"/>
      <c r="H1150" s="126"/>
      <c r="J1150" s="126"/>
    </row>
    <row r="1151" spans="2:10" x14ac:dyDescent="0.2">
      <c r="B1151" s="126"/>
      <c r="G1151" s="126"/>
      <c r="H1151" s="126"/>
      <c r="J1151" s="126"/>
    </row>
    <row r="1152" spans="2:10" x14ac:dyDescent="0.2">
      <c r="B1152" s="126"/>
      <c r="G1152" s="126"/>
      <c r="H1152" s="126"/>
      <c r="J1152" s="126"/>
    </row>
    <row r="1153" spans="2:10" x14ac:dyDescent="0.2">
      <c r="B1153" s="126"/>
      <c r="G1153" s="126"/>
      <c r="H1153" s="126"/>
      <c r="J1153" s="126"/>
    </row>
    <row r="1154" spans="2:10" x14ac:dyDescent="0.2">
      <c r="B1154" s="126"/>
      <c r="G1154" s="126"/>
      <c r="H1154" s="126"/>
      <c r="J1154" s="126"/>
    </row>
    <row r="1155" spans="2:10" x14ac:dyDescent="0.2">
      <c r="B1155" s="126"/>
      <c r="G1155" s="126"/>
      <c r="H1155" s="126"/>
      <c r="J1155" s="126"/>
    </row>
    <row r="1156" spans="2:10" x14ac:dyDescent="0.2">
      <c r="B1156" s="126"/>
      <c r="G1156" s="126"/>
      <c r="H1156" s="126"/>
      <c r="J1156" s="126"/>
    </row>
    <row r="1157" spans="2:10" x14ac:dyDescent="0.2">
      <c r="B1157" s="126"/>
      <c r="G1157" s="126"/>
      <c r="H1157" s="126"/>
      <c r="J1157" s="126"/>
    </row>
    <row r="1158" spans="2:10" x14ac:dyDescent="0.2">
      <c r="B1158" s="126"/>
      <c r="G1158" s="126"/>
      <c r="H1158" s="126"/>
      <c r="J1158" s="126"/>
    </row>
    <row r="1159" spans="2:10" x14ac:dyDescent="0.2">
      <c r="B1159" s="126"/>
      <c r="G1159" s="126"/>
      <c r="H1159" s="126"/>
      <c r="J1159" s="126"/>
    </row>
    <row r="1160" spans="2:10" x14ac:dyDescent="0.2">
      <c r="B1160" s="126"/>
      <c r="G1160" s="126"/>
      <c r="H1160" s="126"/>
      <c r="J1160" s="126"/>
    </row>
    <row r="1161" spans="2:10" x14ac:dyDescent="0.2">
      <c r="B1161" s="126"/>
      <c r="G1161" s="126"/>
      <c r="H1161" s="126"/>
      <c r="J1161" s="126"/>
    </row>
    <row r="1162" spans="2:10" x14ac:dyDescent="0.2">
      <c r="B1162" s="126"/>
      <c r="G1162" s="126"/>
      <c r="H1162" s="126"/>
      <c r="J1162" s="126"/>
    </row>
    <row r="1163" spans="2:10" x14ac:dyDescent="0.2">
      <c r="B1163" s="126"/>
      <c r="G1163" s="126"/>
      <c r="H1163" s="126"/>
      <c r="J1163" s="126"/>
    </row>
    <row r="1164" spans="2:10" x14ac:dyDescent="0.2">
      <c r="B1164" s="126"/>
      <c r="G1164" s="126"/>
      <c r="H1164" s="126"/>
      <c r="J1164" s="126"/>
    </row>
    <row r="1165" spans="2:10" x14ac:dyDescent="0.2">
      <c r="B1165" s="126"/>
      <c r="G1165" s="126"/>
      <c r="H1165" s="126"/>
      <c r="J1165" s="126"/>
    </row>
    <row r="1166" spans="2:10" x14ac:dyDescent="0.2">
      <c r="B1166" s="126"/>
      <c r="G1166" s="126"/>
      <c r="H1166" s="126"/>
      <c r="J1166" s="126"/>
    </row>
    <row r="1167" spans="2:10" x14ac:dyDescent="0.2">
      <c r="B1167" s="126"/>
      <c r="G1167" s="126"/>
      <c r="H1167" s="126"/>
      <c r="J1167" s="126"/>
    </row>
    <row r="1168" spans="2:10" x14ac:dyDescent="0.2">
      <c r="B1168" s="126"/>
      <c r="G1168" s="126"/>
      <c r="H1168" s="126"/>
      <c r="J1168" s="126"/>
    </row>
    <row r="1169" spans="2:10" x14ac:dyDescent="0.2">
      <c r="B1169" s="126"/>
      <c r="G1169" s="126"/>
      <c r="H1169" s="126"/>
      <c r="J1169" s="126"/>
    </row>
    <row r="1170" spans="2:10" x14ac:dyDescent="0.2">
      <c r="B1170" s="126"/>
      <c r="G1170" s="126"/>
      <c r="H1170" s="126"/>
      <c r="J1170" s="126"/>
    </row>
    <row r="1171" spans="2:10" x14ac:dyDescent="0.2">
      <c r="B1171" s="126"/>
      <c r="G1171" s="126"/>
      <c r="H1171" s="126"/>
      <c r="J1171" s="126"/>
    </row>
    <row r="1172" spans="2:10" x14ac:dyDescent="0.2">
      <c r="B1172" s="126"/>
      <c r="G1172" s="126"/>
      <c r="H1172" s="126"/>
      <c r="J1172" s="126"/>
    </row>
    <row r="1173" spans="2:10" x14ac:dyDescent="0.2">
      <c r="B1173" s="126"/>
      <c r="G1173" s="126"/>
      <c r="H1173" s="126"/>
      <c r="J1173" s="126"/>
    </row>
    <row r="1174" spans="2:10" x14ac:dyDescent="0.2">
      <c r="B1174" s="126"/>
      <c r="G1174" s="126"/>
      <c r="H1174" s="126"/>
      <c r="J1174" s="126"/>
    </row>
    <row r="1175" spans="2:10" x14ac:dyDescent="0.2">
      <c r="B1175" s="126"/>
      <c r="G1175" s="126"/>
      <c r="H1175" s="126"/>
      <c r="J1175" s="126"/>
    </row>
    <row r="1176" spans="2:10" x14ac:dyDescent="0.2">
      <c r="B1176" s="126"/>
      <c r="G1176" s="126"/>
      <c r="H1176" s="126"/>
      <c r="J1176" s="126"/>
    </row>
    <row r="1177" spans="2:10" x14ac:dyDescent="0.2">
      <c r="B1177" s="126"/>
      <c r="G1177" s="126"/>
      <c r="H1177" s="126"/>
      <c r="J1177" s="126"/>
    </row>
    <row r="1178" spans="2:10" x14ac:dyDescent="0.2">
      <c r="B1178" s="126"/>
      <c r="G1178" s="126"/>
      <c r="H1178" s="126"/>
      <c r="J1178" s="126"/>
    </row>
    <row r="1179" spans="2:10" x14ac:dyDescent="0.2">
      <c r="B1179" s="126"/>
      <c r="G1179" s="126"/>
      <c r="H1179" s="126"/>
      <c r="J1179" s="126"/>
    </row>
    <row r="1180" spans="2:10" x14ac:dyDescent="0.2">
      <c r="B1180" s="126"/>
      <c r="G1180" s="126"/>
      <c r="H1180" s="126"/>
      <c r="J1180" s="126"/>
    </row>
    <row r="1181" spans="2:10" x14ac:dyDescent="0.2">
      <c r="B1181" s="126"/>
      <c r="G1181" s="126"/>
      <c r="H1181" s="126"/>
      <c r="J1181" s="126"/>
    </row>
    <row r="1182" spans="2:10" x14ac:dyDescent="0.2">
      <c r="B1182" s="126"/>
      <c r="G1182" s="126"/>
      <c r="H1182" s="126"/>
      <c r="J1182" s="126"/>
    </row>
    <row r="1183" spans="2:10" x14ac:dyDescent="0.2">
      <c r="B1183" s="126"/>
      <c r="G1183" s="126"/>
      <c r="H1183" s="126"/>
      <c r="J1183" s="126"/>
    </row>
    <row r="1184" spans="2:10" x14ac:dyDescent="0.2">
      <c r="B1184" s="126"/>
      <c r="G1184" s="126"/>
      <c r="H1184" s="126"/>
      <c r="J1184" s="126"/>
    </row>
    <row r="1185" spans="2:10" x14ac:dyDescent="0.2">
      <c r="B1185" s="126"/>
      <c r="G1185" s="126"/>
      <c r="H1185" s="126"/>
      <c r="J1185" s="126"/>
    </row>
    <row r="1186" spans="2:10" x14ac:dyDescent="0.2">
      <c r="B1186" s="126"/>
      <c r="G1186" s="126"/>
      <c r="H1186" s="126"/>
      <c r="J1186" s="126"/>
    </row>
    <row r="1187" spans="2:10" x14ac:dyDescent="0.2">
      <c r="B1187" s="126"/>
      <c r="G1187" s="126"/>
      <c r="H1187" s="126"/>
      <c r="J1187" s="126"/>
    </row>
    <row r="1188" spans="2:10" x14ac:dyDescent="0.2">
      <c r="B1188" s="126"/>
      <c r="G1188" s="126"/>
      <c r="H1188" s="126"/>
      <c r="J1188" s="126"/>
    </row>
    <row r="1189" spans="2:10" x14ac:dyDescent="0.2">
      <c r="B1189" s="126"/>
      <c r="G1189" s="126"/>
      <c r="H1189" s="126"/>
      <c r="J1189" s="126"/>
    </row>
    <row r="1190" spans="2:10" x14ac:dyDescent="0.2">
      <c r="B1190" s="126"/>
      <c r="G1190" s="126"/>
      <c r="H1190" s="126"/>
      <c r="J1190" s="126"/>
    </row>
    <row r="1191" spans="2:10" x14ac:dyDescent="0.2">
      <c r="B1191" s="126"/>
      <c r="G1191" s="126"/>
      <c r="H1191" s="126"/>
      <c r="J1191" s="126"/>
    </row>
    <row r="1192" spans="2:10" x14ac:dyDescent="0.2">
      <c r="B1192" s="126"/>
      <c r="G1192" s="126"/>
      <c r="H1192" s="126"/>
      <c r="J1192" s="126"/>
    </row>
    <row r="1193" spans="2:10" x14ac:dyDescent="0.2">
      <c r="B1193" s="126"/>
      <c r="G1193" s="126"/>
      <c r="H1193" s="126"/>
      <c r="J1193" s="126"/>
    </row>
    <row r="1194" spans="2:10" x14ac:dyDescent="0.2">
      <c r="B1194" s="126"/>
      <c r="G1194" s="126"/>
      <c r="H1194" s="126"/>
      <c r="J1194" s="126"/>
    </row>
    <row r="1195" spans="2:10" x14ac:dyDescent="0.2">
      <c r="B1195" s="126"/>
      <c r="G1195" s="126"/>
      <c r="H1195" s="126"/>
      <c r="J1195" s="126"/>
    </row>
    <row r="1196" spans="2:10" x14ac:dyDescent="0.2">
      <c r="B1196" s="126"/>
      <c r="G1196" s="126"/>
      <c r="H1196" s="126"/>
      <c r="J1196" s="126"/>
    </row>
    <row r="1197" spans="2:10" x14ac:dyDescent="0.2">
      <c r="B1197" s="126"/>
      <c r="G1197" s="126"/>
      <c r="H1197" s="126"/>
      <c r="J1197" s="126"/>
    </row>
    <row r="1198" spans="2:10" x14ac:dyDescent="0.2">
      <c r="B1198" s="126"/>
      <c r="G1198" s="126"/>
      <c r="H1198" s="126"/>
      <c r="J1198" s="126"/>
    </row>
    <row r="1199" spans="2:10" x14ac:dyDescent="0.2">
      <c r="B1199" s="126"/>
      <c r="G1199" s="126"/>
      <c r="H1199" s="126"/>
      <c r="J1199" s="126"/>
    </row>
    <row r="1200" spans="2:10" x14ac:dyDescent="0.2">
      <c r="B1200" s="126"/>
      <c r="G1200" s="126"/>
      <c r="H1200" s="126"/>
      <c r="J1200" s="126"/>
    </row>
    <row r="1201" spans="2:10" x14ac:dyDescent="0.2">
      <c r="B1201" s="126"/>
      <c r="G1201" s="126"/>
      <c r="H1201" s="126"/>
      <c r="J1201" s="126"/>
    </row>
    <row r="1202" spans="2:10" x14ac:dyDescent="0.2">
      <c r="B1202" s="126"/>
      <c r="G1202" s="126"/>
      <c r="H1202" s="126"/>
      <c r="J1202" s="126"/>
    </row>
    <row r="1203" spans="2:10" x14ac:dyDescent="0.2">
      <c r="B1203" s="126"/>
      <c r="G1203" s="126"/>
      <c r="H1203" s="126"/>
      <c r="J1203" s="126"/>
    </row>
    <row r="1204" spans="2:10" x14ac:dyDescent="0.2">
      <c r="B1204" s="126"/>
      <c r="G1204" s="126"/>
      <c r="H1204" s="126"/>
      <c r="J1204" s="126"/>
    </row>
    <row r="1205" spans="2:10" x14ac:dyDescent="0.2">
      <c r="B1205" s="126"/>
      <c r="G1205" s="126"/>
      <c r="H1205" s="126"/>
      <c r="J1205" s="126"/>
    </row>
    <row r="1206" spans="2:10" x14ac:dyDescent="0.2">
      <c r="B1206" s="126"/>
      <c r="G1206" s="126"/>
      <c r="H1206" s="126"/>
      <c r="J1206" s="126"/>
    </row>
    <row r="1207" spans="2:10" x14ac:dyDescent="0.2">
      <c r="B1207" s="126"/>
      <c r="G1207" s="126"/>
      <c r="H1207" s="126"/>
      <c r="J1207" s="126"/>
    </row>
    <row r="1208" spans="2:10" x14ac:dyDescent="0.2">
      <c r="B1208" s="126"/>
      <c r="G1208" s="126"/>
      <c r="H1208" s="126"/>
      <c r="J1208" s="126"/>
    </row>
    <row r="1209" spans="2:10" x14ac:dyDescent="0.2">
      <c r="B1209" s="126"/>
      <c r="G1209" s="126"/>
      <c r="H1209" s="126"/>
      <c r="J1209" s="126"/>
    </row>
    <row r="1210" spans="2:10" x14ac:dyDescent="0.2">
      <c r="B1210" s="126"/>
      <c r="G1210" s="126"/>
      <c r="H1210" s="126"/>
      <c r="J1210" s="126"/>
    </row>
    <row r="1211" spans="2:10" x14ac:dyDescent="0.2">
      <c r="B1211" s="126"/>
      <c r="G1211" s="126"/>
      <c r="H1211" s="126"/>
      <c r="J1211" s="126"/>
    </row>
    <row r="1212" spans="2:10" x14ac:dyDescent="0.2">
      <c r="B1212" s="126"/>
      <c r="G1212" s="126"/>
      <c r="H1212" s="126"/>
      <c r="J1212" s="126"/>
    </row>
    <row r="1213" spans="2:10" x14ac:dyDescent="0.2">
      <c r="B1213" s="126"/>
      <c r="G1213" s="126"/>
      <c r="H1213" s="126"/>
      <c r="J1213" s="126"/>
    </row>
    <row r="1214" spans="2:10" x14ac:dyDescent="0.2">
      <c r="B1214" s="126"/>
      <c r="G1214" s="126"/>
      <c r="H1214" s="126"/>
      <c r="J1214" s="126"/>
    </row>
    <row r="1215" spans="2:10" x14ac:dyDescent="0.2">
      <c r="B1215" s="126"/>
      <c r="G1215" s="126"/>
      <c r="H1215" s="126"/>
      <c r="J1215" s="126"/>
    </row>
    <row r="1216" spans="2:10" x14ac:dyDescent="0.2">
      <c r="B1216" s="126"/>
      <c r="G1216" s="126"/>
      <c r="H1216" s="126"/>
      <c r="J1216" s="126"/>
    </row>
    <row r="1217" spans="2:10" x14ac:dyDescent="0.2">
      <c r="B1217" s="126"/>
      <c r="G1217" s="126"/>
      <c r="H1217" s="126"/>
      <c r="J1217" s="126"/>
    </row>
    <row r="1218" spans="2:10" x14ac:dyDescent="0.2">
      <c r="B1218" s="126"/>
      <c r="G1218" s="126"/>
      <c r="H1218" s="126"/>
      <c r="J1218" s="126"/>
    </row>
    <row r="1219" spans="2:10" x14ac:dyDescent="0.2">
      <c r="B1219" s="126"/>
      <c r="G1219" s="126"/>
      <c r="H1219" s="126"/>
      <c r="J1219" s="126"/>
    </row>
    <row r="1220" spans="2:10" x14ac:dyDescent="0.2">
      <c r="B1220" s="126"/>
      <c r="G1220" s="126"/>
      <c r="H1220" s="126"/>
      <c r="J1220" s="126"/>
    </row>
    <row r="1221" spans="2:10" x14ac:dyDescent="0.2">
      <c r="B1221" s="126"/>
      <c r="G1221" s="126"/>
      <c r="H1221" s="126"/>
      <c r="J1221" s="126"/>
    </row>
    <row r="1222" spans="2:10" x14ac:dyDescent="0.2">
      <c r="B1222" s="126"/>
      <c r="G1222" s="126"/>
      <c r="H1222" s="126"/>
      <c r="J1222" s="126"/>
    </row>
    <row r="1223" spans="2:10" x14ac:dyDescent="0.2">
      <c r="B1223" s="126"/>
      <c r="G1223" s="126"/>
      <c r="H1223" s="126"/>
      <c r="J1223" s="126"/>
    </row>
    <row r="1224" spans="2:10" x14ac:dyDescent="0.2">
      <c r="B1224" s="126"/>
      <c r="G1224" s="126"/>
      <c r="H1224" s="126"/>
      <c r="J1224" s="126"/>
    </row>
    <row r="1225" spans="2:10" x14ac:dyDescent="0.2">
      <c r="B1225" s="126"/>
      <c r="G1225" s="126"/>
      <c r="H1225" s="126"/>
      <c r="J1225" s="126"/>
    </row>
    <row r="1226" spans="2:10" x14ac:dyDescent="0.2">
      <c r="B1226" s="126"/>
      <c r="G1226" s="126"/>
      <c r="H1226" s="126"/>
      <c r="J1226" s="126"/>
    </row>
    <row r="1227" spans="2:10" x14ac:dyDescent="0.2">
      <c r="B1227" s="126"/>
      <c r="G1227" s="126"/>
      <c r="H1227" s="126"/>
      <c r="J1227" s="126"/>
    </row>
    <row r="1228" spans="2:10" x14ac:dyDescent="0.2">
      <c r="B1228" s="126"/>
      <c r="G1228" s="126"/>
      <c r="H1228" s="126"/>
      <c r="J1228" s="126"/>
    </row>
    <row r="1229" spans="2:10" x14ac:dyDescent="0.2">
      <c r="B1229" s="126"/>
      <c r="G1229" s="126"/>
      <c r="H1229" s="126"/>
      <c r="J1229" s="126"/>
    </row>
    <row r="1230" spans="2:10" x14ac:dyDescent="0.2">
      <c r="B1230" s="126"/>
      <c r="G1230" s="126"/>
      <c r="H1230" s="126"/>
      <c r="J1230" s="126"/>
    </row>
    <row r="1231" spans="2:10" x14ac:dyDescent="0.2">
      <c r="B1231" s="126"/>
      <c r="G1231" s="126"/>
      <c r="H1231" s="126"/>
      <c r="J1231" s="126"/>
    </row>
    <row r="1232" spans="2:10" x14ac:dyDescent="0.2">
      <c r="B1232" s="126"/>
      <c r="G1232" s="126"/>
      <c r="H1232" s="126"/>
      <c r="J1232" s="126"/>
    </row>
    <row r="1233" spans="2:10" x14ac:dyDescent="0.2">
      <c r="B1233" s="126"/>
      <c r="G1233" s="126"/>
      <c r="H1233" s="126"/>
      <c r="J1233" s="126"/>
    </row>
    <row r="1234" spans="2:10" x14ac:dyDescent="0.2">
      <c r="B1234" s="126"/>
      <c r="G1234" s="126"/>
      <c r="H1234" s="126"/>
      <c r="J1234" s="126"/>
    </row>
    <row r="1235" spans="2:10" x14ac:dyDescent="0.2">
      <c r="B1235" s="126"/>
      <c r="G1235" s="126"/>
      <c r="H1235" s="126"/>
      <c r="J1235" s="126"/>
    </row>
    <row r="1236" spans="2:10" x14ac:dyDescent="0.2">
      <c r="B1236" s="126"/>
      <c r="G1236" s="126"/>
      <c r="H1236" s="126"/>
      <c r="J1236" s="126"/>
    </row>
    <row r="1237" spans="2:10" x14ac:dyDescent="0.2">
      <c r="B1237" s="126"/>
      <c r="G1237" s="126"/>
      <c r="H1237" s="126"/>
      <c r="J1237" s="126"/>
    </row>
    <row r="1238" spans="2:10" x14ac:dyDescent="0.2">
      <c r="B1238" s="126"/>
      <c r="G1238" s="126"/>
      <c r="H1238" s="126"/>
      <c r="J1238" s="126"/>
    </row>
    <row r="1239" spans="2:10" x14ac:dyDescent="0.2">
      <c r="B1239" s="126"/>
      <c r="G1239" s="126"/>
      <c r="H1239" s="126"/>
      <c r="J1239" s="126"/>
    </row>
    <row r="1240" spans="2:10" x14ac:dyDescent="0.2">
      <c r="B1240" s="126"/>
      <c r="G1240" s="126"/>
      <c r="H1240" s="126"/>
      <c r="J1240" s="126"/>
    </row>
    <row r="1241" spans="2:10" x14ac:dyDescent="0.2">
      <c r="B1241" s="126"/>
      <c r="G1241" s="126"/>
      <c r="H1241" s="126"/>
      <c r="J1241" s="126"/>
    </row>
    <row r="1242" spans="2:10" x14ac:dyDescent="0.2">
      <c r="B1242" s="126"/>
      <c r="G1242" s="126"/>
      <c r="H1242" s="126"/>
      <c r="J1242" s="126"/>
    </row>
    <row r="1243" spans="2:10" x14ac:dyDescent="0.2">
      <c r="B1243" s="126"/>
      <c r="G1243" s="126"/>
      <c r="H1243" s="126"/>
      <c r="J1243" s="126"/>
    </row>
    <row r="1244" spans="2:10" x14ac:dyDescent="0.2">
      <c r="B1244" s="126"/>
      <c r="G1244" s="126"/>
      <c r="H1244" s="126"/>
      <c r="J1244" s="126"/>
    </row>
    <row r="1245" spans="2:10" x14ac:dyDescent="0.2">
      <c r="B1245" s="126"/>
      <c r="G1245" s="126"/>
      <c r="H1245" s="126"/>
      <c r="J1245" s="126"/>
    </row>
    <row r="1246" spans="2:10" x14ac:dyDescent="0.2">
      <c r="B1246" s="126"/>
      <c r="G1246" s="126"/>
      <c r="H1246" s="126"/>
      <c r="J1246" s="126"/>
    </row>
    <row r="1247" spans="2:10" x14ac:dyDescent="0.2">
      <c r="B1247" s="126"/>
      <c r="G1247" s="126"/>
      <c r="H1247" s="126"/>
      <c r="J1247" s="126"/>
    </row>
    <row r="1248" spans="2:10" x14ac:dyDescent="0.2">
      <c r="B1248" s="126"/>
      <c r="G1248" s="126"/>
      <c r="H1248" s="126"/>
      <c r="J1248" s="126"/>
    </row>
    <row r="1249" spans="2:10" x14ac:dyDescent="0.2">
      <c r="B1249" s="126"/>
      <c r="G1249" s="126"/>
      <c r="H1249" s="126"/>
      <c r="J1249" s="126"/>
    </row>
    <row r="1250" spans="2:10" x14ac:dyDescent="0.2">
      <c r="B1250" s="126"/>
      <c r="G1250" s="126"/>
      <c r="H1250" s="126"/>
      <c r="J1250" s="126"/>
    </row>
    <row r="1251" spans="2:10" x14ac:dyDescent="0.2">
      <c r="B1251" s="126"/>
      <c r="G1251" s="126"/>
      <c r="H1251" s="126"/>
      <c r="J1251" s="126"/>
    </row>
    <row r="1252" spans="2:10" x14ac:dyDescent="0.2">
      <c r="B1252" s="126"/>
      <c r="G1252" s="126"/>
      <c r="H1252" s="126"/>
      <c r="J1252" s="126"/>
    </row>
    <row r="1253" spans="2:10" x14ac:dyDescent="0.2">
      <c r="B1253" s="126"/>
      <c r="G1253" s="126"/>
      <c r="H1253" s="126"/>
      <c r="J1253" s="126"/>
    </row>
    <row r="1254" spans="2:10" x14ac:dyDescent="0.2">
      <c r="B1254" s="126"/>
      <c r="G1254" s="126"/>
      <c r="H1254" s="126"/>
      <c r="J1254" s="126"/>
    </row>
    <row r="1255" spans="2:10" x14ac:dyDescent="0.2">
      <c r="B1255" s="126"/>
      <c r="G1255" s="126"/>
      <c r="H1255" s="126"/>
      <c r="J1255" s="126"/>
    </row>
    <row r="1256" spans="2:10" x14ac:dyDescent="0.2">
      <c r="B1256" s="126"/>
      <c r="G1256" s="126"/>
      <c r="H1256" s="126"/>
      <c r="J1256" s="126"/>
    </row>
    <row r="1257" spans="2:10" x14ac:dyDescent="0.2">
      <c r="B1257" s="126"/>
      <c r="G1257" s="126"/>
      <c r="H1257" s="126"/>
      <c r="J1257" s="126"/>
    </row>
    <row r="1258" spans="2:10" x14ac:dyDescent="0.2">
      <c r="B1258" s="126"/>
      <c r="G1258" s="126"/>
      <c r="H1258" s="126"/>
      <c r="J1258" s="126"/>
    </row>
    <row r="1259" spans="2:10" x14ac:dyDescent="0.2">
      <c r="B1259" s="126"/>
      <c r="G1259" s="126"/>
      <c r="H1259" s="126"/>
      <c r="J1259" s="126"/>
    </row>
    <row r="1260" spans="2:10" x14ac:dyDescent="0.2">
      <c r="B1260" s="126"/>
      <c r="G1260" s="126"/>
      <c r="H1260" s="126"/>
      <c r="J1260" s="126"/>
    </row>
    <row r="1261" spans="2:10" x14ac:dyDescent="0.2">
      <c r="B1261" s="126"/>
      <c r="G1261" s="126"/>
      <c r="H1261" s="126"/>
      <c r="J1261" s="126"/>
    </row>
    <row r="1262" spans="2:10" x14ac:dyDescent="0.2">
      <c r="B1262" s="126"/>
      <c r="G1262" s="126"/>
      <c r="H1262" s="126"/>
      <c r="J1262" s="126"/>
    </row>
    <row r="1263" spans="2:10" x14ac:dyDescent="0.2">
      <c r="B1263" s="126"/>
      <c r="G1263" s="126"/>
      <c r="H1263" s="126"/>
      <c r="J1263" s="126"/>
    </row>
    <row r="1264" spans="2:10" x14ac:dyDescent="0.2">
      <c r="B1264" s="126"/>
      <c r="G1264" s="126"/>
      <c r="H1264" s="126"/>
      <c r="J1264" s="126"/>
    </row>
    <row r="1265" spans="2:10" x14ac:dyDescent="0.2">
      <c r="B1265" s="126"/>
      <c r="G1265" s="126"/>
      <c r="H1265" s="126"/>
      <c r="J1265" s="126"/>
    </row>
    <row r="1266" spans="2:10" x14ac:dyDescent="0.2">
      <c r="B1266" s="126"/>
      <c r="G1266" s="126"/>
      <c r="H1266" s="126"/>
      <c r="J1266" s="126"/>
    </row>
    <row r="1267" spans="2:10" x14ac:dyDescent="0.2">
      <c r="B1267" s="126"/>
      <c r="G1267" s="126"/>
      <c r="H1267" s="126"/>
      <c r="J1267" s="126"/>
    </row>
    <row r="1268" spans="2:10" x14ac:dyDescent="0.2">
      <c r="B1268" s="126"/>
      <c r="G1268" s="126"/>
      <c r="H1268" s="126"/>
      <c r="J1268" s="126"/>
    </row>
    <row r="1269" spans="2:10" x14ac:dyDescent="0.2">
      <c r="B1269" s="126"/>
      <c r="G1269" s="126"/>
      <c r="H1269" s="126"/>
      <c r="J1269" s="126"/>
    </row>
    <row r="1270" spans="2:10" x14ac:dyDescent="0.2">
      <c r="B1270" s="126"/>
      <c r="G1270" s="126"/>
      <c r="H1270" s="126"/>
      <c r="J1270" s="126"/>
    </row>
    <row r="1271" spans="2:10" x14ac:dyDescent="0.2">
      <c r="B1271" s="126"/>
      <c r="G1271" s="126"/>
      <c r="H1271" s="126"/>
      <c r="J1271" s="126"/>
    </row>
    <row r="1272" spans="2:10" x14ac:dyDescent="0.2">
      <c r="B1272" s="126"/>
      <c r="G1272" s="126"/>
      <c r="H1272" s="126"/>
      <c r="J1272" s="126"/>
    </row>
    <row r="1273" spans="2:10" x14ac:dyDescent="0.2">
      <c r="B1273" s="126"/>
      <c r="G1273" s="126"/>
      <c r="H1273" s="126"/>
      <c r="J1273" s="126"/>
    </row>
    <row r="1274" spans="2:10" x14ac:dyDescent="0.2">
      <c r="B1274" s="126"/>
      <c r="G1274" s="126"/>
      <c r="H1274" s="126"/>
      <c r="J1274" s="126"/>
    </row>
    <row r="1275" spans="2:10" x14ac:dyDescent="0.2">
      <c r="B1275" s="126"/>
      <c r="G1275" s="126"/>
      <c r="H1275" s="126"/>
      <c r="J1275" s="126"/>
    </row>
    <row r="1276" spans="2:10" x14ac:dyDescent="0.2">
      <c r="B1276" s="126"/>
      <c r="G1276" s="126"/>
      <c r="H1276" s="126"/>
      <c r="J1276" s="126"/>
    </row>
    <row r="1277" spans="2:10" x14ac:dyDescent="0.2">
      <c r="B1277" s="126"/>
      <c r="G1277" s="126"/>
      <c r="H1277" s="126"/>
      <c r="J1277" s="126"/>
    </row>
    <row r="1278" spans="2:10" x14ac:dyDescent="0.2">
      <c r="B1278" s="126"/>
      <c r="G1278" s="126"/>
      <c r="H1278" s="126"/>
      <c r="J1278" s="126"/>
    </row>
    <row r="1279" spans="2:10" x14ac:dyDescent="0.2">
      <c r="B1279" s="126"/>
      <c r="G1279" s="126"/>
      <c r="H1279" s="126"/>
      <c r="J1279" s="126"/>
    </row>
    <row r="1280" spans="2:10" x14ac:dyDescent="0.2">
      <c r="B1280" s="126"/>
      <c r="G1280" s="126"/>
      <c r="H1280" s="126"/>
      <c r="J1280" s="126"/>
    </row>
    <row r="1281" spans="2:10" x14ac:dyDescent="0.2">
      <c r="B1281" s="126"/>
      <c r="G1281" s="126"/>
      <c r="H1281" s="126"/>
      <c r="J1281" s="126"/>
    </row>
    <row r="1282" spans="2:10" x14ac:dyDescent="0.2">
      <c r="B1282" s="126"/>
      <c r="G1282" s="126"/>
      <c r="H1282" s="126"/>
      <c r="J1282" s="126"/>
    </row>
    <row r="1283" spans="2:10" x14ac:dyDescent="0.2">
      <c r="B1283" s="126"/>
      <c r="G1283" s="126"/>
      <c r="H1283" s="126"/>
      <c r="J1283" s="126"/>
    </row>
    <row r="1284" spans="2:10" x14ac:dyDescent="0.2">
      <c r="B1284" s="126"/>
      <c r="G1284" s="126"/>
      <c r="H1284" s="126"/>
      <c r="J1284" s="126"/>
    </row>
    <row r="1285" spans="2:10" x14ac:dyDescent="0.2">
      <c r="B1285" s="126"/>
      <c r="G1285" s="126"/>
      <c r="H1285" s="126"/>
      <c r="J1285" s="126"/>
    </row>
    <row r="1286" spans="2:10" x14ac:dyDescent="0.2">
      <c r="B1286" s="126"/>
      <c r="G1286" s="126"/>
      <c r="H1286" s="126"/>
      <c r="J1286" s="126"/>
    </row>
    <row r="1287" spans="2:10" x14ac:dyDescent="0.2">
      <c r="B1287" s="126"/>
      <c r="G1287" s="126"/>
      <c r="H1287" s="126"/>
      <c r="J1287" s="126"/>
    </row>
    <row r="1288" spans="2:10" x14ac:dyDescent="0.2">
      <c r="B1288" s="126"/>
      <c r="G1288" s="126"/>
      <c r="H1288" s="126"/>
      <c r="J1288" s="126"/>
    </row>
    <row r="1289" spans="2:10" x14ac:dyDescent="0.2">
      <c r="B1289" s="126"/>
      <c r="G1289" s="126"/>
      <c r="H1289" s="126"/>
      <c r="J1289" s="126"/>
    </row>
    <row r="1290" spans="2:10" x14ac:dyDescent="0.2">
      <c r="B1290" s="126"/>
      <c r="G1290" s="126"/>
      <c r="H1290" s="126"/>
      <c r="J1290" s="126"/>
    </row>
    <row r="1291" spans="2:10" x14ac:dyDescent="0.2">
      <c r="B1291" s="126"/>
      <c r="G1291" s="126"/>
      <c r="H1291" s="126"/>
      <c r="J1291" s="126"/>
    </row>
    <row r="1292" spans="2:10" x14ac:dyDescent="0.2">
      <c r="B1292" s="126"/>
      <c r="G1292" s="126"/>
      <c r="H1292" s="126"/>
      <c r="J1292" s="126"/>
    </row>
    <row r="1293" spans="2:10" x14ac:dyDescent="0.2">
      <c r="B1293" s="126"/>
      <c r="G1293" s="126"/>
      <c r="H1293" s="126"/>
      <c r="J1293" s="126"/>
    </row>
    <row r="1294" spans="2:10" x14ac:dyDescent="0.2">
      <c r="B1294" s="126"/>
      <c r="G1294" s="126"/>
      <c r="H1294" s="126"/>
      <c r="J1294" s="126"/>
    </row>
    <row r="1295" spans="2:10" x14ac:dyDescent="0.2">
      <c r="B1295" s="126"/>
      <c r="G1295" s="126"/>
      <c r="H1295" s="126"/>
      <c r="J1295" s="126"/>
    </row>
    <row r="1296" spans="2:10" x14ac:dyDescent="0.2">
      <c r="B1296" s="126"/>
      <c r="G1296" s="126"/>
      <c r="H1296" s="126"/>
      <c r="J1296" s="126"/>
    </row>
    <row r="1297" spans="2:10" x14ac:dyDescent="0.2">
      <c r="B1297" s="126"/>
      <c r="G1297" s="126"/>
      <c r="H1297" s="126"/>
      <c r="J1297" s="126"/>
    </row>
    <row r="1298" spans="2:10" x14ac:dyDescent="0.2">
      <c r="B1298" s="126"/>
      <c r="G1298" s="126"/>
      <c r="H1298" s="126"/>
      <c r="J1298" s="126"/>
    </row>
    <row r="1299" spans="2:10" x14ac:dyDescent="0.2">
      <c r="B1299" s="126"/>
      <c r="G1299" s="126"/>
      <c r="H1299" s="126"/>
      <c r="J1299" s="126"/>
    </row>
    <row r="1300" spans="2:10" x14ac:dyDescent="0.2">
      <c r="B1300" s="126"/>
      <c r="G1300" s="126"/>
      <c r="H1300" s="126"/>
      <c r="J1300" s="126"/>
    </row>
    <row r="1301" spans="2:10" x14ac:dyDescent="0.2">
      <c r="B1301" s="126"/>
      <c r="G1301" s="126"/>
      <c r="H1301" s="126"/>
      <c r="J1301" s="126"/>
    </row>
    <row r="1302" spans="2:10" x14ac:dyDescent="0.2">
      <c r="B1302" s="126"/>
      <c r="G1302" s="126"/>
      <c r="H1302" s="126"/>
      <c r="J1302" s="126"/>
    </row>
    <row r="1303" spans="2:10" x14ac:dyDescent="0.2">
      <c r="B1303" s="126"/>
      <c r="G1303" s="126"/>
      <c r="H1303" s="126"/>
      <c r="J1303" s="126"/>
    </row>
    <row r="1304" spans="2:10" x14ac:dyDescent="0.2">
      <c r="B1304" s="126"/>
      <c r="G1304" s="126"/>
      <c r="H1304" s="126"/>
      <c r="J1304" s="126"/>
    </row>
    <row r="1305" spans="2:10" x14ac:dyDescent="0.2">
      <c r="B1305" s="126"/>
      <c r="G1305" s="126"/>
      <c r="H1305" s="126"/>
      <c r="J1305" s="126"/>
    </row>
    <row r="1306" spans="2:10" x14ac:dyDescent="0.2">
      <c r="B1306" s="126"/>
      <c r="G1306" s="126"/>
      <c r="H1306" s="126"/>
      <c r="J1306" s="126"/>
    </row>
    <row r="1307" spans="2:10" x14ac:dyDescent="0.2">
      <c r="B1307" s="126"/>
      <c r="G1307" s="126"/>
      <c r="H1307" s="126"/>
      <c r="J1307" s="126"/>
    </row>
    <row r="1308" spans="2:10" x14ac:dyDescent="0.2">
      <c r="B1308" s="126"/>
      <c r="G1308" s="126"/>
      <c r="H1308" s="126"/>
      <c r="J1308" s="126"/>
    </row>
    <row r="1309" spans="2:10" x14ac:dyDescent="0.2">
      <c r="B1309" s="126"/>
      <c r="G1309" s="126"/>
      <c r="H1309" s="126"/>
      <c r="J1309" s="126"/>
    </row>
    <row r="1310" spans="2:10" x14ac:dyDescent="0.2">
      <c r="B1310" s="126"/>
      <c r="G1310" s="126"/>
      <c r="H1310" s="126"/>
      <c r="J1310" s="126"/>
    </row>
    <row r="1311" spans="2:10" x14ac:dyDescent="0.2">
      <c r="B1311" s="126"/>
      <c r="G1311" s="126"/>
      <c r="H1311" s="126"/>
      <c r="J1311" s="126"/>
    </row>
    <row r="1312" spans="2:10" x14ac:dyDescent="0.2">
      <c r="B1312" s="126"/>
      <c r="G1312" s="126"/>
      <c r="H1312" s="126"/>
      <c r="J1312" s="126"/>
    </row>
    <row r="1313" spans="2:10" x14ac:dyDescent="0.2">
      <c r="B1313" s="126"/>
      <c r="G1313" s="126"/>
      <c r="H1313" s="126"/>
      <c r="J1313" s="126"/>
    </row>
    <row r="1314" spans="2:10" x14ac:dyDescent="0.2">
      <c r="B1314" s="126"/>
      <c r="G1314" s="126"/>
      <c r="H1314" s="126"/>
      <c r="J1314" s="126"/>
    </row>
    <row r="1315" spans="2:10" x14ac:dyDescent="0.2">
      <c r="B1315" s="126"/>
      <c r="G1315" s="126"/>
      <c r="H1315" s="126"/>
      <c r="J1315" s="126"/>
    </row>
    <row r="1316" spans="2:10" x14ac:dyDescent="0.2">
      <c r="B1316" s="126"/>
      <c r="G1316" s="126"/>
      <c r="H1316" s="126"/>
      <c r="J1316" s="126"/>
    </row>
    <row r="1317" spans="2:10" x14ac:dyDescent="0.2">
      <c r="B1317" s="126"/>
      <c r="G1317" s="126"/>
      <c r="H1317" s="126"/>
      <c r="J1317" s="126"/>
    </row>
    <row r="1318" spans="2:10" x14ac:dyDescent="0.2">
      <c r="B1318" s="126"/>
      <c r="G1318" s="126"/>
      <c r="H1318" s="126"/>
      <c r="J1318" s="126"/>
    </row>
    <row r="1319" spans="2:10" x14ac:dyDescent="0.2">
      <c r="B1319" s="126"/>
      <c r="G1319" s="126"/>
      <c r="H1319" s="126"/>
      <c r="J1319" s="126"/>
    </row>
    <row r="1320" spans="2:10" x14ac:dyDescent="0.2">
      <c r="B1320" s="126"/>
      <c r="G1320" s="126"/>
      <c r="H1320" s="126"/>
      <c r="J1320" s="126"/>
    </row>
    <row r="1321" spans="2:10" x14ac:dyDescent="0.2">
      <c r="B1321" s="126"/>
      <c r="G1321" s="126"/>
      <c r="H1321" s="126"/>
      <c r="J1321" s="126"/>
    </row>
    <row r="1322" spans="2:10" x14ac:dyDescent="0.2">
      <c r="B1322" s="126"/>
      <c r="G1322" s="126"/>
      <c r="H1322" s="126"/>
      <c r="J1322" s="126"/>
    </row>
    <row r="1323" spans="2:10" x14ac:dyDescent="0.2">
      <c r="B1323" s="126"/>
      <c r="G1323" s="126"/>
      <c r="H1323" s="126"/>
      <c r="J1323" s="126"/>
    </row>
    <row r="1324" spans="2:10" x14ac:dyDescent="0.2">
      <c r="B1324" s="126"/>
      <c r="G1324" s="126"/>
      <c r="H1324" s="126"/>
      <c r="J1324" s="126"/>
    </row>
    <row r="1325" spans="2:10" x14ac:dyDescent="0.2">
      <c r="B1325" s="126"/>
      <c r="G1325" s="126"/>
      <c r="H1325" s="126"/>
      <c r="J1325" s="126"/>
    </row>
    <row r="1326" spans="2:10" x14ac:dyDescent="0.2">
      <c r="B1326" s="126"/>
      <c r="G1326" s="126"/>
      <c r="H1326" s="126"/>
      <c r="J1326" s="126"/>
    </row>
    <row r="1327" spans="2:10" x14ac:dyDescent="0.2">
      <c r="B1327" s="126"/>
      <c r="G1327" s="126"/>
      <c r="H1327" s="126"/>
      <c r="J1327" s="126"/>
    </row>
    <row r="1328" spans="2:10" x14ac:dyDescent="0.2">
      <c r="B1328" s="126"/>
      <c r="G1328" s="126"/>
      <c r="H1328" s="126"/>
      <c r="J1328" s="126"/>
    </row>
    <row r="1329" spans="2:10" x14ac:dyDescent="0.2">
      <c r="B1329" s="126"/>
      <c r="G1329" s="126"/>
      <c r="H1329" s="126"/>
      <c r="J1329" s="126"/>
    </row>
    <row r="1330" spans="2:10" x14ac:dyDescent="0.2">
      <c r="B1330" s="126"/>
      <c r="G1330" s="126"/>
      <c r="H1330" s="126"/>
      <c r="J1330" s="126"/>
    </row>
    <row r="1331" spans="2:10" x14ac:dyDescent="0.2">
      <c r="B1331" s="126"/>
      <c r="G1331" s="126"/>
      <c r="H1331" s="126"/>
      <c r="J1331" s="126"/>
    </row>
    <row r="1332" spans="2:10" x14ac:dyDescent="0.2">
      <c r="B1332" s="126"/>
      <c r="G1332" s="126"/>
      <c r="H1332" s="126"/>
      <c r="J1332" s="126"/>
    </row>
    <row r="1333" spans="2:10" x14ac:dyDescent="0.2">
      <c r="B1333" s="126"/>
      <c r="G1333" s="126"/>
      <c r="H1333" s="126"/>
      <c r="J1333" s="126"/>
    </row>
    <row r="1334" spans="2:10" x14ac:dyDescent="0.2">
      <c r="B1334" s="126"/>
      <c r="G1334" s="126"/>
      <c r="H1334" s="126"/>
      <c r="J1334" s="126"/>
    </row>
    <row r="1335" spans="2:10" x14ac:dyDescent="0.2">
      <c r="B1335" s="126"/>
      <c r="G1335" s="126"/>
      <c r="H1335" s="126"/>
      <c r="J1335" s="126"/>
    </row>
    <row r="1336" spans="2:10" x14ac:dyDescent="0.2">
      <c r="B1336" s="126"/>
      <c r="G1336" s="126"/>
      <c r="H1336" s="126"/>
      <c r="J1336" s="126"/>
    </row>
    <row r="1337" spans="2:10" x14ac:dyDescent="0.2">
      <c r="B1337" s="126"/>
      <c r="G1337" s="126"/>
      <c r="H1337" s="126"/>
      <c r="J1337" s="126"/>
    </row>
    <row r="1338" spans="2:10" x14ac:dyDescent="0.2">
      <c r="B1338" s="126"/>
      <c r="G1338" s="126"/>
      <c r="H1338" s="126"/>
      <c r="J1338" s="126"/>
    </row>
    <row r="1339" spans="2:10" x14ac:dyDescent="0.2">
      <c r="B1339" s="126"/>
      <c r="G1339" s="126"/>
      <c r="H1339" s="126"/>
      <c r="J1339" s="126"/>
    </row>
    <row r="1340" spans="2:10" x14ac:dyDescent="0.2">
      <c r="B1340" s="126"/>
      <c r="G1340" s="126"/>
      <c r="H1340" s="126"/>
      <c r="J1340" s="126"/>
    </row>
    <row r="1341" spans="2:10" x14ac:dyDescent="0.2">
      <c r="B1341" s="126"/>
      <c r="G1341" s="126"/>
      <c r="H1341" s="126"/>
      <c r="J1341" s="126"/>
    </row>
    <row r="1342" spans="2:10" x14ac:dyDescent="0.2">
      <c r="B1342" s="126"/>
      <c r="G1342" s="126"/>
      <c r="H1342" s="126"/>
      <c r="J1342" s="126"/>
    </row>
    <row r="1343" spans="2:10" x14ac:dyDescent="0.2">
      <c r="B1343" s="126"/>
      <c r="G1343" s="126"/>
      <c r="H1343" s="126"/>
      <c r="J1343" s="126"/>
    </row>
    <row r="1344" spans="2:10" x14ac:dyDescent="0.2">
      <c r="B1344" s="126"/>
      <c r="G1344" s="126"/>
      <c r="H1344" s="126"/>
      <c r="J1344" s="126"/>
    </row>
    <row r="1345" spans="2:10" x14ac:dyDescent="0.2">
      <c r="B1345" s="126"/>
      <c r="G1345" s="126"/>
      <c r="H1345" s="126"/>
      <c r="J1345" s="126"/>
    </row>
    <row r="1346" spans="2:10" x14ac:dyDescent="0.2">
      <c r="B1346" s="126"/>
      <c r="G1346" s="126"/>
      <c r="H1346" s="126"/>
      <c r="J1346" s="126"/>
    </row>
    <row r="1347" spans="2:10" x14ac:dyDescent="0.2">
      <c r="B1347" s="126"/>
      <c r="G1347" s="126"/>
      <c r="H1347" s="126"/>
      <c r="J1347" s="126"/>
    </row>
    <row r="1348" spans="2:10" x14ac:dyDescent="0.2">
      <c r="B1348" s="126"/>
      <c r="G1348" s="126"/>
      <c r="H1348" s="126"/>
      <c r="J1348" s="126"/>
    </row>
    <row r="1349" spans="2:10" x14ac:dyDescent="0.2">
      <c r="B1349" s="126"/>
      <c r="G1349" s="126"/>
      <c r="H1349" s="126"/>
      <c r="J1349" s="126"/>
    </row>
    <row r="1350" spans="2:10" x14ac:dyDescent="0.2">
      <c r="B1350" s="126"/>
      <c r="G1350" s="126"/>
      <c r="H1350" s="126"/>
      <c r="J1350" s="126"/>
    </row>
    <row r="1351" spans="2:10" x14ac:dyDescent="0.2">
      <c r="B1351" s="126"/>
      <c r="G1351" s="126"/>
      <c r="H1351" s="126"/>
      <c r="J1351" s="126"/>
    </row>
    <row r="1352" spans="2:10" x14ac:dyDescent="0.2">
      <c r="B1352" s="126"/>
      <c r="G1352" s="126"/>
      <c r="H1352" s="126"/>
      <c r="J1352" s="126"/>
    </row>
    <row r="1353" spans="2:10" x14ac:dyDescent="0.2">
      <c r="B1353" s="126"/>
      <c r="G1353" s="126"/>
      <c r="H1353" s="126"/>
      <c r="J1353" s="126"/>
    </row>
    <row r="1354" spans="2:10" x14ac:dyDescent="0.2">
      <c r="B1354" s="126"/>
      <c r="G1354" s="126"/>
      <c r="H1354" s="126"/>
      <c r="J1354" s="126"/>
    </row>
    <row r="1355" spans="2:10" x14ac:dyDescent="0.2">
      <c r="B1355" s="126"/>
      <c r="G1355" s="126"/>
      <c r="H1355" s="126"/>
      <c r="J1355" s="126"/>
    </row>
    <row r="1356" spans="2:10" x14ac:dyDescent="0.2">
      <c r="B1356" s="126"/>
      <c r="G1356" s="126"/>
      <c r="H1356" s="126"/>
      <c r="J1356" s="126"/>
    </row>
    <row r="1357" spans="2:10" x14ac:dyDescent="0.2">
      <c r="B1357" s="126"/>
      <c r="G1357" s="126"/>
      <c r="H1357" s="126"/>
      <c r="J1357" s="126"/>
    </row>
    <row r="1358" spans="2:10" x14ac:dyDescent="0.2">
      <c r="B1358" s="126"/>
      <c r="G1358" s="126"/>
      <c r="H1358" s="126"/>
      <c r="J1358" s="126"/>
    </row>
    <row r="1359" spans="2:10" x14ac:dyDescent="0.2">
      <c r="B1359" s="126"/>
      <c r="G1359" s="126"/>
      <c r="H1359" s="126"/>
      <c r="J1359" s="126"/>
    </row>
    <row r="1360" spans="2:10" x14ac:dyDescent="0.2">
      <c r="B1360" s="126"/>
      <c r="G1360" s="126"/>
      <c r="H1360" s="126"/>
      <c r="J1360" s="126"/>
    </row>
    <row r="1361" spans="2:10" x14ac:dyDescent="0.2">
      <c r="B1361" s="126"/>
      <c r="G1361" s="126"/>
      <c r="H1361" s="126"/>
      <c r="J1361" s="126"/>
    </row>
    <row r="1362" spans="2:10" x14ac:dyDescent="0.2">
      <c r="B1362" s="126"/>
      <c r="G1362" s="126"/>
      <c r="H1362" s="126"/>
      <c r="J1362" s="126"/>
    </row>
    <row r="1363" spans="2:10" x14ac:dyDescent="0.2">
      <c r="B1363" s="126"/>
      <c r="G1363" s="126"/>
      <c r="H1363" s="126"/>
      <c r="J1363" s="126"/>
    </row>
    <row r="1364" spans="2:10" x14ac:dyDescent="0.2">
      <c r="B1364" s="126"/>
      <c r="G1364" s="126"/>
      <c r="H1364" s="126"/>
      <c r="J1364" s="126"/>
    </row>
    <row r="1365" spans="2:10" x14ac:dyDescent="0.2">
      <c r="B1365" s="126"/>
      <c r="G1365" s="126"/>
      <c r="H1365" s="126"/>
      <c r="J1365" s="126"/>
    </row>
    <row r="1366" spans="2:10" x14ac:dyDescent="0.2">
      <c r="B1366" s="126"/>
      <c r="G1366" s="126"/>
      <c r="H1366" s="126"/>
      <c r="J1366" s="126"/>
    </row>
    <row r="1367" spans="2:10" x14ac:dyDescent="0.2">
      <c r="B1367" s="126"/>
      <c r="G1367" s="126"/>
      <c r="H1367" s="126"/>
      <c r="J1367" s="126"/>
    </row>
    <row r="1368" spans="2:10" x14ac:dyDescent="0.2">
      <c r="B1368" s="126"/>
      <c r="G1368" s="126"/>
      <c r="H1368" s="126"/>
      <c r="J1368" s="126"/>
    </row>
    <row r="1369" spans="2:10" x14ac:dyDescent="0.2">
      <c r="B1369" s="126"/>
      <c r="G1369" s="126"/>
      <c r="H1369" s="126"/>
      <c r="J1369" s="126"/>
    </row>
    <row r="1370" spans="2:10" x14ac:dyDescent="0.2">
      <c r="B1370" s="126"/>
      <c r="G1370" s="126"/>
      <c r="H1370" s="126"/>
      <c r="J1370" s="126"/>
    </row>
    <row r="1371" spans="2:10" x14ac:dyDescent="0.2">
      <c r="B1371" s="126"/>
      <c r="G1371" s="126"/>
      <c r="H1371" s="126"/>
      <c r="J1371" s="126"/>
    </row>
    <row r="1372" spans="2:10" x14ac:dyDescent="0.2">
      <c r="B1372" s="126"/>
      <c r="G1372" s="126"/>
      <c r="H1372" s="126"/>
      <c r="J1372" s="126"/>
    </row>
    <row r="1373" spans="2:10" x14ac:dyDescent="0.2">
      <c r="B1373" s="126"/>
      <c r="G1373" s="126"/>
      <c r="H1373" s="126"/>
      <c r="J1373" s="126"/>
    </row>
    <row r="1374" spans="2:10" x14ac:dyDescent="0.2">
      <c r="B1374" s="126"/>
      <c r="G1374" s="126"/>
      <c r="H1374" s="126"/>
      <c r="J1374" s="126"/>
    </row>
    <row r="1375" spans="2:10" x14ac:dyDescent="0.2">
      <c r="B1375" s="126"/>
      <c r="G1375" s="126"/>
      <c r="H1375" s="126"/>
      <c r="J1375" s="126"/>
    </row>
    <row r="1376" spans="2:10" x14ac:dyDescent="0.2">
      <c r="B1376" s="126"/>
      <c r="G1376" s="126"/>
      <c r="H1376" s="126"/>
      <c r="J1376" s="126"/>
    </row>
    <row r="1377" spans="2:10" x14ac:dyDescent="0.2">
      <c r="B1377" s="126"/>
      <c r="G1377" s="126"/>
      <c r="H1377" s="126"/>
      <c r="J1377" s="126"/>
    </row>
    <row r="1378" spans="2:10" x14ac:dyDescent="0.2">
      <c r="B1378" s="126"/>
      <c r="G1378" s="126"/>
      <c r="H1378" s="126"/>
      <c r="J1378" s="126"/>
    </row>
    <row r="1379" spans="2:10" x14ac:dyDescent="0.2">
      <c r="B1379" s="126"/>
      <c r="G1379" s="126"/>
      <c r="H1379" s="126"/>
      <c r="J1379" s="126"/>
    </row>
    <row r="1380" spans="2:10" x14ac:dyDescent="0.2">
      <c r="B1380" s="126"/>
      <c r="G1380" s="126"/>
      <c r="H1380" s="126"/>
      <c r="J1380" s="126"/>
    </row>
    <row r="1381" spans="2:10" x14ac:dyDescent="0.2">
      <c r="B1381" s="126"/>
      <c r="G1381" s="126"/>
      <c r="H1381" s="126"/>
      <c r="J1381" s="126"/>
    </row>
    <row r="1382" spans="2:10" x14ac:dyDescent="0.2">
      <c r="B1382" s="126"/>
      <c r="G1382" s="126"/>
      <c r="H1382" s="126"/>
      <c r="J1382" s="126"/>
    </row>
    <row r="1383" spans="2:10" x14ac:dyDescent="0.2">
      <c r="B1383" s="126"/>
      <c r="G1383" s="126"/>
      <c r="H1383" s="126"/>
      <c r="J1383" s="126"/>
    </row>
    <row r="1384" spans="2:10" x14ac:dyDescent="0.2">
      <c r="B1384" s="126"/>
      <c r="G1384" s="126"/>
      <c r="H1384" s="126"/>
      <c r="J1384" s="126"/>
    </row>
    <row r="1385" spans="2:10" x14ac:dyDescent="0.2">
      <c r="B1385" s="126"/>
      <c r="G1385" s="126"/>
      <c r="H1385" s="126"/>
      <c r="J1385" s="126"/>
    </row>
    <row r="1386" spans="2:10" x14ac:dyDescent="0.2">
      <c r="B1386" s="126"/>
      <c r="G1386" s="126"/>
      <c r="H1386" s="126"/>
      <c r="J1386" s="126"/>
    </row>
    <row r="1387" spans="2:10" x14ac:dyDescent="0.2">
      <c r="B1387" s="126"/>
      <c r="G1387" s="126"/>
      <c r="H1387" s="126"/>
      <c r="J1387" s="126"/>
    </row>
    <row r="1388" spans="2:10" x14ac:dyDescent="0.2">
      <c r="B1388" s="126"/>
      <c r="G1388" s="126"/>
      <c r="H1388" s="126"/>
      <c r="J1388" s="126"/>
    </row>
    <row r="1389" spans="2:10" x14ac:dyDescent="0.2">
      <c r="B1389" s="126"/>
      <c r="G1389" s="126"/>
      <c r="H1389" s="126"/>
      <c r="J1389" s="126"/>
    </row>
    <row r="1390" spans="2:10" x14ac:dyDescent="0.2">
      <c r="B1390" s="126"/>
      <c r="G1390" s="126"/>
      <c r="H1390" s="126"/>
      <c r="J1390" s="126"/>
    </row>
    <row r="1391" spans="2:10" x14ac:dyDescent="0.2">
      <c r="B1391" s="126"/>
      <c r="G1391" s="126"/>
      <c r="H1391" s="126"/>
      <c r="J1391" s="126"/>
    </row>
    <row r="1392" spans="2:10" x14ac:dyDescent="0.2">
      <c r="B1392" s="126"/>
      <c r="G1392" s="126"/>
      <c r="H1392" s="126"/>
      <c r="J1392" s="126"/>
    </row>
    <row r="1393" spans="2:10" x14ac:dyDescent="0.2">
      <c r="B1393" s="126"/>
      <c r="G1393" s="126"/>
      <c r="H1393" s="126"/>
      <c r="J1393" s="126"/>
    </row>
    <row r="1394" spans="2:10" x14ac:dyDescent="0.2">
      <c r="B1394" s="126"/>
      <c r="G1394" s="126"/>
      <c r="H1394" s="126"/>
      <c r="J1394" s="126"/>
    </row>
    <row r="1395" spans="2:10" x14ac:dyDescent="0.2">
      <c r="B1395" s="126"/>
      <c r="G1395" s="126"/>
      <c r="H1395" s="126"/>
      <c r="J1395" s="126"/>
    </row>
    <row r="1396" spans="2:10" x14ac:dyDescent="0.2">
      <c r="B1396" s="126"/>
      <c r="G1396" s="126"/>
      <c r="H1396" s="126"/>
      <c r="J1396" s="126"/>
    </row>
    <row r="1397" spans="2:10" x14ac:dyDescent="0.2">
      <c r="B1397" s="126"/>
      <c r="G1397" s="126"/>
      <c r="H1397" s="126"/>
      <c r="J1397" s="126"/>
    </row>
    <row r="1398" spans="2:10" x14ac:dyDescent="0.2">
      <c r="B1398" s="126"/>
      <c r="G1398" s="126"/>
      <c r="H1398" s="126"/>
      <c r="J1398" s="126"/>
    </row>
    <row r="1399" spans="2:10" x14ac:dyDescent="0.2">
      <c r="B1399" s="126"/>
      <c r="G1399" s="126"/>
      <c r="H1399" s="126"/>
      <c r="J1399" s="126"/>
    </row>
    <row r="1400" spans="2:10" x14ac:dyDescent="0.2">
      <c r="B1400" s="126"/>
      <c r="G1400" s="126"/>
      <c r="H1400" s="126"/>
      <c r="J1400" s="126"/>
    </row>
    <row r="1401" spans="2:10" x14ac:dyDescent="0.2">
      <c r="B1401" s="126"/>
      <c r="G1401" s="126"/>
      <c r="H1401" s="126"/>
      <c r="J1401" s="126"/>
    </row>
    <row r="1402" spans="2:10" x14ac:dyDescent="0.2">
      <c r="B1402" s="126"/>
      <c r="G1402" s="126"/>
      <c r="H1402" s="126"/>
      <c r="J1402" s="126"/>
    </row>
    <row r="1403" spans="2:10" x14ac:dyDescent="0.2">
      <c r="B1403" s="126"/>
      <c r="G1403" s="126"/>
      <c r="H1403" s="126"/>
      <c r="J1403" s="126"/>
    </row>
    <row r="1404" spans="2:10" x14ac:dyDescent="0.2">
      <c r="B1404" s="126"/>
      <c r="G1404" s="126"/>
      <c r="H1404" s="126"/>
      <c r="J1404" s="126"/>
    </row>
    <row r="1405" spans="2:10" x14ac:dyDescent="0.2">
      <c r="B1405" s="126"/>
      <c r="G1405" s="126"/>
      <c r="H1405" s="126"/>
      <c r="J1405" s="126"/>
    </row>
    <row r="1406" spans="2:10" x14ac:dyDescent="0.2">
      <c r="B1406" s="126"/>
      <c r="G1406" s="126"/>
      <c r="H1406" s="126"/>
      <c r="J1406" s="126"/>
    </row>
    <row r="1407" spans="2:10" x14ac:dyDescent="0.2">
      <c r="B1407" s="126"/>
      <c r="G1407" s="126"/>
      <c r="H1407" s="126"/>
      <c r="J1407" s="126"/>
    </row>
    <row r="1408" spans="2:10" x14ac:dyDescent="0.2">
      <c r="B1408" s="126"/>
      <c r="G1408" s="126"/>
      <c r="H1408" s="126"/>
      <c r="J1408" s="126"/>
    </row>
    <row r="1409" spans="2:10" x14ac:dyDescent="0.2">
      <c r="B1409" s="126"/>
      <c r="G1409" s="126"/>
      <c r="H1409" s="126"/>
      <c r="J1409" s="126"/>
    </row>
    <row r="1410" spans="2:10" x14ac:dyDescent="0.2">
      <c r="B1410" s="126"/>
      <c r="G1410" s="126"/>
      <c r="H1410" s="126"/>
      <c r="J1410" s="126"/>
    </row>
    <row r="1411" spans="2:10" x14ac:dyDescent="0.2">
      <c r="B1411" s="126"/>
      <c r="G1411" s="126"/>
      <c r="H1411" s="126"/>
      <c r="J1411" s="126"/>
    </row>
    <row r="1412" spans="2:10" x14ac:dyDescent="0.2">
      <c r="B1412" s="126"/>
      <c r="G1412" s="126"/>
      <c r="H1412" s="126"/>
      <c r="J1412" s="126"/>
    </row>
    <row r="1413" spans="2:10" x14ac:dyDescent="0.2">
      <c r="B1413" s="126"/>
      <c r="G1413" s="126"/>
      <c r="H1413" s="126"/>
      <c r="J1413" s="126"/>
    </row>
    <row r="1414" spans="2:10" x14ac:dyDescent="0.2">
      <c r="B1414" s="126"/>
      <c r="G1414" s="126"/>
      <c r="H1414" s="126"/>
      <c r="J1414" s="126"/>
    </row>
    <row r="1415" spans="2:10" x14ac:dyDescent="0.2">
      <c r="B1415" s="126"/>
      <c r="G1415" s="126"/>
      <c r="H1415" s="126"/>
      <c r="J1415" s="126"/>
    </row>
    <row r="1416" spans="2:10" x14ac:dyDescent="0.2">
      <c r="B1416" s="126"/>
      <c r="G1416" s="126"/>
      <c r="H1416" s="126"/>
      <c r="J1416" s="126"/>
    </row>
    <row r="1417" spans="2:10" x14ac:dyDescent="0.2">
      <c r="B1417" s="126"/>
      <c r="G1417" s="126"/>
      <c r="H1417" s="126"/>
      <c r="J1417" s="126"/>
    </row>
    <row r="1418" spans="2:10" x14ac:dyDescent="0.2">
      <c r="B1418" s="126"/>
      <c r="G1418" s="126"/>
      <c r="H1418" s="126"/>
      <c r="J1418" s="126"/>
    </row>
    <row r="1419" spans="2:10" x14ac:dyDescent="0.2">
      <c r="B1419" s="126"/>
      <c r="G1419" s="126"/>
      <c r="H1419" s="126"/>
      <c r="J1419" s="126"/>
    </row>
    <row r="1420" spans="2:10" x14ac:dyDescent="0.2">
      <c r="B1420" s="126"/>
      <c r="G1420" s="126"/>
      <c r="H1420" s="126"/>
      <c r="J1420" s="126"/>
    </row>
    <row r="1421" spans="2:10" x14ac:dyDescent="0.2">
      <c r="B1421" s="126"/>
      <c r="G1421" s="126"/>
      <c r="H1421" s="126"/>
      <c r="J1421" s="126"/>
    </row>
    <row r="1422" spans="2:10" x14ac:dyDescent="0.2">
      <c r="B1422" s="126"/>
      <c r="G1422" s="126"/>
      <c r="H1422" s="126"/>
      <c r="J1422" s="126"/>
    </row>
    <row r="1423" spans="2:10" x14ac:dyDescent="0.2">
      <c r="B1423" s="126"/>
      <c r="G1423" s="126"/>
      <c r="H1423" s="126"/>
      <c r="J1423" s="126"/>
    </row>
    <row r="1424" spans="2:10" x14ac:dyDescent="0.2">
      <c r="B1424" s="126"/>
      <c r="G1424" s="126"/>
      <c r="H1424" s="126"/>
      <c r="J1424" s="126"/>
    </row>
    <row r="1425" spans="2:10" x14ac:dyDescent="0.2">
      <c r="B1425" s="126"/>
      <c r="G1425" s="126"/>
      <c r="H1425" s="126"/>
      <c r="J1425" s="126"/>
    </row>
    <row r="1426" spans="2:10" x14ac:dyDescent="0.2">
      <c r="B1426" s="126"/>
      <c r="G1426" s="126"/>
      <c r="H1426" s="126"/>
      <c r="J1426" s="126"/>
    </row>
    <row r="1427" spans="2:10" x14ac:dyDescent="0.2">
      <c r="B1427" s="126"/>
      <c r="G1427" s="126"/>
      <c r="H1427" s="126"/>
      <c r="J1427" s="126"/>
    </row>
    <row r="1428" spans="2:10" x14ac:dyDescent="0.2">
      <c r="B1428" s="126"/>
      <c r="G1428" s="126"/>
      <c r="H1428" s="126"/>
      <c r="J1428" s="126"/>
    </row>
    <row r="1429" spans="2:10" x14ac:dyDescent="0.2">
      <c r="B1429" s="126"/>
      <c r="G1429" s="126"/>
      <c r="H1429" s="126"/>
      <c r="J1429" s="126"/>
    </row>
    <row r="1430" spans="2:10" x14ac:dyDescent="0.2">
      <c r="B1430" s="126"/>
      <c r="G1430" s="126"/>
      <c r="H1430" s="126"/>
      <c r="J1430" s="126"/>
    </row>
    <row r="1431" spans="2:10" x14ac:dyDescent="0.2">
      <c r="B1431" s="126"/>
      <c r="G1431" s="126"/>
      <c r="H1431" s="126"/>
      <c r="J1431" s="126"/>
    </row>
    <row r="1432" spans="2:10" x14ac:dyDescent="0.2">
      <c r="B1432" s="126"/>
      <c r="G1432" s="126"/>
      <c r="H1432" s="126"/>
      <c r="J1432" s="126"/>
    </row>
    <row r="1433" spans="2:10" x14ac:dyDescent="0.2">
      <c r="B1433" s="126"/>
      <c r="G1433" s="126"/>
      <c r="H1433" s="126"/>
      <c r="J1433" s="126"/>
    </row>
    <row r="1434" spans="2:10" x14ac:dyDescent="0.2">
      <c r="B1434" s="126"/>
      <c r="G1434" s="126"/>
      <c r="H1434" s="126"/>
      <c r="J1434" s="126"/>
    </row>
    <row r="1435" spans="2:10" x14ac:dyDescent="0.2">
      <c r="B1435" s="126"/>
      <c r="G1435" s="126"/>
      <c r="H1435" s="126"/>
      <c r="J1435" s="126"/>
    </row>
    <row r="1436" spans="2:10" x14ac:dyDescent="0.2">
      <c r="B1436" s="126"/>
      <c r="G1436" s="126"/>
      <c r="H1436" s="126"/>
      <c r="J1436" s="126"/>
    </row>
    <row r="1437" spans="2:10" x14ac:dyDescent="0.2">
      <c r="B1437" s="126"/>
      <c r="G1437" s="126"/>
      <c r="H1437" s="126"/>
      <c r="J1437" s="126"/>
    </row>
    <row r="1438" spans="2:10" x14ac:dyDescent="0.2">
      <c r="B1438" s="126"/>
      <c r="G1438" s="126"/>
      <c r="H1438" s="126"/>
      <c r="J1438" s="126"/>
    </row>
    <row r="1439" spans="2:10" x14ac:dyDescent="0.2">
      <c r="B1439" s="126"/>
      <c r="G1439" s="126"/>
      <c r="H1439" s="126"/>
      <c r="J1439" s="126"/>
    </row>
    <row r="1440" spans="2:10" x14ac:dyDescent="0.2">
      <c r="B1440" s="126"/>
      <c r="G1440" s="126"/>
      <c r="H1440" s="126"/>
      <c r="J1440" s="126"/>
    </row>
    <row r="1441" spans="2:10" x14ac:dyDescent="0.2">
      <c r="B1441" s="126"/>
      <c r="G1441" s="126"/>
      <c r="H1441" s="126"/>
      <c r="J1441" s="126"/>
    </row>
    <row r="1442" spans="2:10" x14ac:dyDescent="0.2">
      <c r="B1442" s="126"/>
      <c r="G1442" s="126"/>
      <c r="H1442" s="126"/>
      <c r="J1442" s="126"/>
    </row>
    <row r="1443" spans="2:10" x14ac:dyDescent="0.2">
      <c r="B1443" s="126"/>
      <c r="G1443" s="126"/>
      <c r="H1443" s="126"/>
      <c r="J1443" s="126"/>
    </row>
    <row r="1444" spans="2:10" x14ac:dyDescent="0.2">
      <c r="B1444" s="126"/>
      <c r="G1444" s="126"/>
      <c r="H1444" s="126"/>
      <c r="J1444" s="126"/>
    </row>
    <row r="1445" spans="2:10" x14ac:dyDescent="0.2">
      <c r="B1445" s="126"/>
      <c r="G1445" s="126"/>
      <c r="H1445" s="126"/>
      <c r="J1445" s="126"/>
    </row>
    <row r="1446" spans="2:10" x14ac:dyDescent="0.2">
      <c r="B1446" s="126"/>
      <c r="G1446" s="126"/>
      <c r="H1446" s="126"/>
      <c r="J1446" s="126"/>
    </row>
    <row r="1447" spans="2:10" x14ac:dyDescent="0.2">
      <c r="B1447" s="126"/>
      <c r="G1447" s="126"/>
      <c r="H1447" s="126"/>
      <c r="J1447" s="126"/>
    </row>
    <row r="1448" spans="2:10" x14ac:dyDescent="0.2">
      <c r="B1448" s="126"/>
      <c r="G1448" s="126"/>
      <c r="H1448" s="126"/>
      <c r="J1448" s="126"/>
    </row>
    <row r="1449" spans="2:10" x14ac:dyDescent="0.2">
      <c r="B1449" s="126"/>
      <c r="G1449" s="126"/>
      <c r="H1449" s="126"/>
      <c r="J1449" s="126"/>
    </row>
    <row r="1450" spans="2:10" x14ac:dyDescent="0.2">
      <c r="B1450" s="126"/>
      <c r="G1450" s="126"/>
      <c r="H1450" s="126"/>
      <c r="J1450" s="126"/>
    </row>
    <row r="1451" spans="2:10" x14ac:dyDescent="0.2">
      <c r="B1451" s="126"/>
      <c r="G1451" s="126"/>
      <c r="H1451" s="126"/>
      <c r="J1451" s="126"/>
    </row>
    <row r="1452" spans="2:10" x14ac:dyDescent="0.2">
      <c r="B1452" s="126"/>
      <c r="G1452" s="126"/>
      <c r="H1452" s="126"/>
      <c r="J1452" s="126"/>
    </row>
    <row r="1453" spans="2:10" x14ac:dyDescent="0.2">
      <c r="B1453" s="126"/>
      <c r="G1453" s="126"/>
      <c r="H1453" s="126"/>
      <c r="J1453" s="126"/>
    </row>
    <row r="1454" spans="2:10" x14ac:dyDescent="0.2">
      <c r="B1454" s="126"/>
      <c r="G1454" s="126"/>
      <c r="H1454" s="126"/>
      <c r="J1454" s="126"/>
    </row>
    <row r="1455" spans="2:10" x14ac:dyDescent="0.2">
      <c r="B1455" s="126"/>
      <c r="G1455" s="126"/>
      <c r="H1455" s="126"/>
      <c r="J1455" s="126"/>
    </row>
    <row r="1456" spans="2:10" x14ac:dyDescent="0.2">
      <c r="B1456" s="126"/>
      <c r="G1456" s="126"/>
      <c r="H1456" s="126"/>
      <c r="J1456" s="126"/>
    </row>
    <row r="1457" spans="2:10" x14ac:dyDescent="0.2">
      <c r="B1457" s="126"/>
      <c r="G1457" s="126"/>
      <c r="H1457" s="126"/>
      <c r="J1457" s="126"/>
    </row>
    <row r="1458" spans="2:10" x14ac:dyDescent="0.2">
      <c r="B1458" s="126"/>
      <c r="G1458" s="126"/>
      <c r="H1458" s="126"/>
      <c r="J1458" s="126"/>
    </row>
    <row r="1459" spans="2:10" x14ac:dyDescent="0.2">
      <c r="B1459" s="126"/>
      <c r="G1459" s="126"/>
      <c r="H1459" s="126"/>
      <c r="J1459" s="126"/>
    </row>
    <row r="1460" spans="2:10" x14ac:dyDescent="0.2">
      <c r="B1460" s="126"/>
      <c r="G1460" s="126"/>
      <c r="H1460" s="126"/>
      <c r="J1460" s="126"/>
    </row>
    <row r="1461" spans="2:10" x14ac:dyDescent="0.2">
      <c r="B1461" s="126"/>
      <c r="G1461" s="126"/>
      <c r="H1461" s="126"/>
      <c r="J1461" s="126"/>
    </row>
    <row r="1462" spans="2:10" x14ac:dyDescent="0.2">
      <c r="B1462" s="126"/>
      <c r="G1462" s="126"/>
      <c r="H1462" s="126"/>
      <c r="J1462" s="126"/>
    </row>
    <row r="1463" spans="2:10" x14ac:dyDescent="0.2">
      <c r="B1463" s="126"/>
      <c r="G1463" s="126"/>
      <c r="H1463" s="126"/>
      <c r="J1463" s="126"/>
    </row>
    <row r="1464" spans="2:10" x14ac:dyDescent="0.2">
      <c r="B1464" s="126"/>
      <c r="G1464" s="126"/>
      <c r="H1464" s="126"/>
      <c r="J1464" s="126"/>
    </row>
    <row r="1465" spans="2:10" x14ac:dyDescent="0.2">
      <c r="B1465" s="126"/>
      <c r="G1465" s="126"/>
      <c r="H1465" s="126"/>
      <c r="J1465" s="126"/>
    </row>
    <row r="1466" spans="2:10" x14ac:dyDescent="0.2">
      <c r="B1466" s="126"/>
      <c r="G1466" s="126"/>
      <c r="H1466" s="126"/>
      <c r="J1466" s="126"/>
    </row>
    <row r="1467" spans="2:10" x14ac:dyDescent="0.2">
      <c r="B1467" s="126"/>
      <c r="G1467" s="126"/>
      <c r="H1467" s="126"/>
      <c r="J1467" s="126"/>
    </row>
    <row r="1468" spans="2:10" x14ac:dyDescent="0.2">
      <c r="B1468" s="126"/>
      <c r="G1468" s="126"/>
      <c r="H1468" s="126"/>
      <c r="J1468" s="126"/>
    </row>
    <row r="1469" spans="2:10" x14ac:dyDescent="0.2">
      <c r="B1469" s="126"/>
      <c r="G1469" s="126"/>
      <c r="H1469" s="126"/>
      <c r="J1469" s="126"/>
    </row>
    <row r="1470" spans="2:10" x14ac:dyDescent="0.2">
      <c r="B1470" s="126"/>
      <c r="G1470" s="126"/>
      <c r="H1470" s="126"/>
      <c r="J1470" s="126"/>
    </row>
    <row r="1471" spans="2:10" x14ac:dyDescent="0.2">
      <c r="B1471" s="126"/>
      <c r="G1471" s="126"/>
      <c r="H1471" s="126"/>
      <c r="J1471" s="126"/>
    </row>
    <row r="1472" spans="2:10" x14ac:dyDescent="0.2">
      <c r="B1472" s="126"/>
      <c r="G1472" s="126"/>
      <c r="H1472" s="126"/>
      <c r="J1472" s="126"/>
    </row>
    <row r="1473" spans="2:10" x14ac:dyDescent="0.2">
      <c r="B1473" s="126"/>
      <c r="G1473" s="126"/>
      <c r="H1473" s="126"/>
      <c r="J1473" s="126"/>
    </row>
    <row r="1474" spans="2:10" x14ac:dyDescent="0.2">
      <c r="B1474" s="126"/>
      <c r="G1474" s="126"/>
      <c r="H1474" s="126"/>
      <c r="J1474" s="126"/>
    </row>
    <row r="1475" spans="2:10" x14ac:dyDescent="0.2">
      <c r="B1475" s="126"/>
      <c r="G1475" s="126"/>
      <c r="H1475" s="126"/>
      <c r="J1475" s="126"/>
    </row>
    <row r="1476" spans="2:10" x14ac:dyDescent="0.2">
      <c r="B1476" s="126"/>
      <c r="G1476" s="126"/>
      <c r="H1476" s="126"/>
      <c r="J1476" s="126"/>
    </row>
    <row r="1477" spans="2:10" x14ac:dyDescent="0.2">
      <c r="B1477" s="126"/>
      <c r="G1477" s="126"/>
      <c r="H1477" s="126"/>
      <c r="J1477" s="126"/>
    </row>
    <row r="1478" spans="2:10" x14ac:dyDescent="0.2">
      <c r="B1478" s="126"/>
      <c r="G1478" s="126"/>
      <c r="H1478" s="126"/>
      <c r="J1478" s="126"/>
    </row>
    <row r="1479" spans="2:10" x14ac:dyDescent="0.2">
      <c r="B1479" s="126"/>
      <c r="G1479" s="126"/>
      <c r="H1479" s="126"/>
      <c r="J1479" s="126"/>
    </row>
    <row r="1480" spans="2:10" x14ac:dyDescent="0.2">
      <c r="B1480" s="126"/>
      <c r="G1480" s="126"/>
      <c r="H1480" s="126"/>
      <c r="J1480" s="126"/>
    </row>
    <row r="1481" spans="2:10" x14ac:dyDescent="0.2">
      <c r="B1481" s="126"/>
      <c r="G1481" s="126"/>
      <c r="H1481" s="126"/>
      <c r="J1481" s="126"/>
    </row>
    <row r="1482" spans="2:10" x14ac:dyDescent="0.2">
      <c r="B1482" s="126"/>
      <c r="G1482" s="126"/>
      <c r="H1482" s="126"/>
      <c r="J1482" s="126"/>
    </row>
    <row r="1483" spans="2:10" x14ac:dyDescent="0.2">
      <c r="B1483" s="126"/>
      <c r="G1483" s="126"/>
      <c r="H1483" s="126"/>
      <c r="J1483" s="126"/>
    </row>
    <row r="1484" spans="2:10" x14ac:dyDescent="0.2">
      <c r="B1484" s="126"/>
      <c r="G1484" s="126"/>
      <c r="H1484" s="126"/>
      <c r="J1484" s="126"/>
    </row>
    <row r="1485" spans="2:10" x14ac:dyDescent="0.2">
      <c r="B1485" s="126"/>
      <c r="G1485" s="126"/>
      <c r="H1485" s="126"/>
      <c r="J1485" s="126"/>
    </row>
    <row r="1486" spans="2:10" x14ac:dyDescent="0.2">
      <c r="B1486" s="126"/>
      <c r="G1486" s="126"/>
      <c r="H1486" s="126"/>
      <c r="J1486" s="126"/>
    </row>
    <row r="1487" spans="2:10" x14ac:dyDescent="0.2">
      <c r="B1487" s="126"/>
      <c r="G1487" s="126"/>
      <c r="H1487" s="126"/>
      <c r="J1487" s="126"/>
    </row>
    <row r="1488" spans="2:10" x14ac:dyDescent="0.2">
      <c r="B1488" s="126"/>
      <c r="G1488" s="126"/>
      <c r="H1488" s="126"/>
      <c r="J1488" s="126"/>
    </row>
    <row r="1489" spans="2:10" x14ac:dyDescent="0.2">
      <c r="B1489" s="126"/>
      <c r="G1489" s="126"/>
      <c r="H1489" s="126"/>
      <c r="J1489" s="126"/>
    </row>
    <row r="1490" spans="2:10" x14ac:dyDescent="0.2">
      <c r="B1490" s="126"/>
      <c r="G1490" s="126"/>
      <c r="H1490" s="126"/>
      <c r="J1490" s="126"/>
    </row>
    <row r="1491" spans="2:10" x14ac:dyDescent="0.2">
      <c r="B1491" s="126"/>
      <c r="G1491" s="126"/>
      <c r="H1491" s="126"/>
      <c r="J1491" s="126"/>
    </row>
    <row r="1492" spans="2:10" x14ac:dyDescent="0.2">
      <c r="B1492" s="126"/>
      <c r="G1492" s="126"/>
      <c r="H1492" s="126"/>
      <c r="J1492" s="126"/>
    </row>
    <row r="1493" spans="2:10" x14ac:dyDescent="0.2">
      <c r="B1493" s="126"/>
      <c r="G1493" s="126"/>
      <c r="H1493" s="126"/>
      <c r="J1493" s="126"/>
    </row>
    <row r="1494" spans="2:10" x14ac:dyDescent="0.2">
      <c r="B1494" s="126"/>
      <c r="G1494" s="126"/>
      <c r="H1494" s="126"/>
      <c r="J1494" s="126"/>
    </row>
    <row r="1495" spans="2:10" x14ac:dyDescent="0.2">
      <c r="B1495" s="126"/>
      <c r="G1495" s="126"/>
      <c r="H1495" s="126"/>
      <c r="J1495" s="126"/>
    </row>
    <row r="1496" spans="2:10" x14ac:dyDescent="0.2">
      <c r="B1496" s="126"/>
      <c r="G1496" s="126"/>
      <c r="H1496" s="126"/>
      <c r="J1496" s="126"/>
    </row>
    <row r="1497" spans="2:10" x14ac:dyDescent="0.2">
      <c r="B1497" s="126"/>
      <c r="G1497" s="126"/>
      <c r="H1497" s="126"/>
      <c r="J1497" s="126"/>
    </row>
    <row r="1498" spans="2:10" x14ac:dyDescent="0.2">
      <c r="B1498" s="126"/>
      <c r="G1498" s="126"/>
      <c r="H1498" s="126"/>
      <c r="J1498" s="126"/>
    </row>
    <row r="1499" spans="2:10" x14ac:dyDescent="0.2">
      <c r="B1499" s="126"/>
      <c r="G1499" s="126"/>
      <c r="H1499" s="126"/>
      <c r="J1499" s="126"/>
    </row>
    <row r="1500" spans="2:10" x14ac:dyDescent="0.2">
      <c r="B1500" s="126"/>
      <c r="G1500" s="126"/>
      <c r="H1500" s="126"/>
      <c r="J1500" s="126"/>
    </row>
    <row r="1501" spans="2:10" x14ac:dyDescent="0.2">
      <c r="B1501" s="126"/>
      <c r="G1501" s="126"/>
      <c r="H1501" s="126"/>
      <c r="J1501" s="126"/>
    </row>
    <row r="1502" spans="2:10" x14ac:dyDescent="0.2">
      <c r="B1502" s="126"/>
      <c r="G1502" s="126"/>
      <c r="H1502" s="126"/>
      <c r="J1502" s="126"/>
    </row>
    <row r="1503" spans="2:10" x14ac:dyDescent="0.2">
      <c r="B1503" s="126"/>
      <c r="G1503" s="126"/>
      <c r="H1503" s="126"/>
      <c r="J1503" s="126"/>
    </row>
    <row r="1504" spans="2:10" x14ac:dyDescent="0.2">
      <c r="B1504" s="126"/>
      <c r="G1504" s="126"/>
      <c r="H1504" s="126"/>
      <c r="J1504" s="126"/>
    </row>
    <row r="1505" spans="2:10" x14ac:dyDescent="0.2">
      <c r="B1505" s="126"/>
      <c r="G1505" s="126"/>
      <c r="H1505" s="126"/>
      <c r="J1505" s="126"/>
    </row>
    <row r="1506" spans="2:10" x14ac:dyDescent="0.2">
      <c r="B1506" s="126"/>
      <c r="G1506" s="126"/>
      <c r="H1506" s="126"/>
      <c r="J1506" s="126"/>
    </row>
    <row r="1507" spans="2:10" x14ac:dyDescent="0.2">
      <c r="B1507" s="126"/>
      <c r="G1507" s="126"/>
      <c r="H1507" s="126"/>
      <c r="J1507" s="126"/>
    </row>
    <row r="1508" spans="2:10" x14ac:dyDescent="0.2">
      <c r="B1508" s="126"/>
      <c r="G1508" s="126"/>
      <c r="H1508" s="126"/>
      <c r="J1508" s="126"/>
    </row>
    <row r="1509" spans="2:10" x14ac:dyDescent="0.2">
      <c r="B1509" s="126"/>
      <c r="G1509" s="126"/>
      <c r="H1509" s="126"/>
      <c r="J1509" s="126"/>
    </row>
    <row r="1510" spans="2:10" x14ac:dyDescent="0.2">
      <c r="B1510" s="126"/>
      <c r="G1510" s="126"/>
      <c r="H1510" s="126"/>
      <c r="J1510" s="126"/>
    </row>
    <row r="1511" spans="2:10" x14ac:dyDescent="0.2">
      <c r="B1511" s="126"/>
      <c r="G1511" s="126"/>
      <c r="H1511" s="126"/>
      <c r="J1511" s="126"/>
    </row>
    <row r="1512" spans="2:10" x14ac:dyDescent="0.2">
      <c r="B1512" s="126"/>
      <c r="G1512" s="126"/>
      <c r="H1512" s="126"/>
      <c r="J1512" s="126"/>
    </row>
    <row r="1513" spans="2:10" x14ac:dyDescent="0.2">
      <c r="B1513" s="126"/>
      <c r="G1513" s="126"/>
      <c r="H1513" s="126"/>
      <c r="J1513" s="126"/>
    </row>
    <row r="1514" spans="2:10" x14ac:dyDescent="0.2">
      <c r="B1514" s="126"/>
      <c r="G1514" s="126"/>
      <c r="H1514" s="126"/>
      <c r="J1514" s="126"/>
    </row>
    <row r="1515" spans="2:10" x14ac:dyDescent="0.2">
      <c r="B1515" s="126"/>
      <c r="G1515" s="126"/>
      <c r="H1515" s="126"/>
      <c r="J1515" s="126"/>
    </row>
    <row r="1516" spans="2:10" x14ac:dyDescent="0.2">
      <c r="B1516" s="126"/>
      <c r="G1516" s="126"/>
      <c r="H1516" s="126"/>
      <c r="J1516" s="126"/>
    </row>
    <row r="1517" spans="2:10" x14ac:dyDescent="0.2">
      <c r="B1517" s="126"/>
      <c r="G1517" s="126"/>
      <c r="H1517" s="126"/>
      <c r="J1517" s="126"/>
    </row>
    <row r="1518" spans="2:10" x14ac:dyDescent="0.2">
      <c r="B1518" s="126"/>
      <c r="G1518" s="126"/>
      <c r="H1518" s="126"/>
      <c r="J1518" s="126"/>
    </row>
    <row r="1519" spans="2:10" x14ac:dyDescent="0.2">
      <c r="B1519" s="126"/>
      <c r="G1519" s="126"/>
      <c r="H1519" s="126"/>
      <c r="J1519" s="126"/>
    </row>
    <row r="1520" spans="2:10" x14ac:dyDescent="0.2">
      <c r="B1520" s="126"/>
      <c r="G1520" s="126"/>
      <c r="H1520" s="126"/>
      <c r="J1520" s="126"/>
    </row>
    <row r="1521" spans="2:10" x14ac:dyDescent="0.2">
      <c r="B1521" s="126"/>
      <c r="G1521" s="126"/>
      <c r="H1521" s="126"/>
      <c r="J1521" s="126"/>
    </row>
    <row r="1522" spans="2:10" x14ac:dyDescent="0.2">
      <c r="B1522" s="126"/>
      <c r="G1522" s="126"/>
      <c r="H1522" s="126"/>
      <c r="J1522" s="126"/>
    </row>
    <row r="1523" spans="2:10" x14ac:dyDescent="0.2">
      <c r="B1523" s="126"/>
      <c r="G1523" s="126"/>
      <c r="H1523" s="126"/>
      <c r="J1523" s="126"/>
    </row>
    <row r="1524" spans="2:10" x14ac:dyDescent="0.2">
      <c r="B1524" s="126"/>
      <c r="G1524" s="126"/>
      <c r="H1524" s="126"/>
      <c r="J1524" s="126"/>
    </row>
    <row r="1525" spans="2:10" x14ac:dyDescent="0.2">
      <c r="B1525" s="126"/>
      <c r="G1525" s="126"/>
      <c r="H1525" s="126"/>
      <c r="J1525" s="126"/>
    </row>
    <row r="1526" spans="2:10" x14ac:dyDescent="0.2">
      <c r="B1526" s="126"/>
      <c r="G1526" s="126"/>
      <c r="H1526" s="126"/>
      <c r="J1526" s="126"/>
    </row>
    <row r="1527" spans="2:10" x14ac:dyDescent="0.2">
      <c r="B1527" s="126"/>
      <c r="G1527" s="126"/>
      <c r="H1527" s="126"/>
      <c r="J1527" s="126"/>
    </row>
    <row r="1528" spans="2:10" x14ac:dyDescent="0.2">
      <c r="B1528" s="126"/>
      <c r="G1528" s="126"/>
      <c r="H1528" s="126"/>
      <c r="J1528" s="126"/>
    </row>
    <row r="1529" spans="2:10" x14ac:dyDescent="0.2">
      <c r="B1529" s="126"/>
      <c r="G1529" s="126"/>
      <c r="H1529" s="126"/>
      <c r="J1529" s="126"/>
    </row>
    <row r="1530" spans="2:10" x14ac:dyDescent="0.2">
      <c r="B1530" s="126"/>
      <c r="G1530" s="126"/>
      <c r="H1530" s="126"/>
      <c r="J1530" s="126"/>
    </row>
    <row r="1531" spans="2:10" x14ac:dyDescent="0.2">
      <c r="B1531" s="126"/>
      <c r="G1531" s="126"/>
      <c r="H1531" s="126"/>
      <c r="J1531" s="126"/>
    </row>
    <row r="1532" spans="2:10" x14ac:dyDescent="0.2">
      <c r="B1532" s="126"/>
      <c r="G1532" s="126"/>
      <c r="H1532" s="126"/>
      <c r="J1532" s="126"/>
    </row>
    <row r="1533" spans="2:10" x14ac:dyDescent="0.2">
      <c r="B1533" s="126"/>
      <c r="G1533" s="126"/>
      <c r="H1533" s="126"/>
      <c r="J1533" s="126"/>
    </row>
    <row r="1534" spans="2:10" x14ac:dyDescent="0.2">
      <c r="B1534" s="126"/>
      <c r="G1534" s="126"/>
      <c r="H1534" s="126"/>
      <c r="J1534" s="126"/>
    </row>
    <row r="1535" spans="2:10" x14ac:dyDescent="0.2">
      <c r="B1535" s="126"/>
      <c r="G1535" s="126"/>
      <c r="H1535" s="126"/>
      <c r="J1535" s="126"/>
    </row>
    <row r="1536" spans="2:10" x14ac:dyDescent="0.2">
      <c r="B1536" s="126"/>
      <c r="G1536" s="126"/>
      <c r="H1536" s="126"/>
      <c r="J1536" s="126"/>
    </row>
    <row r="1537" spans="2:10" x14ac:dyDescent="0.2">
      <c r="B1537" s="126"/>
      <c r="G1537" s="126"/>
      <c r="H1537" s="126"/>
      <c r="J1537" s="126"/>
    </row>
    <row r="1538" spans="2:10" x14ac:dyDescent="0.2">
      <c r="B1538" s="126"/>
      <c r="G1538" s="126"/>
      <c r="H1538" s="126"/>
      <c r="J1538" s="126"/>
    </row>
    <row r="1539" spans="2:10" x14ac:dyDescent="0.2">
      <c r="B1539" s="126"/>
      <c r="G1539" s="126"/>
      <c r="H1539" s="126"/>
      <c r="J1539" s="126"/>
    </row>
    <row r="1540" spans="2:10" x14ac:dyDescent="0.2">
      <c r="B1540" s="126"/>
      <c r="G1540" s="126"/>
      <c r="H1540" s="126"/>
      <c r="J1540" s="126"/>
    </row>
    <row r="1541" spans="2:10" x14ac:dyDescent="0.2">
      <c r="B1541" s="126"/>
      <c r="G1541" s="126"/>
      <c r="H1541" s="126"/>
      <c r="J1541" s="126"/>
    </row>
    <row r="1542" spans="2:10" x14ac:dyDescent="0.2">
      <c r="B1542" s="126"/>
      <c r="G1542" s="126"/>
      <c r="H1542" s="126"/>
      <c r="J1542" s="126"/>
    </row>
    <row r="1543" spans="2:10" x14ac:dyDescent="0.2">
      <c r="B1543" s="126"/>
      <c r="G1543" s="126"/>
      <c r="H1543" s="126"/>
      <c r="J1543" s="126"/>
    </row>
    <row r="1544" spans="2:10" x14ac:dyDescent="0.2">
      <c r="B1544" s="126"/>
      <c r="G1544" s="126"/>
      <c r="H1544" s="126"/>
      <c r="J1544" s="126"/>
    </row>
    <row r="1545" spans="2:10" x14ac:dyDescent="0.2">
      <c r="B1545" s="126"/>
      <c r="G1545" s="126"/>
      <c r="H1545" s="126"/>
      <c r="J1545" s="126"/>
    </row>
    <row r="1546" spans="2:10" x14ac:dyDescent="0.2">
      <c r="B1546" s="126"/>
      <c r="G1546" s="126"/>
      <c r="H1546" s="126"/>
      <c r="J1546" s="126"/>
    </row>
    <row r="1547" spans="2:10" x14ac:dyDescent="0.2">
      <c r="B1547" s="126"/>
      <c r="G1547" s="126"/>
      <c r="H1547" s="126"/>
      <c r="J1547" s="126"/>
    </row>
    <row r="1548" spans="2:10" x14ac:dyDescent="0.2">
      <c r="B1548" s="126"/>
      <c r="G1548" s="126"/>
      <c r="H1548" s="126"/>
      <c r="J1548" s="126"/>
    </row>
    <row r="1549" spans="2:10" x14ac:dyDescent="0.2">
      <c r="B1549" s="126"/>
      <c r="G1549" s="126"/>
      <c r="H1549" s="126"/>
      <c r="J1549" s="126"/>
    </row>
    <row r="1550" spans="2:10" x14ac:dyDescent="0.2">
      <c r="B1550" s="126"/>
      <c r="G1550" s="126"/>
      <c r="H1550" s="126"/>
      <c r="J1550" s="126"/>
    </row>
    <row r="1551" spans="2:10" x14ac:dyDescent="0.2">
      <c r="B1551" s="126"/>
      <c r="G1551" s="126"/>
      <c r="H1551" s="126"/>
      <c r="J1551" s="126"/>
    </row>
    <row r="1552" spans="2:10" x14ac:dyDescent="0.2">
      <c r="B1552" s="126"/>
      <c r="G1552" s="126"/>
      <c r="H1552" s="126"/>
      <c r="J1552" s="126"/>
    </row>
    <row r="1553" spans="2:10" x14ac:dyDescent="0.2">
      <c r="B1553" s="126"/>
      <c r="G1553" s="126"/>
      <c r="H1553" s="126"/>
      <c r="J1553" s="126"/>
    </row>
    <row r="1554" spans="2:10" x14ac:dyDescent="0.2">
      <c r="B1554" s="126"/>
      <c r="G1554" s="126"/>
      <c r="H1554" s="126"/>
      <c r="J1554" s="126"/>
    </row>
    <row r="1555" spans="2:10" x14ac:dyDescent="0.2">
      <c r="B1555" s="126"/>
      <c r="G1555" s="126"/>
      <c r="H1555" s="126"/>
      <c r="J1555" s="126"/>
    </row>
    <row r="1556" spans="2:10" x14ac:dyDescent="0.2">
      <c r="B1556" s="126"/>
      <c r="G1556" s="126"/>
      <c r="H1556" s="126"/>
      <c r="J1556" s="126"/>
    </row>
    <row r="1557" spans="2:10" x14ac:dyDescent="0.2">
      <c r="B1557" s="126"/>
      <c r="G1557" s="126"/>
      <c r="H1557" s="126"/>
      <c r="J1557" s="126"/>
    </row>
    <row r="1558" spans="2:10" x14ac:dyDescent="0.2">
      <c r="B1558" s="126"/>
      <c r="G1558" s="126"/>
      <c r="H1558" s="126"/>
      <c r="J1558" s="126"/>
    </row>
    <row r="1559" spans="2:10" x14ac:dyDescent="0.2">
      <c r="B1559" s="126"/>
      <c r="G1559" s="126"/>
      <c r="H1559" s="126"/>
      <c r="J1559" s="126"/>
    </row>
    <row r="1560" spans="2:10" x14ac:dyDescent="0.2">
      <c r="B1560" s="126"/>
      <c r="G1560" s="126"/>
      <c r="H1560" s="126"/>
      <c r="J1560" s="126"/>
    </row>
    <row r="1561" spans="2:10" x14ac:dyDescent="0.2">
      <c r="B1561" s="126"/>
      <c r="G1561" s="126"/>
      <c r="H1561" s="126"/>
      <c r="J1561" s="126"/>
    </row>
    <row r="1562" spans="2:10" x14ac:dyDescent="0.2">
      <c r="B1562" s="126"/>
      <c r="G1562" s="126"/>
      <c r="H1562" s="126"/>
      <c r="J1562" s="126"/>
    </row>
    <row r="1563" spans="2:10" x14ac:dyDescent="0.2">
      <c r="B1563" s="126"/>
      <c r="G1563" s="126"/>
      <c r="H1563" s="126"/>
      <c r="J1563" s="126"/>
    </row>
    <row r="1564" spans="2:10" x14ac:dyDescent="0.2">
      <c r="B1564" s="126"/>
      <c r="G1564" s="126"/>
      <c r="H1564" s="126"/>
      <c r="J1564" s="126"/>
    </row>
    <row r="1565" spans="2:10" x14ac:dyDescent="0.2">
      <c r="B1565" s="126"/>
      <c r="G1565" s="126"/>
      <c r="H1565" s="126"/>
      <c r="J1565" s="126"/>
    </row>
    <row r="1566" spans="2:10" x14ac:dyDescent="0.2">
      <c r="B1566" s="126"/>
      <c r="G1566" s="126"/>
      <c r="H1566" s="126"/>
      <c r="J1566" s="126"/>
    </row>
    <row r="1567" spans="2:10" x14ac:dyDescent="0.2">
      <c r="B1567" s="126"/>
      <c r="G1567" s="126"/>
      <c r="H1567" s="126"/>
      <c r="J1567" s="126"/>
    </row>
    <row r="1568" spans="2:10" x14ac:dyDescent="0.2">
      <c r="B1568" s="126"/>
      <c r="G1568" s="126"/>
      <c r="H1568" s="126"/>
      <c r="J1568" s="126"/>
    </row>
    <row r="1569" spans="2:10" x14ac:dyDescent="0.2">
      <c r="B1569" s="126"/>
      <c r="G1569" s="126"/>
      <c r="H1569" s="126"/>
      <c r="J1569" s="126"/>
    </row>
    <row r="1570" spans="2:10" x14ac:dyDescent="0.2">
      <c r="B1570" s="126"/>
      <c r="G1570" s="126"/>
      <c r="H1570" s="126"/>
      <c r="J1570" s="126"/>
    </row>
    <row r="1571" spans="2:10" x14ac:dyDescent="0.2">
      <c r="B1571" s="126"/>
      <c r="G1571" s="126"/>
      <c r="H1571" s="126"/>
      <c r="J1571" s="126"/>
    </row>
    <row r="1572" spans="2:10" x14ac:dyDescent="0.2">
      <c r="B1572" s="126"/>
      <c r="G1572" s="126"/>
      <c r="H1572" s="126"/>
      <c r="J1572" s="126"/>
    </row>
    <row r="1573" spans="2:10" x14ac:dyDescent="0.2">
      <c r="B1573" s="126"/>
      <c r="G1573" s="126"/>
      <c r="H1573" s="126"/>
      <c r="J1573" s="126"/>
    </row>
    <row r="1574" spans="2:10" x14ac:dyDescent="0.2">
      <c r="B1574" s="126"/>
      <c r="G1574" s="126"/>
      <c r="H1574" s="126"/>
      <c r="J1574" s="126"/>
    </row>
    <row r="1575" spans="2:10" x14ac:dyDescent="0.2">
      <c r="B1575" s="126"/>
      <c r="G1575" s="126"/>
      <c r="H1575" s="126"/>
      <c r="J1575" s="126"/>
    </row>
    <row r="1576" spans="2:10" x14ac:dyDescent="0.2">
      <c r="B1576" s="126"/>
      <c r="G1576" s="126"/>
      <c r="H1576" s="126"/>
      <c r="J1576" s="126"/>
    </row>
    <row r="1577" spans="2:10" x14ac:dyDescent="0.2">
      <c r="B1577" s="126"/>
      <c r="G1577" s="126"/>
      <c r="H1577" s="126"/>
      <c r="J1577" s="126"/>
    </row>
    <row r="1578" spans="2:10" x14ac:dyDescent="0.2">
      <c r="B1578" s="126"/>
      <c r="G1578" s="126"/>
      <c r="H1578" s="126"/>
      <c r="J1578" s="126"/>
    </row>
    <row r="1579" spans="2:10" x14ac:dyDescent="0.2">
      <c r="B1579" s="126"/>
      <c r="G1579" s="126"/>
      <c r="H1579" s="126"/>
      <c r="J1579" s="126"/>
    </row>
    <row r="1580" spans="2:10" x14ac:dyDescent="0.2">
      <c r="B1580" s="126"/>
      <c r="G1580" s="126"/>
      <c r="H1580" s="126"/>
      <c r="J1580" s="126"/>
    </row>
    <row r="1581" spans="2:10" x14ac:dyDescent="0.2">
      <c r="B1581" s="126"/>
      <c r="G1581" s="126"/>
      <c r="H1581" s="126"/>
      <c r="J1581" s="126"/>
    </row>
    <row r="1582" spans="2:10" x14ac:dyDescent="0.2">
      <c r="B1582" s="126"/>
      <c r="G1582" s="126"/>
      <c r="H1582" s="126"/>
      <c r="J1582" s="126"/>
    </row>
    <row r="1583" spans="2:10" x14ac:dyDescent="0.2">
      <c r="B1583" s="126"/>
      <c r="G1583" s="126"/>
      <c r="H1583" s="126"/>
      <c r="J1583" s="126"/>
    </row>
    <row r="1584" spans="2:10" x14ac:dyDescent="0.2">
      <c r="B1584" s="126"/>
      <c r="G1584" s="126"/>
      <c r="H1584" s="126"/>
      <c r="J1584" s="126"/>
    </row>
    <row r="1585" spans="2:10" x14ac:dyDescent="0.2">
      <c r="B1585" s="126"/>
      <c r="G1585" s="126"/>
      <c r="H1585" s="126"/>
      <c r="J1585" s="126"/>
    </row>
    <row r="1586" spans="2:10" x14ac:dyDescent="0.2">
      <c r="B1586" s="126"/>
      <c r="G1586" s="126"/>
      <c r="H1586" s="126"/>
      <c r="J1586" s="126"/>
    </row>
    <row r="1587" spans="2:10" x14ac:dyDescent="0.2">
      <c r="B1587" s="126"/>
      <c r="G1587" s="126"/>
      <c r="H1587" s="126"/>
      <c r="J1587" s="126"/>
    </row>
    <row r="1588" spans="2:10" x14ac:dyDescent="0.2">
      <c r="B1588" s="126"/>
      <c r="G1588" s="126"/>
      <c r="H1588" s="126"/>
      <c r="J1588" s="126"/>
    </row>
    <row r="1589" spans="2:10" x14ac:dyDescent="0.2">
      <c r="B1589" s="126"/>
      <c r="G1589" s="126"/>
      <c r="H1589" s="126"/>
      <c r="J1589" s="126"/>
    </row>
    <row r="1590" spans="2:10" x14ac:dyDescent="0.2">
      <c r="B1590" s="126"/>
      <c r="G1590" s="126"/>
      <c r="H1590" s="126"/>
      <c r="J1590" s="126"/>
    </row>
    <row r="1591" spans="2:10" x14ac:dyDescent="0.2">
      <c r="B1591" s="126"/>
      <c r="G1591" s="126"/>
      <c r="H1591" s="126"/>
      <c r="J1591" s="126"/>
    </row>
    <row r="1592" spans="2:10" x14ac:dyDescent="0.2">
      <c r="B1592" s="126"/>
      <c r="G1592" s="126"/>
      <c r="H1592" s="126"/>
      <c r="J1592" s="126"/>
    </row>
    <row r="1593" spans="2:10" x14ac:dyDescent="0.2">
      <c r="B1593" s="126"/>
      <c r="G1593" s="126"/>
      <c r="H1593" s="126"/>
      <c r="J1593" s="126"/>
    </row>
    <row r="1594" spans="2:10" x14ac:dyDescent="0.2">
      <c r="B1594" s="126"/>
      <c r="G1594" s="126"/>
      <c r="H1594" s="126"/>
      <c r="J1594" s="126"/>
    </row>
    <row r="1595" spans="2:10" x14ac:dyDescent="0.2">
      <c r="B1595" s="126"/>
      <c r="G1595" s="126"/>
      <c r="H1595" s="126"/>
      <c r="J1595" s="126"/>
    </row>
    <row r="1596" spans="2:10" x14ac:dyDescent="0.2">
      <c r="B1596" s="126"/>
      <c r="G1596" s="126"/>
      <c r="H1596" s="126"/>
      <c r="J1596" s="126"/>
    </row>
    <row r="1597" spans="2:10" x14ac:dyDescent="0.2">
      <c r="B1597" s="126"/>
      <c r="G1597" s="126"/>
      <c r="H1597" s="126"/>
      <c r="J1597" s="126"/>
    </row>
    <row r="1598" spans="2:10" x14ac:dyDescent="0.2">
      <c r="B1598" s="126"/>
      <c r="G1598" s="126"/>
      <c r="H1598" s="126"/>
      <c r="J1598" s="126"/>
    </row>
    <row r="1599" spans="2:10" x14ac:dyDescent="0.2">
      <c r="B1599" s="126"/>
      <c r="G1599" s="126"/>
      <c r="H1599" s="126"/>
      <c r="J1599" s="126"/>
    </row>
    <row r="1600" spans="2:10" x14ac:dyDescent="0.2">
      <c r="B1600" s="126"/>
      <c r="G1600" s="126"/>
      <c r="H1600" s="126"/>
      <c r="J1600" s="126"/>
    </row>
    <row r="1601" spans="2:10" x14ac:dyDescent="0.2">
      <c r="B1601" s="126"/>
      <c r="G1601" s="126"/>
      <c r="H1601" s="126"/>
      <c r="J1601" s="126"/>
    </row>
    <row r="1602" spans="2:10" x14ac:dyDescent="0.2">
      <c r="B1602" s="126"/>
      <c r="G1602" s="126"/>
      <c r="H1602" s="126"/>
      <c r="J1602" s="126"/>
    </row>
    <row r="1603" spans="2:10" x14ac:dyDescent="0.2">
      <c r="B1603" s="126"/>
      <c r="G1603" s="126"/>
      <c r="H1603" s="126"/>
      <c r="J1603" s="126"/>
    </row>
    <row r="1604" spans="2:10" x14ac:dyDescent="0.2">
      <c r="B1604" s="126"/>
      <c r="G1604" s="126"/>
      <c r="H1604" s="126"/>
      <c r="J1604" s="126"/>
    </row>
    <row r="1605" spans="2:10" x14ac:dyDescent="0.2">
      <c r="B1605" s="126"/>
      <c r="G1605" s="126"/>
      <c r="H1605" s="126"/>
      <c r="J1605" s="126"/>
    </row>
    <row r="1606" spans="2:10" x14ac:dyDescent="0.2">
      <c r="B1606" s="126"/>
      <c r="G1606" s="126"/>
      <c r="H1606" s="126"/>
      <c r="J1606" s="126"/>
    </row>
    <row r="1607" spans="2:10" x14ac:dyDescent="0.2">
      <c r="B1607" s="126"/>
      <c r="G1607" s="126"/>
      <c r="H1607" s="126"/>
      <c r="J1607" s="126"/>
    </row>
    <row r="1608" spans="2:10" x14ac:dyDescent="0.2">
      <c r="B1608" s="126"/>
      <c r="G1608" s="126"/>
      <c r="H1608" s="126"/>
      <c r="J1608" s="126"/>
    </row>
    <row r="1609" spans="2:10" x14ac:dyDescent="0.2">
      <c r="B1609" s="126"/>
      <c r="G1609" s="126"/>
      <c r="H1609" s="126"/>
      <c r="J1609" s="126"/>
    </row>
    <row r="1610" spans="2:10" x14ac:dyDescent="0.2">
      <c r="B1610" s="126"/>
      <c r="G1610" s="126"/>
      <c r="H1610" s="126"/>
      <c r="J1610" s="126"/>
    </row>
    <row r="1611" spans="2:10" x14ac:dyDescent="0.2">
      <c r="B1611" s="126"/>
      <c r="G1611" s="126"/>
      <c r="H1611" s="126"/>
      <c r="J1611" s="126"/>
    </row>
    <row r="1612" spans="2:10" x14ac:dyDescent="0.2">
      <c r="B1612" s="126"/>
      <c r="G1612" s="126"/>
      <c r="H1612" s="126"/>
      <c r="J1612" s="126"/>
    </row>
    <row r="1613" spans="2:10" x14ac:dyDescent="0.2">
      <c r="B1613" s="126"/>
      <c r="G1613" s="126"/>
      <c r="H1613" s="126"/>
      <c r="J1613" s="126"/>
    </row>
    <row r="1614" spans="2:10" x14ac:dyDescent="0.2">
      <c r="B1614" s="126"/>
      <c r="G1614" s="126"/>
      <c r="H1614" s="126"/>
      <c r="J1614" s="126"/>
    </row>
    <row r="1615" spans="2:10" x14ac:dyDescent="0.2">
      <c r="B1615" s="126"/>
      <c r="G1615" s="126"/>
      <c r="H1615" s="126"/>
      <c r="J1615" s="126"/>
    </row>
    <row r="1616" spans="2:10" x14ac:dyDescent="0.2">
      <c r="B1616" s="126"/>
      <c r="G1616" s="126"/>
      <c r="H1616" s="126"/>
      <c r="J1616" s="126"/>
    </row>
    <row r="1617" spans="2:10" x14ac:dyDescent="0.2">
      <c r="B1617" s="126"/>
      <c r="G1617" s="126"/>
      <c r="H1617" s="126"/>
      <c r="J1617" s="126"/>
    </row>
    <row r="1618" spans="2:10" x14ac:dyDescent="0.2">
      <c r="B1618" s="126"/>
      <c r="G1618" s="126"/>
      <c r="H1618" s="126"/>
      <c r="J1618" s="126"/>
    </row>
    <row r="1619" spans="2:10" x14ac:dyDescent="0.2">
      <c r="B1619" s="126"/>
      <c r="G1619" s="126"/>
      <c r="H1619" s="126"/>
      <c r="J1619" s="126"/>
    </row>
    <row r="1620" spans="2:10" x14ac:dyDescent="0.2">
      <c r="B1620" s="126"/>
      <c r="G1620" s="126"/>
      <c r="H1620" s="126"/>
      <c r="J1620" s="126"/>
    </row>
    <row r="1621" spans="2:10" x14ac:dyDescent="0.2">
      <c r="B1621" s="126"/>
      <c r="G1621" s="126"/>
      <c r="H1621" s="126"/>
      <c r="J1621" s="126"/>
    </row>
    <row r="1622" spans="2:10" x14ac:dyDescent="0.2">
      <c r="B1622" s="126"/>
      <c r="G1622" s="126"/>
      <c r="H1622" s="126"/>
      <c r="J1622" s="126"/>
    </row>
    <row r="1623" spans="2:10" x14ac:dyDescent="0.2">
      <c r="B1623" s="126"/>
      <c r="G1623" s="126"/>
      <c r="H1623" s="126"/>
      <c r="J1623" s="126"/>
    </row>
    <row r="1624" spans="2:10" x14ac:dyDescent="0.2">
      <c r="B1624" s="126"/>
      <c r="G1624" s="126"/>
      <c r="H1624" s="126"/>
      <c r="J1624" s="126"/>
    </row>
    <row r="1625" spans="2:10" x14ac:dyDescent="0.2">
      <c r="B1625" s="126"/>
      <c r="G1625" s="126"/>
      <c r="H1625" s="126"/>
      <c r="J1625" s="126"/>
    </row>
    <row r="1626" spans="2:10" x14ac:dyDescent="0.2">
      <c r="B1626" s="126"/>
      <c r="G1626" s="126"/>
      <c r="H1626" s="126"/>
      <c r="J1626" s="126"/>
    </row>
    <row r="1627" spans="2:10" x14ac:dyDescent="0.2">
      <c r="B1627" s="126"/>
      <c r="G1627" s="126"/>
      <c r="H1627" s="126"/>
      <c r="J1627" s="126"/>
    </row>
    <row r="1628" spans="2:10" x14ac:dyDescent="0.2">
      <c r="B1628" s="126"/>
      <c r="G1628" s="126"/>
      <c r="H1628" s="126"/>
      <c r="J1628" s="126"/>
    </row>
    <row r="1629" spans="2:10" x14ac:dyDescent="0.2">
      <c r="B1629" s="126"/>
      <c r="G1629" s="126"/>
      <c r="H1629" s="126"/>
      <c r="J1629" s="126"/>
    </row>
    <row r="1630" spans="2:10" x14ac:dyDescent="0.2">
      <c r="B1630" s="126"/>
      <c r="G1630" s="126"/>
      <c r="H1630" s="126"/>
      <c r="J1630" s="126"/>
    </row>
    <row r="1631" spans="2:10" x14ac:dyDescent="0.2">
      <c r="B1631" s="126"/>
      <c r="G1631" s="126"/>
      <c r="H1631" s="126"/>
      <c r="J1631" s="126"/>
    </row>
    <row r="1632" spans="2:10" x14ac:dyDescent="0.2">
      <c r="B1632" s="126"/>
      <c r="G1632" s="126"/>
      <c r="H1632" s="126"/>
      <c r="J1632" s="126"/>
    </row>
    <row r="1633" spans="2:10" x14ac:dyDescent="0.2">
      <c r="B1633" s="126"/>
      <c r="G1633" s="126"/>
      <c r="H1633" s="126"/>
      <c r="J1633" s="126"/>
    </row>
    <row r="1634" spans="2:10" x14ac:dyDescent="0.2">
      <c r="B1634" s="126"/>
      <c r="G1634" s="126"/>
      <c r="H1634" s="126"/>
      <c r="J1634" s="126"/>
    </row>
    <row r="1635" spans="2:10" x14ac:dyDescent="0.2">
      <c r="B1635" s="126"/>
      <c r="G1635" s="126"/>
      <c r="H1635" s="126"/>
      <c r="J1635" s="126"/>
    </row>
    <row r="1636" spans="2:10" x14ac:dyDescent="0.2">
      <c r="B1636" s="126"/>
      <c r="G1636" s="126"/>
      <c r="H1636" s="126"/>
      <c r="J1636" s="126"/>
    </row>
    <row r="1637" spans="2:10" x14ac:dyDescent="0.2">
      <c r="B1637" s="126"/>
      <c r="G1637" s="126"/>
      <c r="H1637" s="126"/>
      <c r="J1637" s="126"/>
    </row>
    <row r="1638" spans="2:10" x14ac:dyDescent="0.2">
      <c r="B1638" s="126"/>
      <c r="G1638" s="126"/>
      <c r="H1638" s="126"/>
      <c r="J1638" s="126"/>
    </row>
    <row r="1639" spans="2:10" x14ac:dyDescent="0.2">
      <c r="B1639" s="126"/>
      <c r="G1639" s="126"/>
      <c r="H1639" s="126"/>
      <c r="J1639" s="126"/>
    </row>
    <row r="1640" spans="2:10" x14ac:dyDescent="0.2">
      <c r="B1640" s="126"/>
      <c r="G1640" s="126"/>
      <c r="H1640" s="126"/>
      <c r="J1640" s="126"/>
    </row>
    <row r="1641" spans="2:10" x14ac:dyDescent="0.2">
      <c r="B1641" s="126"/>
      <c r="G1641" s="126"/>
      <c r="H1641" s="126"/>
      <c r="J1641" s="126"/>
    </row>
    <row r="1642" spans="2:10" x14ac:dyDescent="0.2">
      <c r="B1642" s="126"/>
      <c r="G1642" s="126"/>
      <c r="H1642" s="126"/>
      <c r="J1642" s="126"/>
    </row>
    <row r="1643" spans="2:10" x14ac:dyDescent="0.2">
      <c r="B1643" s="126"/>
      <c r="G1643" s="126"/>
      <c r="H1643" s="126"/>
      <c r="J1643" s="126"/>
    </row>
    <row r="1644" spans="2:10" x14ac:dyDescent="0.2">
      <c r="B1644" s="126"/>
      <c r="G1644" s="126"/>
      <c r="H1644" s="126"/>
      <c r="J1644" s="126"/>
    </row>
    <row r="1645" spans="2:10" x14ac:dyDescent="0.2">
      <c r="B1645" s="126"/>
      <c r="G1645" s="126"/>
      <c r="H1645" s="126"/>
      <c r="J1645" s="126"/>
    </row>
    <row r="1646" spans="2:10" x14ac:dyDescent="0.2">
      <c r="B1646" s="126"/>
      <c r="G1646" s="126"/>
      <c r="H1646" s="126"/>
      <c r="J1646" s="126"/>
    </row>
    <row r="1647" spans="2:10" x14ac:dyDescent="0.2">
      <c r="B1647" s="126"/>
      <c r="G1647" s="126"/>
      <c r="H1647" s="126"/>
      <c r="J1647" s="126"/>
    </row>
    <row r="1648" spans="2:10" x14ac:dyDescent="0.2">
      <c r="B1648" s="126"/>
      <c r="G1648" s="126"/>
      <c r="H1648" s="126"/>
      <c r="J1648" s="126"/>
    </row>
    <row r="1649" spans="2:10" x14ac:dyDescent="0.2">
      <c r="B1649" s="126"/>
      <c r="G1649" s="126"/>
      <c r="H1649" s="126"/>
      <c r="J1649" s="126"/>
    </row>
    <row r="1650" spans="2:10" x14ac:dyDescent="0.2">
      <c r="B1650" s="126"/>
      <c r="G1650" s="126"/>
      <c r="H1650" s="126"/>
      <c r="J1650" s="126"/>
    </row>
    <row r="1651" spans="2:10" x14ac:dyDescent="0.2">
      <c r="B1651" s="126"/>
      <c r="G1651" s="126"/>
      <c r="H1651" s="126"/>
      <c r="J1651" s="126"/>
    </row>
    <row r="1652" spans="2:10" x14ac:dyDescent="0.2">
      <c r="B1652" s="126"/>
      <c r="G1652" s="126"/>
      <c r="H1652" s="126"/>
      <c r="J1652" s="126"/>
    </row>
    <row r="1653" spans="2:10" x14ac:dyDescent="0.2">
      <c r="B1653" s="126"/>
      <c r="G1653" s="126"/>
      <c r="H1653" s="126"/>
      <c r="J1653" s="126"/>
    </row>
    <row r="1654" spans="2:10" x14ac:dyDescent="0.2">
      <c r="B1654" s="126"/>
      <c r="G1654" s="126"/>
      <c r="H1654" s="126"/>
      <c r="J1654" s="126"/>
    </row>
    <row r="1655" spans="2:10" x14ac:dyDescent="0.2">
      <c r="B1655" s="126"/>
      <c r="G1655" s="126"/>
      <c r="H1655" s="126"/>
      <c r="J1655" s="126"/>
    </row>
    <row r="1656" spans="2:10" x14ac:dyDescent="0.2">
      <c r="B1656" s="126"/>
      <c r="G1656" s="126"/>
      <c r="H1656" s="126"/>
      <c r="J1656" s="126"/>
    </row>
    <row r="1657" spans="2:10" x14ac:dyDescent="0.2">
      <c r="B1657" s="126"/>
      <c r="G1657" s="126"/>
      <c r="H1657" s="126"/>
      <c r="J1657" s="126"/>
    </row>
    <row r="1658" spans="2:10" x14ac:dyDescent="0.2">
      <c r="B1658" s="126"/>
      <c r="G1658" s="126"/>
      <c r="H1658" s="126"/>
      <c r="J1658" s="126"/>
    </row>
    <row r="1659" spans="2:10" x14ac:dyDescent="0.2">
      <c r="B1659" s="126"/>
      <c r="G1659" s="126"/>
      <c r="H1659" s="126"/>
      <c r="J1659" s="126"/>
    </row>
    <row r="1660" spans="2:10" x14ac:dyDescent="0.2">
      <c r="B1660" s="126"/>
      <c r="G1660" s="126"/>
      <c r="H1660" s="126"/>
      <c r="J1660" s="126"/>
    </row>
    <row r="1661" spans="2:10" x14ac:dyDescent="0.2">
      <c r="B1661" s="126"/>
      <c r="G1661" s="126"/>
      <c r="H1661" s="126"/>
      <c r="J1661" s="126"/>
    </row>
    <row r="1662" spans="2:10" x14ac:dyDescent="0.2">
      <c r="B1662" s="126"/>
      <c r="G1662" s="126"/>
      <c r="H1662" s="126"/>
      <c r="J1662" s="126"/>
    </row>
    <row r="1663" spans="2:10" x14ac:dyDescent="0.2">
      <c r="B1663" s="126"/>
      <c r="G1663" s="126"/>
      <c r="H1663" s="126"/>
      <c r="J1663" s="126"/>
    </row>
    <row r="1664" spans="2:10" x14ac:dyDescent="0.2">
      <c r="B1664" s="126"/>
      <c r="G1664" s="126"/>
      <c r="H1664" s="126"/>
      <c r="J1664" s="126"/>
    </row>
    <row r="1665" spans="2:10" x14ac:dyDescent="0.2">
      <c r="B1665" s="126"/>
      <c r="G1665" s="126"/>
      <c r="H1665" s="126"/>
      <c r="J1665" s="126"/>
    </row>
    <row r="1666" spans="2:10" x14ac:dyDescent="0.2">
      <c r="B1666" s="126"/>
      <c r="G1666" s="126"/>
      <c r="H1666" s="126"/>
      <c r="J1666" s="126"/>
    </row>
    <row r="1667" spans="2:10" x14ac:dyDescent="0.2">
      <c r="B1667" s="126"/>
      <c r="G1667" s="126"/>
      <c r="H1667" s="126"/>
      <c r="J1667" s="126"/>
    </row>
    <row r="1668" spans="2:10" x14ac:dyDescent="0.2">
      <c r="B1668" s="126"/>
      <c r="G1668" s="126"/>
      <c r="H1668" s="126"/>
      <c r="J1668" s="126"/>
    </row>
    <row r="1669" spans="2:10" x14ac:dyDescent="0.2">
      <c r="B1669" s="126"/>
      <c r="G1669" s="126"/>
      <c r="H1669" s="126"/>
      <c r="J1669" s="126"/>
    </row>
    <row r="1670" spans="2:10" x14ac:dyDescent="0.2">
      <c r="B1670" s="126"/>
      <c r="G1670" s="126"/>
      <c r="H1670" s="126"/>
      <c r="J1670" s="126"/>
    </row>
    <row r="1671" spans="2:10" x14ac:dyDescent="0.2">
      <c r="B1671" s="126"/>
      <c r="G1671" s="126"/>
      <c r="H1671" s="126"/>
      <c r="J1671" s="126"/>
    </row>
    <row r="1672" spans="2:10" x14ac:dyDescent="0.2">
      <c r="B1672" s="126"/>
      <c r="G1672" s="126"/>
      <c r="H1672" s="126"/>
      <c r="J1672" s="126"/>
    </row>
    <row r="1673" spans="2:10" x14ac:dyDescent="0.2">
      <c r="B1673" s="126"/>
      <c r="G1673" s="126"/>
      <c r="H1673" s="126"/>
      <c r="J1673" s="126"/>
    </row>
    <row r="1674" spans="2:10" x14ac:dyDescent="0.2">
      <c r="B1674" s="126"/>
      <c r="G1674" s="126"/>
      <c r="H1674" s="126"/>
      <c r="J1674" s="126"/>
    </row>
    <row r="1675" spans="2:10" x14ac:dyDescent="0.2">
      <c r="B1675" s="126"/>
      <c r="G1675" s="126"/>
      <c r="H1675" s="126"/>
      <c r="J1675" s="126"/>
    </row>
    <row r="1676" spans="2:10" x14ac:dyDescent="0.2">
      <c r="B1676" s="126"/>
      <c r="G1676" s="126"/>
      <c r="H1676" s="126"/>
      <c r="J1676" s="126"/>
    </row>
    <row r="1677" spans="2:10" x14ac:dyDescent="0.2">
      <c r="B1677" s="126"/>
      <c r="G1677" s="126"/>
      <c r="H1677" s="126"/>
      <c r="J1677" s="126"/>
    </row>
    <row r="1678" spans="2:10" x14ac:dyDescent="0.2">
      <c r="B1678" s="126"/>
      <c r="G1678" s="126"/>
      <c r="H1678" s="126"/>
      <c r="J1678" s="126"/>
    </row>
    <row r="1679" spans="2:10" x14ac:dyDescent="0.2">
      <c r="B1679" s="126"/>
      <c r="G1679" s="126"/>
      <c r="H1679" s="126"/>
      <c r="J1679" s="126"/>
    </row>
    <row r="1680" spans="2:10" x14ac:dyDescent="0.2">
      <c r="B1680" s="126"/>
      <c r="G1680" s="126"/>
      <c r="H1680" s="126"/>
      <c r="J1680" s="126"/>
    </row>
    <row r="1681" spans="2:10" x14ac:dyDescent="0.2">
      <c r="B1681" s="126"/>
      <c r="G1681" s="126"/>
      <c r="H1681" s="126"/>
      <c r="J1681" s="126"/>
    </row>
    <row r="1682" spans="2:10" x14ac:dyDescent="0.2">
      <c r="B1682" s="126"/>
      <c r="G1682" s="126"/>
      <c r="H1682" s="126"/>
      <c r="J1682" s="126"/>
    </row>
    <row r="1683" spans="2:10" x14ac:dyDescent="0.2">
      <c r="B1683" s="126"/>
      <c r="G1683" s="126"/>
      <c r="H1683" s="126"/>
      <c r="J1683" s="126"/>
    </row>
    <row r="1684" spans="2:10" x14ac:dyDescent="0.2">
      <c r="B1684" s="126"/>
      <c r="G1684" s="126"/>
      <c r="H1684" s="126"/>
      <c r="J1684" s="126"/>
    </row>
    <row r="1685" spans="2:10" x14ac:dyDescent="0.2">
      <c r="B1685" s="126"/>
      <c r="G1685" s="126"/>
      <c r="H1685" s="126"/>
      <c r="J1685" s="126"/>
    </row>
    <row r="1686" spans="2:10" x14ac:dyDescent="0.2">
      <c r="B1686" s="126"/>
      <c r="G1686" s="126"/>
      <c r="H1686" s="126"/>
      <c r="J1686" s="126"/>
    </row>
    <row r="1687" spans="2:10" x14ac:dyDescent="0.2">
      <c r="B1687" s="126"/>
      <c r="G1687" s="126"/>
      <c r="H1687" s="126"/>
      <c r="J1687" s="126"/>
    </row>
    <row r="1688" spans="2:10" x14ac:dyDescent="0.2">
      <c r="B1688" s="126"/>
      <c r="G1688" s="126"/>
      <c r="H1688" s="126"/>
      <c r="J1688" s="126"/>
    </row>
    <row r="1689" spans="2:10" x14ac:dyDescent="0.2">
      <c r="B1689" s="126"/>
      <c r="G1689" s="126"/>
      <c r="H1689" s="126"/>
      <c r="J1689" s="126"/>
    </row>
    <row r="1690" spans="2:10" x14ac:dyDescent="0.2">
      <c r="B1690" s="126"/>
      <c r="G1690" s="126"/>
      <c r="H1690" s="126"/>
      <c r="J1690" s="126"/>
    </row>
    <row r="1691" spans="2:10" x14ac:dyDescent="0.2">
      <c r="B1691" s="126"/>
      <c r="G1691" s="126"/>
      <c r="H1691" s="126"/>
      <c r="J1691" s="126"/>
    </row>
    <row r="1692" spans="2:10" x14ac:dyDescent="0.2">
      <c r="B1692" s="126"/>
      <c r="G1692" s="126"/>
      <c r="H1692" s="126"/>
      <c r="J1692" s="126"/>
    </row>
    <row r="1693" spans="2:10" x14ac:dyDescent="0.2">
      <c r="B1693" s="126"/>
      <c r="G1693" s="126"/>
      <c r="H1693" s="126"/>
      <c r="J1693" s="126"/>
    </row>
    <row r="1694" spans="2:10" x14ac:dyDescent="0.2">
      <c r="B1694" s="126"/>
      <c r="G1694" s="126"/>
      <c r="H1694" s="126"/>
      <c r="J1694" s="126"/>
    </row>
    <row r="1695" spans="2:10" x14ac:dyDescent="0.2">
      <c r="B1695" s="126"/>
      <c r="G1695" s="126"/>
      <c r="H1695" s="126"/>
      <c r="J1695" s="126"/>
    </row>
    <row r="1696" spans="2:10" x14ac:dyDescent="0.2">
      <c r="B1696" s="126"/>
      <c r="G1696" s="126"/>
      <c r="H1696" s="126"/>
      <c r="J1696" s="126"/>
    </row>
    <row r="1697" spans="2:10" x14ac:dyDescent="0.2">
      <c r="B1697" s="126"/>
      <c r="G1697" s="126"/>
      <c r="H1697" s="126"/>
      <c r="J1697" s="126"/>
    </row>
    <row r="1698" spans="2:10" x14ac:dyDescent="0.2">
      <c r="B1698" s="126"/>
      <c r="G1698" s="126"/>
      <c r="H1698" s="126"/>
      <c r="J1698" s="126"/>
    </row>
    <row r="1699" spans="2:10" x14ac:dyDescent="0.2">
      <c r="B1699" s="126"/>
      <c r="G1699" s="126"/>
      <c r="H1699" s="126"/>
      <c r="J1699" s="126"/>
    </row>
    <row r="1700" spans="2:10" x14ac:dyDescent="0.2">
      <c r="B1700" s="126"/>
      <c r="G1700" s="126"/>
      <c r="H1700" s="126"/>
      <c r="J1700" s="126"/>
    </row>
    <row r="1701" spans="2:10" x14ac:dyDescent="0.2">
      <c r="B1701" s="126"/>
      <c r="G1701" s="126"/>
      <c r="H1701" s="126"/>
      <c r="J1701" s="126"/>
    </row>
    <row r="1702" spans="2:10" x14ac:dyDescent="0.2">
      <c r="B1702" s="126"/>
      <c r="G1702" s="126"/>
      <c r="H1702" s="126"/>
      <c r="J1702" s="126"/>
    </row>
    <row r="1703" spans="2:10" x14ac:dyDescent="0.2">
      <c r="B1703" s="126"/>
      <c r="G1703" s="126"/>
      <c r="H1703" s="126"/>
      <c r="J1703" s="126"/>
    </row>
    <row r="1704" spans="2:10" x14ac:dyDescent="0.2">
      <c r="B1704" s="126"/>
      <c r="G1704" s="126"/>
      <c r="H1704" s="126"/>
      <c r="J1704" s="126"/>
    </row>
    <row r="1705" spans="2:10" x14ac:dyDescent="0.2">
      <c r="B1705" s="126"/>
      <c r="G1705" s="126"/>
      <c r="H1705" s="126"/>
      <c r="J1705" s="126"/>
    </row>
    <row r="1706" spans="2:10" x14ac:dyDescent="0.2">
      <c r="B1706" s="126"/>
      <c r="G1706" s="126"/>
      <c r="H1706" s="126"/>
      <c r="J1706" s="126"/>
    </row>
    <row r="1707" spans="2:10" x14ac:dyDescent="0.2">
      <c r="B1707" s="126"/>
      <c r="G1707" s="126"/>
      <c r="H1707" s="126"/>
      <c r="J1707" s="126"/>
    </row>
    <row r="1708" spans="2:10" x14ac:dyDescent="0.2">
      <c r="B1708" s="126"/>
      <c r="G1708" s="126"/>
      <c r="H1708" s="126"/>
      <c r="J1708" s="126"/>
    </row>
    <row r="1709" spans="2:10" x14ac:dyDescent="0.2">
      <c r="B1709" s="126"/>
      <c r="G1709" s="126"/>
      <c r="H1709" s="126"/>
      <c r="J1709" s="126"/>
    </row>
    <row r="1710" spans="2:10" x14ac:dyDescent="0.2">
      <c r="B1710" s="126"/>
      <c r="G1710" s="126"/>
      <c r="H1710" s="126"/>
      <c r="J1710" s="126"/>
    </row>
    <row r="1711" spans="2:10" x14ac:dyDescent="0.2">
      <c r="B1711" s="126"/>
      <c r="G1711" s="126"/>
      <c r="H1711" s="126"/>
      <c r="J1711" s="126"/>
    </row>
    <row r="1712" spans="2:10" x14ac:dyDescent="0.2">
      <c r="B1712" s="126"/>
      <c r="G1712" s="126"/>
      <c r="H1712" s="126"/>
      <c r="J1712" s="126"/>
    </row>
    <row r="1713" spans="2:10" x14ac:dyDescent="0.2">
      <c r="B1713" s="126"/>
      <c r="G1713" s="126"/>
      <c r="H1713" s="126"/>
      <c r="J1713" s="126"/>
    </row>
    <row r="1714" spans="2:10" x14ac:dyDescent="0.2">
      <c r="B1714" s="126"/>
      <c r="G1714" s="126"/>
      <c r="H1714" s="126"/>
      <c r="J1714" s="126"/>
    </row>
    <row r="1715" spans="2:10" x14ac:dyDescent="0.2">
      <c r="B1715" s="126"/>
      <c r="G1715" s="126"/>
      <c r="H1715" s="126"/>
      <c r="J1715" s="126"/>
    </row>
    <row r="1716" spans="2:10" x14ac:dyDescent="0.2">
      <c r="B1716" s="126"/>
      <c r="G1716" s="126"/>
      <c r="H1716" s="126"/>
      <c r="J1716" s="126"/>
    </row>
    <row r="1717" spans="2:10" x14ac:dyDescent="0.2">
      <c r="B1717" s="126"/>
      <c r="G1717" s="126"/>
      <c r="H1717" s="126"/>
      <c r="J1717" s="126"/>
    </row>
    <row r="1718" spans="2:10" x14ac:dyDescent="0.2">
      <c r="B1718" s="126"/>
      <c r="G1718" s="126"/>
      <c r="H1718" s="126"/>
      <c r="J1718" s="126"/>
    </row>
    <row r="1719" spans="2:10" x14ac:dyDescent="0.2">
      <c r="B1719" s="126"/>
      <c r="G1719" s="126"/>
      <c r="H1719" s="126"/>
      <c r="J1719" s="126"/>
    </row>
    <row r="1720" spans="2:10" x14ac:dyDescent="0.2">
      <c r="B1720" s="126"/>
      <c r="G1720" s="126"/>
      <c r="H1720" s="126"/>
      <c r="J1720" s="126"/>
    </row>
    <row r="1721" spans="2:10" x14ac:dyDescent="0.2">
      <c r="B1721" s="126"/>
      <c r="G1721" s="126"/>
      <c r="H1721" s="126"/>
      <c r="J1721" s="126"/>
    </row>
    <row r="1722" spans="2:10" x14ac:dyDescent="0.2">
      <c r="B1722" s="126"/>
      <c r="G1722" s="126"/>
      <c r="H1722" s="126"/>
      <c r="J1722" s="126"/>
    </row>
    <row r="1723" spans="2:10" x14ac:dyDescent="0.2">
      <c r="B1723" s="126"/>
      <c r="G1723" s="126"/>
      <c r="H1723" s="126"/>
      <c r="J1723" s="126"/>
    </row>
    <row r="1724" spans="2:10" x14ac:dyDescent="0.2">
      <c r="B1724" s="126"/>
      <c r="G1724" s="126"/>
      <c r="H1724" s="126"/>
      <c r="J1724" s="126"/>
    </row>
    <row r="1725" spans="2:10" x14ac:dyDescent="0.2">
      <c r="B1725" s="126"/>
      <c r="G1725" s="126"/>
      <c r="H1725" s="126"/>
      <c r="J1725" s="126"/>
    </row>
    <row r="1726" spans="2:10" x14ac:dyDescent="0.2">
      <c r="B1726" s="126"/>
      <c r="G1726" s="126"/>
      <c r="H1726" s="126"/>
      <c r="J1726" s="126"/>
    </row>
    <row r="1727" spans="2:10" x14ac:dyDescent="0.2">
      <c r="B1727" s="126"/>
      <c r="G1727" s="126"/>
      <c r="H1727" s="126"/>
      <c r="J1727" s="126"/>
    </row>
    <row r="1728" spans="2:10" x14ac:dyDescent="0.2">
      <c r="B1728" s="126"/>
      <c r="G1728" s="126"/>
      <c r="H1728" s="126"/>
      <c r="J1728" s="126"/>
    </row>
    <row r="1729" spans="2:10" x14ac:dyDescent="0.2">
      <c r="B1729" s="126"/>
      <c r="G1729" s="126"/>
      <c r="H1729" s="126"/>
      <c r="J1729" s="126"/>
    </row>
    <row r="1730" spans="2:10" x14ac:dyDescent="0.2">
      <c r="B1730" s="126"/>
      <c r="G1730" s="126"/>
      <c r="H1730" s="126"/>
      <c r="J1730" s="126"/>
    </row>
    <row r="1731" spans="2:10" x14ac:dyDescent="0.2">
      <c r="B1731" s="126"/>
      <c r="G1731" s="126"/>
      <c r="H1731" s="126"/>
      <c r="J1731" s="126"/>
    </row>
    <row r="1732" spans="2:10" x14ac:dyDescent="0.2">
      <c r="B1732" s="126"/>
      <c r="G1732" s="126"/>
      <c r="H1732" s="126"/>
      <c r="J1732" s="126"/>
    </row>
    <row r="1733" spans="2:10" x14ac:dyDescent="0.2">
      <c r="B1733" s="126"/>
      <c r="G1733" s="126"/>
      <c r="H1733" s="126"/>
      <c r="J1733" s="126"/>
    </row>
    <row r="1734" spans="2:10" x14ac:dyDescent="0.2">
      <c r="B1734" s="126"/>
      <c r="G1734" s="126"/>
      <c r="H1734" s="126"/>
      <c r="J1734" s="126"/>
    </row>
    <row r="1735" spans="2:10" x14ac:dyDescent="0.2">
      <c r="B1735" s="126"/>
      <c r="G1735" s="126"/>
      <c r="H1735" s="126"/>
      <c r="J1735" s="126"/>
    </row>
    <row r="1736" spans="2:10" x14ac:dyDescent="0.2">
      <c r="B1736" s="126"/>
      <c r="G1736" s="126"/>
      <c r="H1736" s="126"/>
      <c r="J1736" s="126"/>
    </row>
    <row r="1737" spans="2:10" x14ac:dyDescent="0.2">
      <c r="B1737" s="126"/>
      <c r="G1737" s="126"/>
      <c r="H1737" s="126"/>
      <c r="J1737" s="126"/>
    </row>
    <row r="1738" spans="2:10" x14ac:dyDescent="0.2">
      <c r="B1738" s="126"/>
      <c r="G1738" s="126"/>
      <c r="H1738" s="126"/>
      <c r="J1738" s="126"/>
    </row>
    <row r="1739" spans="2:10" x14ac:dyDescent="0.2">
      <c r="B1739" s="126"/>
      <c r="G1739" s="126"/>
      <c r="H1739" s="126"/>
      <c r="J1739" s="126"/>
    </row>
    <row r="1740" spans="2:10" x14ac:dyDescent="0.2">
      <c r="B1740" s="126"/>
      <c r="G1740" s="126"/>
      <c r="H1740" s="126"/>
      <c r="J1740" s="126"/>
    </row>
    <row r="1741" spans="2:10" x14ac:dyDescent="0.2">
      <c r="B1741" s="126"/>
      <c r="G1741" s="126"/>
      <c r="H1741" s="126"/>
      <c r="J1741" s="126"/>
    </row>
    <row r="1742" spans="2:10" x14ac:dyDescent="0.2">
      <c r="B1742" s="126"/>
      <c r="G1742" s="126"/>
      <c r="H1742" s="126"/>
      <c r="J1742" s="126"/>
    </row>
    <row r="1743" spans="2:10" x14ac:dyDescent="0.2">
      <c r="B1743" s="126"/>
      <c r="G1743" s="126"/>
      <c r="H1743" s="126"/>
      <c r="J1743" s="126"/>
    </row>
    <row r="1744" spans="2:10" x14ac:dyDescent="0.2">
      <c r="B1744" s="126"/>
      <c r="G1744" s="126"/>
      <c r="H1744" s="126"/>
      <c r="J1744" s="126"/>
    </row>
    <row r="1745" spans="2:10" x14ac:dyDescent="0.2">
      <c r="B1745" s="126"/>
      <c r="G1745" s="126"/>
      <c r="H1745" s="126"/>
      <c r="J1745" s="126"/>
    </row>
    <row r="1746" spans="2:10" x14ac:dyDescent="0.2">
      <c r="B1746" s="126"/>
      <c r="G1746" s="126"/>
      <c r="H1746" s="126"/>
      <c r="J1746" s="126"/>
    </row>
    <row r="1747" spans="2:10" x14ac:dyDescent="0.2">
      <c r="B1747" s="126"/>
      <c r="G1747" s="126"/>
      <c r="H1747" s="126"/>
      <c r="J1747" s="126"/>
    </row>
    <row r="1748" spans="2:10" x14ac:dyDescent="0.2">
      <c r="B1748" s="126"/>
      <c r="G1748" s="126"/>
      <c r="H1748" s="126"/>
      <c r="J1748" s="126"/>
    </row>
    <row r="1749" spans="2:10" x14ac:dyDescent="0.2">
      <c r="B1749" s="126"/>
      <c r="G1749" s="126"/>
      <c r="H1749" s="126"/>
      <c r="J1749" s="126"/>
    </row>
    <row r="1750" spans="2:10" x14ac:dyDescent="0.2">
      <c r="B1750" s="126"/>
      <c r="G1750" s="126"/>
      <c r="H1750" s="126"/>
      <c r="J1750" s="126"/>
    </row>
    <row r="1751" spans="2:10" x14ac:dyDescent="0.2">
      <c r="B1751" s="126"/>
      <c r="G1751" s="126"/>
      <c r="H1751" s="126"/>
      <c r="J1751" s="126"/>
    </row>
    <row r="1752" spans="2:10" x14ac:dyDescent="0.2">
      <c r="B1752" s="126"/>
      <c r="G1752" s="126"/>
      <c r="H1752" s="126"/>
      <c r="J1752" s="126"/>
    </row>
    <row r="1753" spans="2:10" x14ac:dyDescent="0.2">
      <c r="B1753" s="126"/>
      <c r="G1753" s="126"/>
      <c r="H1753" s="126"/>
      <c r="J1753" s="126"/>
    </row>
    <row r="1754" spans="2:10" x14ac:dyDescent="0.2">
      <c r="B1754" s="126"/>
      <c r="G1754" s="126"/>
      <c r="H1754" s="126"/>
      <c r="J1754" s="126"/>
    </row>
    <row r="1755" spans="2:10" x14ac:dyDescent="0.2">
      <c r="B1755" s="126"/>
      <c r="G1755" s="126"/>
      <c r="H1755" s="126"/>
      <c r="J1755" s="126"/>
    </row>
    <row r="1756" spans="2:10" x14ac:dyDescent="0.2">
      <c r="B1756" s="126"/>
      <c r="G1756" s="126"/>
      <c r="H1756" s="126"/>
      <c r="J1756" s="126"/>
    </row>
    <row r="1757" spans="2:10" x14ac:dyDescent="0.2">
      <c r="B1757" s="126"/>
      <c r="G1757" s="126"/>
      <c r="H1757" s="126"/>
      <c r="J1757" s="126"/>
    </row>
    <row r="1758" spans="2:10" x14ac:dyDescent="0.2">
      <c r="B1758" s="126"/>
      <c r="G1758" s="126"/>
      <c r="H1758" s="126"/>
      <c r="J1758" s="126"/>
    </row>
    <row r="1759" spans="2:10" x14ac:dyDescent="0.2">
      <c r="B1759" s="126"/>
      <c r="G1759" s="126"/>
      <c r="H1759" s="126"/>
      <c r="J1759" s="126"/>
    </row>
    <row r="1760" spans="2:10" x14ac:dyDescent="0.2">
      <c r="B1760" s="126"/>
      <c r="G1760" s="126"/>
      <c r="H1760" s="126"/>
      <c r="J1760" s="126"/>
    </row>
    <row r="1761" spans="2:10" x14ac:dyDescent="0.2">
      <c r="B1761" s="126"/>
      <c r="G1761" s="126"/>
      <c r="H1761" s="126"/>
      <c r="J1761" s="126"/>
    </row>
    <row r="1762" spans="2:10" x14ac:dyDescent="0.2">
      <c r="B1762" s="126"/>
      <c r="G1762" s="126"/>
      <c r="H1762" s="126"/>
      <c r="J1762" s="126"/>
    </row>
    <row r="1763" spans="2:10" x14ac:dyDescent="0.2">
      <c r="B1763" s="126"/>
      <c r="G1763" s="126"/>
      <c r="H1763" s="126"/>
      <c r="J1763" s="126"/>
    </row>
    <row r="1764" spans="2:10" x14ac:dyDescent="0.2">
      <c r="B1764" s="126"/>
      <c r="G1764" s="126"/>
      <c r="H1764" s="126"/>
      <c r="J1764" s="126"/>
    </row>
    <row r="1765" spans="2:10" x14ac:dyDescent="0.2">
      <c r="B1765" s="126"/>
      <c r="G1765" s="126"/>
      <c r="H1765" s="126"/>
      <c r="J1765" s="126"/>
    </row>
    <row r="1766" spans="2:10" x14ac:dyDescent="0.2">
      <c r="B1766" s="126"/>
      <c r="G1766" s="126"/>
      <c r="H1766" s="126"/>
      <c r="J1766" s="126"/>
    </row>
    <row r="1767" spans="2:10" x14ac:dyDescent="0.2">
      <c r="B1767" s="126"/>
      <c r="G1767" s="126"/>
      <c r="H1767" s="126"/>
      <c r="J1767" s="126"/>
    </row>
    <row r="1768" spans="2:10" x14ac:dyDescent="0.2">
      <c r="B1768" s="126"/>
      <c r="G1768" s="126"/>
      <c r="H1768" s="126"/>
      <c r="J1768" s="126"/>
    </row>
    <row r="1769" spans="2:10" x14ac:dyDescent="0.2">
      <c r="B1769" s="126"/>
      <c r="G1769" s="126"/>
      <c r="H1769" s="126"/>
      <c r="J1769" s="126"/>
    </row>
    <row r="1770" spans="2:10" x14ac:dyDescent="0.2">
      <c r="B1770" s="126"/>
      <c r="G1770" s="126"/>
      <c r="H1770" s="126"/>
      <c r="J1770" s="126"/>
    </row>
    <row r="1771" spans="2:10" x14ac:dyDescent="0.2">
      <c r="B1771" s="126"/>
      <c r="G1771" s="126"/>
      <c r="H1771" s="126"/>
      <c r="J1771" s="126"/>
    </row>
    <row r="1772" spans="2:10" x14ac:dyDescent="0.2">
      <c r="B1772" s="126"/>
      <c r="G1772" s="126"/>
      <c r="H1772" s="126"/>
      <c r="J1772" s="126"/>
    </row>
    <row r="1773" spans="2:10" x14ac:dyDescent="0.2">
      <c r="B1773" s="126"/>
      <c r="G1773" s="126"/>
      <c r="H1773" s="126"/>
      <c r="J1773" s="126"/>
    </row>
    <row r="1774" spans="2:10" x14ac:dyDescent="0.2">
      <c r="B1774" s="126"/>
      <c r="G1774" s="126"/>
      <c r="H1774" s="126"/>
      <c r="J1774" s="126"/>
    </row>
    <row r="1775" spans="2:10" x14ac:dyDescent="0.2">
      <c r="B1775" s="126"/>
      <c r="G1775" s="126"/>
      <c r="H1775" s="126"/>
      <c r="J1775" s="126"/>
    </row>
    <row r="1776" spans="2:10" x14ac:dyDescent="0.2">
      <c r="B1776" s="126"/>
      <c r="G1776" s="126"/>
      <c r="H1776" s="126"/>
      <c r="J1776" s="126"/>
    </row>
    <row r="1777" spans="2:10" x14ac:dyDescent="0.2">
      <c r="B1777" s="126"/>
      <c r="G1777" s="126"/>
      <c r="H1777" s="126"/>
      <c r="J1777" s="126"/>
    </row>
    <row r="1778" spans="2:10" x14ac:dyDescent="0.2">
      <c r="B1778" s="126"/>
      <c r="G1778" s="126"/>
      <c r="H1778" s="126"/>
      <c r="J1778" s="126"/>
    </row>
    <row r="1779" spans="2:10" x14ac:dyDescent="0.2">
      <c r="B1779" s="126"/>
      <c r="G1779" s="126"/>
      <c r="H1779" s="126"/>
      <c r="J1779" s="126"/>
    </row>
    <row r="1780" spans="2:10" x14ac:dyDescent="0.2">
      <c r="B1780" s="126"/>
      <c r="G1780" s="126"/>
      <c r="H1780" s="126"/>
      <c r="J1780" s="126"/>
    </row>
    <row r="1781" spans="2:10" x14ac:dyDescent="0.2">
      <c r="B1781" s="126"/>
      <c r="G1781" s="126"/>
      <c r="H1781" s="126"/>
      <c r="J1781" s="126"/>
    </row>
    <row r="1782" spans="2:10" x14ac:dyDescent="0.2">
      <c r="B1782" s="126"/>
      <c r="G1782" s="126"/>
      <c r="H1782" s="126"/>
      <c r="J1782" s="126"/>
    </row>
    <row r="1783" spans="2:10" x14ac:dyDescent="0.2">
      <c r="B1783" s="126"/>
      <c r="G1783" s="126"/>
      <c r="H1783" s="126"/>
      <c r="J1783" s="126"/>
    </row>
    <row r="1784" spans="2:10" x14ac:dyDescent="0.2">
      <c r="B1784" s="126"/>
      <c r="G1784" s="126"/>
      <c r="H1784" s="126"/>
      <c r="J1784" s="126"/>
    </row>
    <row r="1785" spans="2:10" x14ac:dyDescent="0.2">
      <c r="B1785" s="126"/>
      <c r="G1785" s="126"/>
      <c r="H1785" s="126"/>
      <c r="J1785" s="126"/>
    </row>
    <row r="1786" spans="2:10" x14ac:dyDescent="0.2">
      <c r="B1786" s="126"/>
      <c r="G1786" s="126"/>
      <c r="H1786" s="126"/>
      <c r="J1786" s="126"/>
    </row>
    <row r="1787" spans="2:10" x14ac:dyDescent="0.2">
      <c r="B1787" s="126"/>
      <c r="G1787" s="126"/>
      <c r="H1787" s="126"/>
      <c r="J1787" s="126"/>
    </row>
    <row r="1788" spans="2:10" x14ac:dyDescent="0.2">
      <c r="B1788" s="126"/>
      <c r="G1788" s="126"/>
      <c r="H1788" s="126"/>
      <c r="J1788" s="126"/>
    </row>
    <row r="1789" spans="2:10" x14ac:dyDescent="0.2">
      <c r="B1789" s="126"/>
      <c r="G1789" s="126"/>
      <c r="H1789" s="126"/>
      <c r="J1789" s="126"/>
    </row>
    <row r="1790" spans="2:10" x14ac:dyDescent="0.2">
      <c r="B1790" s="126"/>
      <c r="G1790" s="126"/>
      <c r="H1790" s="126"/>
      <c r="J1790" s="126"/>
    </row>
    <row r="1791" spans="2:10" x14ac:dyDescent="0.2">
      <c r="B1791" s="126"/>
      <c r="G1791" s="126"/>
      <c r="H1791" s="126"/>
      <c r="J1791" s="126"/>
    </row>
    <row r="1792" spans="2:10" x14ac:dyDescent="0.2">
      <c r="B1792" s="126"/>
      <c r="G1792" s="126"/>
      <c r="H1792" s="126"/>
      <c r="J1792" s="126"/>
    </row>
    <row r="1793" spans="2:10" x14ac:dyDescent="0.2">
      <c r="B1793" s="126"/>
      <c r="G1793" s="126"/>
      <c r="H1793" s="126"/>
      <c r="J1793" s="126"/>
    </row>
    <row r="1794" spans="2:10" x14ac:dyDescent="0.2">
      <c r="B1794" s="126"/>
      <c r="G1794" s="126"/>
      <c r="H1794" s="126"/>
      <c r="J1794" s="126"/>
    </row>
    <row r="1795" spans="2:10" x14ac:dyDescent="0.2">
      <c r="B1795" s="126"/>
      <c r="G1795" s="126"/>
      <c r="H1795" s="126"/>
      <c r="J1795" s="126"/>
    </row>
    <row r="1796" spans="2:10" x14ac:dyDescent="0.2">
      <c r="B1796" s="126"/>
      <c r="G1796" s="126"/>
      <c r="H1796" s="126"/>
      <c r="J1796" s="126"/>
    </row>
    <row r="1797" spans="2:10" x14ac:dyDescent="0.2">
      <c r="B1797" s="126"/>
      <c r="G1797" s="126"/>
      <c r="H1797" s="126"/>
      <c r="J1797" s="126"/>
    </row>
    <row r="1798" spans="2:10" x14ac:dyDescent="0.2">
      <c r="B1798" s="126"/>
      <c r="G1798" s="126"/>
      <c r="H1798" s="126"/>
      <c r="J1798" s="126"/>
    </row>
    <row r="1799" spans="2:10" x14ac:dyDescent="0.2">
      <c r="B1799" s="126"/>
      <c r="G1799" s="126"/>
      <c r="H1799" s="126"/>
      <c r="J1799" s="126"/>
    </row>
    <row r="1800" spans="2:10" x14ac:dyDescent="0.2">
      <c r="B1800" s="126"/>
      <c r="G1800" s="126"/>
      <c r="H1800" s="126"/>
      <c r="J1800" s="126"/>
    </row>
    <row r="1801" spans="2:10" x14ac:dyDescent="0.2">
      <c r="B1801" s="126"/>
      <c r="G1801" s="126"/>
      <c r="H1801" s="126"/>
      <c r="J1801" s="126"/>
    </row>
    <row r="1802" spans="2:10" x14ac:dyDescent="0.2">
      <c r="B1802" s="126"/>
      <c r="G1802" s="126"/>
      <c r="H1802" s="126"/>
      <c r="J1802" s="126"/>
    </row>
    <row r="1803" spans="2:10" x14ac:dyDescent="0.2">
      <c r="B1803" s="126"/>
      <c r="G1803" s="126"/>
      <c r="H1803" s="126"/>
      <c r="J1803" s="126"/>
    </row>
    <row r="1804" spans="2:10" x14ac:dyDescent="0.2">
      <c r="B1804" s="126"/>
      <c r="G1804" s="126"/>
      <c r="H1804" s="126"/>
      <c r="J1804" s="126"/>
    </row>
    <row r="1805" spans="2:10" x14ac:dyDescent="0.2">
      <c r="B1805" s="126"/>
      <c r="G1805" s="126"/>
      <c r="H1805" s="126"/>
      <c r="J1805" s="126"/>
    </row>
    <row r="1806" spans="2:10" x14ac:dyDescent="0.2">
      <c r="B1806" s="126"/>
      <c r="G1806" s="126"/>
      <c r="H1806" s="126"/>
      <c r="J1806" s="126"/>
    </row>
    <row r="1807" spans="2:10" x14ac:dyDescent="0.2">
      <c r="B1807" s="126"/>
      <c r="G1807" s="126"/>
      <c r="H1807" s="126"/>
      <c r="J1807" s="126"/>
    </row>
    <row r="1808" spans="2:10" x14ac:dyDescent="0.2">
      <c r="B1808" s="126"/>
      <c r="G1808" s="126"/>
      <c r="H1808" s="126"/>
      <c r="J1808" s="126"/>
    </row>
    <row r="1809" spans="2:10" x14ac:dyDescent="0.2">
      <c r="B1809" s="126"/>
      <c r="G1809" s="126"/>
      <c r="H1809" s="126"/>
      <c r="J1809" s="126"/>
    </row>
    <row r="1810" spans="2:10" x14ac:dyDescent="0.2">
      <c r="B1810" s="126"/>
      <c r="G1810" s="126"/>
      <c r="H1810" s="126"/>
      <c r="J1810" s="126"/>
    </row>
    <row r="1811" spans="2:10" x14ac:dyDescent="0.2">
      <c r="B1811" s="126"/>
      <c r="G1811" s="126"/>
      <c r="H1811" s="126"/>
      <c r="J1811" s="126"/>
    </row>
    <row r="1812" spans="2:10" x14ac:dyDescent="0.2">
      <c r="B1812" s="126"/>
      <c r="G1812" s="126"/>
      <c r="H1812" s="126"/>
      <c r="J1812" s="126"/>
    </row>
    <row r="1813" spans="2:10" x14ac:dyDescent="0.2">
      <c r="B1813" s="126"/>
      <c r="G1813" s="126"/>
      <c r="H1813" s="126"/>
      <c r="J1813" s="126"/>
    </row>
    <row r="1814" spans="2:10" x14ac:dyDescent="0.2">
      <c r="B1814" s="126"/>
      <c r="G1814" s="126"/>
      <c r="H1814" s="126"/>
      <c r="J1814" s="126"/>
    </row>
    <row r="1815" spans="2:10" x14ac:dyDescent="0.2">
      <c r="B1815" s="126"/>
      <c r="G1815" s="126"/>
      <c r="H1815" s="126"/>
      <c r="J1815" s="126"/>
    </row>
    <row r="1816" spans="2:10" x14ac:dyDescent="0.2">
      <c r="B1816" s="126"/>
      <c r="G1816" s="126"/>
      <c r="H1816" s="126"/>
      <c r="J1816" s="126"/>
    </row>
    <row r="1817" spans="2:10" x14ac:dyDescent="0.2">
      <c r="B1817" s="126"/>
      <c r="G1817" s="126"/>
      <c r="H1817" s="126"/>
      <c r="J1817" s="126"/>
    </row>
    <row r="1818" spans="2:10" x14ac:dyDescent="0.2">
      <c r="B1818" s="126"/>
      <c r="G1818" s="126"/>
      <c r="H1818" s="126"/>
      <c r="J1818" s="126"/>
    </row>
    <row r="1819" spans="2:10" x14ac:dyDescent="0.2">
      <c r="B1819" s="126"/>
      <c r="G1819" s="126"/>
      <c r="H1819" s="126"/>
      <c r="J1819" s="126"/>
    </row>
    <row r="1820" spans="2:10" x14ac:dyDescent="0.2">
      <c r="B1820" s="126"/>
      <c r="G1820" s="126"/>
      <c r="H1820" s="126"/>
      <c r="J1820" s="126"/>
    </row>
    <row r="1821" spans="2:10" x14ac:dyDescent="0.2">
      <c r="B1821" s="126"/>
      <c r="G1821" s="126"/>
      <c r="H1821" s="126"/>
      <c r="J1821" s="126"/>
    </row>
    <row r="1822" spans="2:10" x14ac:dyDescent="0.2">
      <c r="B1822" s="126"/>
      <c r="G1822" s="126"/>
      <c r="H1822" s="126"/>
      <c r="J1822" s="126"/>
    </row>
    <row r="1823" spans="2:10" x14ac:dyDescent="0.2">
      <c r="B1823" s="126"/>
      <c r="G1823" s="126"/>
      <c r="H1823" s="126"/>
      <c r="J1823" s="126"/>
    </row>
    <row r="1824" spans="2:10" x14ac:dyDescent="0.2">
      <c r="B1824" s="126"/>
      <c r="G1824" s="126"/>
      <c r="H1824" s="126"/>
      <c r="J1824" s="126"/>
    </row>
    <row r="1825" spans="2:10" x14ac:dyDescent="0.2">
      <c r="B1825" s="126"/>
      <c r="G1825" s="126"/>
      <c r="H1825" s="126"/>
      <c r="J1825" s="126"/>
    </row>
    <row r="1826" spans="2:10" x14ac:dyDescent="0.2">
      <c r="B1826" s="126"/>
      <c r="G1826" s="126"/>
      <c r="H1826" s="126"/>
      <c r="J1826" s="126"/>
    </row>
    <row r="1827" spans="2:10" x14ac:dyDescent="0.2">
      <c r="B1827" s="126"/>
      <c r="G1827" s="126"/>
      <c r="H1827" s="126"/>
      <c r="J1827" s="126"/>
    </row>
    <row r="1828" spans="2:10" x14ac:dyDescent="0.2">
      <c r="B1828" s="126"/>
      <c r="G1828" s="126"/>
      <c r="H1828" s="126"/>
      <c r="J1828" s="126"/>
    </row>
    <row r="1829" spans="2:10" x14ac:dyDescent="0.2">
      <c r="B1829" s="126"/>
      <c r="G1829" s="126"/>
      <c r="H1829" s="126"/>
      <c r="J1829" s="126"/>
    </row>
    <row r="1830" spans="2:10" x14ac:dyDescent="0.2">
      <c r="B1830" s="126"/>
      <c r="G1830" s="126"/>
      <c r="H1830" s="126"/>
      <c r="J1830" s="126"/>
    </row>
    <row r="1831" spans="2:10" x14ac:dyDescent="0.2">
      <c r="B1831" s="126"/>
      <c r="G1831" s="126"/>
      <c r="H1831" s="126"/>
      <c r="J1831" s="126"/>
    </row>
    <row r="1832" spans="2:10" x14ac:dyDescent="0.2">
      <c r="B1832" s="126"/>
      <c r="G1832" s="126"/>
      <c r="H1832" s="126"/>
      <c r="J1832" s="126"/>
    </row>
    <row r="1833" spans="2:10" x14ac:dyDescent="0.2">
      <c r="B1833" s="126"/>
      <c r="G1833" s="126"/>
      <c r="H1833" s="126"/>
      <c r="J1833" s="126"/>
    </row>
    <row r="1834" spans="2:10" x14ac:dyDescent="0.2">
      <c r="B1834" s="126"/>
      <c r="G1834" s="126"/>
      <c r="H1834" s="126"/>
      <c r="J1834" s="126"/>
    </row>
    <row r="1835" spans="2:10" x14ac:dyDescent="0.2">
      <c r="B1835" s="126"/>
      <c r="G1835" s="126"/>
      <c r="H1835" s="126"/>
      <c r="J1835" s="126"/>
    </row>
    <row r="1836" spans="2:10" x14ac:dyDescent="0.2">
      <c r="B1836" s="126"/>
      <c r="G1836" s="126"/>
      <c r="H1836" s="126"/>
      <c r="J1836" s="126"/>
    </row>
    <row r="1837" spans="2:10" x14ac:dyDescent="0.2">
      <c r="B1837" s="126"/>
      <c r="G1837" s="126"/>
      <c r="H1837" s="126"/>
      <c r="J1837" s="126"/>
    </row>
    <row r="1838" spans="2:10" x14ac:dyDescent="0.2">
      <c r="B1838" s="126"/>
      <c r="G1838" s="126"/>
      <c r="H1838" s="126"/>
      <c r="J1838" s="126"/>
    </row>
    <row r="1839" spans="2:10" x14ac:dyDescent="0.2">
      <c r="B1839" s="126"/>
      <c r="G1839" s="126"/>
      <c r="H1839" s="126"/>
      <c r="J1839" s="126"/>
    </row>
    <row r="1840" spans="2:10" x14ac:dyDescent="0.2">
      <c r="B1840" s="126"/>
      <c r="G1840" s="126"/>
      <c r="H1840" s="126"/>
      <c r="J1840" s="126"/>
    </row>
    <row r="1841" spans="2:10" x14ac:dyDescent="0.2">
      <c r="B1841" s="126"/>
      <c r="G1841" s="126"/>
      <c r="H1841" s="126"/>
      <c r="J1841" s="126"/>
    </row>
    <row r="1842" spans="2:10" x14ac:dyDescent="0.2">
      <c r="B1842" s="126"/>
      <c r="G1842" s="126"/>
      <c r="H1842" s="126"/>
      <c r="J1842" s="126"/>
    </row>
    <row r="1843" spans="2:10" x14ac:dyDescent="0.2">
      <c r="B1843" s="126"/>
      <c r="G1843" s="126"/>
      <c r="H1843" s="126"/>
      <c r="J1843" s="126"/>
    </row>
    <row r="1844" spans="2:10" x14ac:dyDescent="0.2">
      <c r="B1844" s="126"/>
      <c r="G1844" s="126"/>
      <c r="H1844" s="126"/>
      <c r="J1844" s="126"/>
    </row>
    <row r="1845" spans="2:10" x14ac:dyDescent="0.2">
      <c r="B1845" s="126"/>
      <c r="G1845" s="126"/>
      <c r="H1845" s="126"/>
      <c r="J1845" s="126"/>
    </row>
    <row r="1846" spans="2:10" x14ac:dyDescent="0.2">
      <c r="B1846" s="126"/>
      <c r="G1846" s="126"/>
      <c r="H1846" s="126"/>
      <c r="J1846" s="126"/>
    </row>
    <row r="1847" spans="2:10" x14ac:dyDescent="0.2">
      <c r="B1847" s="126"/>
      <c r="G1847" s="126"/>
      <c r="H1847" s="126"/>
      <c r="J1847" s="126"/>
    </row>
    <row r="1848" spans="2:10" x14ac:dyDescent="0.2">
      <c r="B1848" s="126"/>
      <c r="G1848" s="126"/>
      <c r="H1848" s="126"/>
      <c r="J1848" s="126"/>
    </row>
    <row r="1849" spans="2:10" x14ac:dyDescent="0.2">
      <c r="B1849" s="126"/>
      <c r="G1849" s="126"/>
      <c r="H1849" s="126"/>
      <c r="J1849" s="126"/>
    </row>
    <row r="1850" spans="2:10" x14ac:dyDescent="0.2">
      <c r="B1850" s="126"/>
      <c r="G1850" s="126"/>
      <c r="H1850" s="126"/>
      <c r="J1850" s="126"/>
    </row>
    <row r="1851" spans="2:10" x14ac:dyDescent="0.2">
      <c r="B1851" s="126"/>
      <c r="G1851" s="126"/>
      <c r="H1851" s="126"/>
      <c r="J1851" s="126"/>
    </row>
    <row r="1852" spans="2:10" x14ac:dyDescent="0.2">
      <c r="B1852" s="126"/>
      <c r="G1852" s="126"/>
      <c r="H1852" s="126"/>
      <c r="J1852" s="126"/>
    </row>
    <row r="1853" spans="2:10" x14ac:dyDescent="0.2">
      <c r="B1853" s="126"/>
      <c r="G1853" s="126"/>
      <c r="H1853" s="126"/>
      <c r="J1853" s="126"/>
    </row>
    <row r="1854" spans="2:10" x14ac:dyDescent="0.2">
      <c r="B1854" s="126"/>
      <c r="G1854" s="126"/>
      <c r="H1854" s="126"/>
      <c r="J1854" s="126"/>
    </row>
    <row r="1855" spans="2:10" x14ac:dyDescent="0.2">
      <c r="B1855" s="126"/>
      <c r="G1855" s="126"/>
      <c r="H1855" s="126"/>
      <c r="J1855" s="126"/>
    </row>
    <row r="1856" spans="2:10" x14ac:dyDescent="0.2">
      <c r="B1856" s="126"/>
      <c r="G1856" s="126"/>
      <c r="H1856" s="126"/>
      <c r="J1856" s="126"/>
    </row>
    <row r="1857" spans="2:10" x14ac:dyDescent="0.2">
      <c r="B1857" s="126"/>
      <c r="G1857" s="126"/>
      <c r="H1857" s="126"/>
      <c r="J1857" s="126"/>
    </row>
    <row r="1858" spans="2:10" x14ac:dyDescent="0.2">
      <c r="B1858" s="126"/>
      <c r="G1858" s="126"/>
      <c r="H1858" s="126"/>
      <c r="J1858" s="126"/>
    </row>
    <row r="1859" spans="2:10" x14ac:dyDescent="0.2">
      <c r="B1859" s="126"/>
      <c r="G1859" s="126"/>
      <c r="H1859" s="126"/>
      <c r="J1859" s="126"/>
    </row>
    <row r="1860" spans="2:10" x14ac:dyDescent="0.2">
      <c r="B1860" s="126"/>
      <c r="G1860" s="126"/>
      <c r="H1860" s="126"/>
      <c r="J1860" s="126"/>
    </row>
    <row r="1861" spans="2:10" x14ac:dyDescent="0.2">
      <c r="B1861" s="126"/>
      <c r="G1861" s="126"/>
      <c r="H1861" s="126"/>
      <c r="J1861" s="126"/>
    </row>
    <row r="1862" spans="2:10" x14ac:dyDescent="0.2">
      <c r="B1862" s="126"/>
      <c r="G1862" s="126"/>
      <c r="H1862" s="126"/>
      <c r="J1862" s="126"/>
    </row>
    <row r="1863" spans="2:10" x14ac:dyDescent="0.2">
      <c r="B1863" s="126"/>
      <c r="G1863" s="126"/>
      <c r="H1863" s="126"/>
      <c r="J1863" s="126"/>
    </row>
    <row r="1864" spans="2:10" x14ac:dyDescent="0.2">
      <c r="B1864" s="126"/>
      <c r="G1864" s="126"/>
      <c r="H1864" s="126"/>
      <c r="J1864" s="126"/>
    </row>
    <row r="1865" spans="2:10" x14ac:dyDescent="0.2">
      <c r="B1865" s="126"/>
      <c r="G1865" s="126"/>
      <c r="H1865" s="126"/>
      <c r="J1865" s="126"/>
    </row>
    <row r="1866" spans="2:10" x14ac:dyDescent="0.2">
      <c r="B1866" s="126"/>
      <c r="G1866" s="126"/>
      <c r="H1866" s="126"/>
      <c r="J1866" s="126"/>
    </row>
    <row r="1867" spans="2:10" x14ac:dyDescent="0.2">
      <c r="B1867" s="126"/>
      <c r="G1867" s="126"/>
      <c r="H1867" s="126"/>
      <c r="J1867" s="126"/>
    </row>
    <row r="1868" spans="2:10" x14ac:dyDescent="0.2">
      <c r="B1868" s="126"/>
      <c r="G1868" s="126"/>
      <c r="H1868" s="126"/>
      <c r="J1868" s="126"/>
    </row>
    <row r="1869" spans="2:10" x14ac:dyDescent="0.2">
      <c r="B1869" s="126"/>
      <c r="G1869" s="126"/>
      <c r="H1869" s="126"/>
      <c r="J1869" s="126"/>
    </row>
    <row r="1870" spans="2:10" x14ac:dyDescent="0.2">
      <c r="B1870" s="126"/>
      <c r="G1870" s="126"/>
      <c r="H1870" s="126"/>
      <c r="J1870" s="126"/>
    </row>
    <row r="1871" spans="2:10" x14ac:dyDescent="0.2">
      <c r="B1871" s="126"/>
      <c r="G1871" s="126"/>
      <c r="H1871" s="126"/>
      <c r="J1871" s="126"/>
    </row>
    <row r="1872" spans="2:10" x14ac:dyDescent="0.2">
      <c r="B1872" s="126"/>
      <c r="G1872" s="126"/>
      <c r="H1872" s="126"/>
      <c r="J1872" s="126"/>
    </row>
    <row r="1873" spans="2:10" x14ac:dyDescent="0.2">
      <c r="B1873" s="126"/>
      <c r="G1873" s="126"/>
      <c r="H1873" s="126"/>
      <c r="J1873" s="126"/>
    </row>
    <row r="1874" spans="2:10" x14ac:dyDescent="0.2">
      <c r="B1874" s="126"/>
      <c r="G1874" s="126"/>
      <c r="H1874" s="126"/>
      <c r="J1874" s="126"/>
    </row>
    <row r="1875" spans="2:10" x14ac:dyDescent="0.2">
      <c r="B1875" s="126"/>
      <c r="G1875" s="126"/>
      <c r="H1875" s="126"/>
      <c r="J1875" s="126"/>
    </row>
    <row r="1876" spans="2:10" x14ac:dyDescent="0.2">
      <c r="B1876" s="126"/>
      <c r="G1876" s="126"/>
      <c r="H1876" s="126"/>
      <c r="J1876" s="126"/>
    </row>
    <row r="1877" spans="2:10" x14ac:dyDescent="0.2">
      <c r="B1877" s="126"/>
      <c r="G1877" s="126"/>
      <c r="H1877" s="126"/>
      <c r="J1877" s="126"/>
    </row>
    <row r="1878" spans="2:10" x14ac:dyDescent="0.2">
      <c r="B1878" s="126"/>
      <c r="G1878" s="126"/>
      <c r="H1878" s="126"/>
      <c r="J1878" s="126"/>
    </row>
    <row r="1879" spans="2:10" x14ac:dyDescent="0.2">
      <c r="B1879" s="126"/>
      <c r="G1879" s="126"/>
      <c r="H1879" s="126"/>
      <c r="J1879" s="126"/>
    </row>
    <row r="1880" spans="2:10" x14ac:dyDescent="0.2">
      <c r="B1880" s="126"/>
      <c r="G1880" s="126"/>
      <c r="H1880" s="126"/>
      <c r="J1880" s="126"/>
    </row>
    <row r="1881" spans="2:10" x14ac:dyDescent="0.2">
      <c r="B1881" s="126"/>
      <c r="G1881" s="126"/>
      <c r="H1881" s="126"/>
      <c r="J1881" s="126"/>
    </row>
    <row r="1882" spans="2:10" x14ac:dyDescent="0.2">
      <c r="B1882" s="126"/>
      <c r="G1882" s="126"/>
      <c r="H1882" s="126"/>
      <c r="J1882" s="126"/>
    </row>
    <row r="1883" spans="2:10" x14ac:dyDescent="0.2">
      <c r="B1883" s="126"/>
      <c r="G1883" s="126"/>
      <c r="H1883" s="126"/>
      <c r="J1883" s="126"/>
    </row>
    <row r="1884" spans="2:10" x14ac:dyDescent="0.2">
      <c r="B1884" s="126"/>
      <c r="G1884" s="126"/>
      <c r="H1884" s="126"/>
      <c r="J1884" s="126"/>
    </row>
    <row r="1885" spans="2:10" x14ac:dyDescent="0.2">
      <c r="B1885" s="126"/>
      <c r="G1885" s="126"/>
      <c r="H1885" s="126"/>
      <c r="J1885" s="126"/>
    </row>
    <row r="1886" spans="2:10" x14ac:dyDescent="0.2">
      <c r="B1886" s="126"/>
      <c r="G1886" s="126"/>
      <c r="H1886" s="126"/>
      <c r="J1886" s="126"/>
    </row>
    <row r="1887" spans="2:10" x14ac:dyDescent="0.2">
      <c r="B1887" s="126"/>
      <c r="G1887" s="126"/>
      <c r="H1887" s="126"/>
      <c r="J1887" s="126"/>
    </row>
    <row r="1888" spans="2:10" x14ac:dyDescent="0.2">
      <c r="B1888" s="126"/>
      <c r="G1888" s="126"/>
      <c r="H1888" s="126"/>
      <c r="J1888" s="126"/>
    </row>
    <row r="1889" spans="2:10" x14ac:dyDescent="0.2">
      <c r="B1889" s="126"/>
      <c r="G1889" s="126"/>
      <c r="H1889" s="126"/>
      <c r="J1889" s="126"/>
    </row>
    <row r="1890" spans="2:10" x14ac:dyDescent="0.2">
      <c r="B1890" s="126"/>
      <c r="G1890" s="126"/>
      <c r="H1890" s="126"/>
      <c r="J1890" s="126"/>
    </row>
    <row r="1891" spans="2:10" x14ac:dyDescent="0.2">
      <c r="B1891" s="126"/>
      <c r="G1891" s="126"/>
      <c r="H1891" s="126"/>
      <c r="J1891" s="126"/>
    </row>
    <row r="1892" spans="2:10" x14ac:dyDescent="0.2">
      <c r="B1892" s="126"/>
      <c r="G1892" s="126"/>
      <c r="H1892" s="126"/>
      <c r="J1892" s="126"/>
    </row>
    <row r="1893" spans="2:10" x14ac:dyDescent="0.2">
      <c r="B1893" s="126"/>
      <c r="G1893" s="126"/>
      <c r="H1893" s="126"/>
      <c r="J1893" s="126"/>
    </row>
    <row r="1894" spans="2:10" x14ac:dyDescent="0.2">
      <c r="B1894" s="126"/>
      <c r="G1894" s="126"/>
      <c r="H1894" s="126"/>
      <c r="J1894" s="126"/>
    </row>
    <row r="1895" spans="2:10" x14ac:dyDescent="0.2">
      <c r="B1895" s="126"/>
      <c r="G1895" s="126"/>
      <c r="H1895" s="126"/>
      <c r="J1895" s="126"/>
    </row>
    <row r="1896" spans="2:10" x14ac:dyDescent="0.2">
      <c r="B1896" s="126"/>
      <c r="G1896" s="126"/>
      <c r="H1896" s="126"/>
      <c r="J1896" s="126"/>
    </row>
    <row r="1897" spans="2:10" x14ac:dyDescent="0.2">
      <c r="B1897" s="126"/>
      <c r="G1897" s="126"/>
      <c r="H1897" s="126"/>
      <c r="J1897" s="126"/>
    </row>
    <row r="1898" spans="2:10" x14ac:dyDescent="0.2">
      <c r="B1898" s="126"/>
      <c r="G1898" s="126"/>
      <c r="H1898" s="126"/>
      <c r="J1898" s="126"/>
    </row>
    <row r="1899" spans="2:10" x14ac:dyDescent="0.2">
      <c r="B1899" s="126"/>
      <c r="G1899" s="126"/>
      <c r="H1899" s="126"/>
      <c r="J1899" s="126"/>
    </row>
    <row r="1900" spans="2:10" x14ac:dyDescent="0.2">
      <c r="B1900" s="126"/>
      <c r="G1900" s="126"/>
      <c r="H1900" s="126"/>
      <c r="J1900" s="126"/>
    </row>
    <row r="1901" spans="2:10" x14ac:dyDescent="0.2">
      <c r="B1901" s="126"/>
      <c r="G1901" s="126"/>
      <c r="H1901" s="126"/>
      <c r="J1901" s="126"/>
    </row>
    <row r="1902" spans="2:10" x14ac:dyDescent="0.2">
      <c r="B1902" s="126"/>
      <c r="G1902" s="126"/>
      <c r="H1902" s="126"/>
      <c r="J1902" s="126"/>
    </row>
    <row r="1903" spans="2:10" x14ac:dyDescent="0.2">
      <c r="B1903" s="126"/>
      <c r="G1903" s="126"/>
      <c r="H1903" s="126"/>
      <c r="J1903" s="126"/>
    </row>
    <row r="1904" spans="2:10" x14ac:dyDescent="0.2">
      <c r="B1904" s="126"/>
      <c r="G1904" s="126"/>
      <c r="H1904" s="126"/>
      <c r="J1904" s="126"/>
    </row>
    <row r="1905" spans="2:10" x14ac:dyDescent="0.2">
      <c r="B1905" s="126"/>
      <c r="G1905" s="126"/>
      <c r="H1905" s="126"/>
      <c r="J1905" s="126"/>
    </row>
    <row r="1906" spans="2:10" x14ac:dyDescent="0.2">
      <c r="B1906" s="126"/>
      <c r="G1906" s="126"/>
      <c r="H1906" s="126"/>
      <c r="J1906" s="126"/>
    </row>
    <row r="1907" spans="2:10" x14ac:dyDescent="0.2">
      <c r="B1907" s="126"/>
      <c r="G1907" s="126"/>
      <c r="H1907" s="126"/>
      <c r="J1907" s="126"/>
    </row>
    <row r="1908" spans="2:10" x14ac:dyDescent="0.2">
      <c r="B1908" s="126"/>
      <c r="G1908" s="126"/>
      <c r="H1908" s="126"/>
      <c r="J1908" s="126"/>
    </row>
    <row r="1909" spans="2:10" x14ac:dyDescent="0.2">
      <c r="B1909" s="126"/>
      <c r="G1909" s="126"/>
      <c r="H1909" s="126"/>
      <c r="J1909" s="126"/>
    </row>
    <row r="1910" spans="2:10" x14ac:dyDescent="0.2">
      <c r="B1910" s="126"/>
      <c r="G1910" s="126"/>
      <c r="H1910" s="126"/>
      <c r="J1910" s="126"/>
    </row>
    <row r="1911" spans="2:10" x14ac:dyDescent="0.2">
      <c r="B1911" s="126"/>
      <c r="G1911" s="126"/>
      <c r="H1911" s="126"/>
      <c r="J1911" s="126"/>
    </row>
    <row r="1912" spans="2:10" x14ac:dyDescent="0.2">
      <c r="B1912" s="126"/>
      <c r="G1912" s="126"/>
      <c r="H1912" s="126"/>
      <c r="J1912" s="126"/>
    </row>
    <row r="1913" spans="2:10" x14ac:dyDescent="0.2">
      <c r="B1913" s="126"/>
      <c r="G1913" s="126"/>
      <c r="H1913" s="126"/>
      <c r="J1913" s="126"/>
    </row>
    <row r="1914" spans="2:10" x14ac:dyDescent="0.2">
      <c r="B1914" s="126"/>
      <c r="G1914" s="126"/>
      <c r="H1914" s="126"/>
      <c r="J1914" s="126"/>
    </row>
    <row r="1915" spans="2:10" x14ac:dyDescent="0.2">
      <c r="B1915" s="126"/>
      <c r="G1915" s="126"/>
      <c r="H1915" s="126"/>
      <c r="J1915" s="126"/>
    </row>
    <row r="1916" spans="2:10" x14ac:dyDescent="0.2">
      <c r="B1916" s="126"/>
      <c r="G1916" s="126"/>
      <c r="H1916" s="126"/>
      <c r="J1916" s="126"/>
    </row>
    <row r="1917" spans="2:10" x14ac:dyDescent="0.2">
      <c r="B1917" s="126"/>
      <c r="G1917" s="126"/>
      <c r="H1917" s="126"/>
      <c r="J1917" s="126"/>
    </row>
    <row r="1918" spans="2:10" x14ac:dyDescent="0.2">
      <c r="B1918" s="126"/>
      <c r="G1918" s="126"/>
      <c r="H1918" s="126"/>
      <c r="J1918" s="126"/>
    </row>
    <row r="1919" spans="2:10" x14ac:dyDescent="0.2">
      <c r="B1919" s="126"/>
      <c r="G1919" s="126"/>
      <c r="H1919" s="126"/>
      <c r="J1919" s="126"/>
    </row>
    <row r="1920" spans="2:10" x14ac:dyDescent="0.2">
      <c r="B1920" s="126"/>
      <c r="G1920" s="126"/>
      <c r="H1920" s="126"/>
      <c r="J1920" s="126"/>
    </row>
    <row r="1921" spans="2:10" x14ac:dyDescent="0.2">
      <c r="B1921" s="126"/>
      <c r="G1921" s="126"/>
      <c r="H1921" s="126"/>
      <c r="J1921" s="126"/>
    </row>
    <row r="1922" spans="2:10" x14ac:dyDescent="0.2">
      <c r="B1922" s="126"/>
      <c r="G1922" s="126"/>
      <c r="H1922" s="126"/>
      <c r="J1922" s="126"/>
    </row>
    <row r="1923" spans="2:10" x14ac:dyDescent="0.2">
      <c r="B1923" s="126"/>
      <c r="G1923" s="126"/>
      <c r="H1923" s="126"/>
      <c r="J1923" s="126"/>
    </row>
    <row r="1924" spans="2:10" x14ac:dyDescent="0.2">
      <c r="B1924" s="126"/>
      <c r="G1924" s="126"/>
      <c r="H1924" s="126"/>
      <c r="J1924" s="126"/>
    </row>
    <row r="1925" spans="2:10" x14ac:dyDescent="0.2">
      <c r="B1925" s="126"/>
      <c r="G1925" s="126"/>
      <c r="H1925" s="126"/>
      <c r="J1925" s="126"/>
    </row>
    <row r="1926" spans="2:10" x14ac:dyDescent="0.2">
      <c r="B1926" s="126"/>
      <c r="G1926" s="126"/>
      <c r="H1926" s="126"/>
      <c r="J1926" s="126"/>
    </row>
    <row r="1927" spans="2:10" x14ac:dyDescent="0.2">
      <c r="B1927" s="126"/>
      <c r="G1927" s="126"/>
      <c r="H1927" s="126"/>
      <c r="J1927" s="126"/>
    </row>
    <row r="1928" spans="2:10" x14ac:dyDescent="0.2">
      <c r="B1928" s="126"/>
      <c r="G1928" s="126"/>
      <c r="H1928" s="126"/>
      <c r="J1928" s="126"/>
    </row>
    <row r="1929" spans="2:10" x14ac:dyDescent="0.2">
      <c r="B1929" s="126"/>
      <c r="G1929" s="126"/>
      <c r="H1929" s="126"/>
      <c r="J1929" s="126"/>
    </row>
    <row r="1930" spans="2:10" x14ac:dyDescent="0.2">
      <c r="B1930" s="126"/>
      <c r="G1930" s="126"/>
      <c r="H1930" s="126"/>
      <c r="J1930" s="126"/>
    </row>
    <row r="1931" spans="2:10" x14ac:dyDescent="0.2">
      <c r="B1931" s="126"/>
      <c r="G1931" s="126"/>
      <c r="H1931" s="126"/>
      <c r="J1931" s="126"/>
    </row>
    <row r="1932" spans="2:10" x14ac:dyDescent="0.2">
      <c r="B1932" s="126"/>
      <c r="G1932" s="126"/>
      <c r="H1932" s="126"/>
      <c r="J1932" s="126"/>
    </row>
    <row r="1933" spans="2:10" x14ac:dyDescent="0.2">
      <c r="B1933" s="126"/>
      <c r="G1933" s="126"/>
      <c r="H1933" s="126"/>
      <c r="J1933" s="126"/>
    </row>
    <row r="1934" spans="2:10" x14ac:dyDescent="0.2">
      <c r="B1934" s="126"/>
      <c r="G1934" s="126"/>
      <c r="H1934" s="126"/>
      <c r="J1934" s="126"/>
    </row>
    <row r="1935" spans="2:10" x14ac:dyDescent="0.2">
      <c r="B1935" s="126"/>
      <c r="G1935" s="126"/>
      <c r="H1935" s="126"/>
      <c r="J1935" s="126"/>
    </row>
    <row r="1936" spans="2:10" x14ac:dyDescent="0.2">
      <c r="B1936" s="126"/>
      <c r="G1936" s="126"/>
      <c r="H1936" s="126"/>
      <c r="J1936" s="126"/>
    </row>
    <row r="1937" spans="2:10" x14ac:dyDescent="0.2">
      <c r="B1937" s="126"/>
      <c r="G1937" s="126"/>
      <c r="H1937" s="126"/>
      <c r="J1937" s="126"/>
    </row>
    <row r="1938" spans="2:10" x14ac:dyDescent="0.2">
      <c r="B1938" s="126"/>
      <c r="G1938" s="126"/>
      <c r="H1938" s="126"/>
      <c r="J1938" s="126"/>
    </row>
    <row r="1939" spans="2:10" x14ac:dyDescent="0.2">
      <c r="B1939" s="126"/>
      <c r="G1939" s="126"/>
      <c r="H1939" s="126"/>
      <c r="J1939" s="126"/>
    </row>
    <row r="1940" spans="2:10" x14ac:dyDescent="0.2">
      <c r="B1940" s="126"/>
      <c r="G1940" s="126"/>
      <c r="H1940" s="126"/>
      <c r="J1940" s="126"/>
    </row>
    <row r="1941" spans="2:10" x14ac:dyDescent="0.2">
      <c r="B1941" s="126"/>
      <c r="G1941" s="126"/>
      <c r="H1941" s="126"/>
      <c r="J1941" s="126"/>
    </row>
    <row r="1942" spans="2:10" x14ac:dyDescent="0.2">
      <c r="B1942" s="126"/>
      <c r="G1942" s="126"/>
      <c r="H1942" s="126"/>
      <c r="J1942" s="126"/>
    </row>
    <row r="1943" spans="2:10" x14ac:dyDescent="0.2">
      <c r="B1943" s="126"/>
      <c r="G1943" s="126"/>
      <c r="H1943" s="126"/>
      <c r="J1943" s="126"/>
    </row>
    <row r="1944" spans="2:10" x14ac:dyDescent="0.2">
      <c r="B1944" s="126"/>
      <c r="G1944" s="126"/>
      <c r="H1944" s="126"/>
      <c r="J1944" s="126"/>
    </row>
    <row r="1945" spans="2:10" x14ac:dyDescent="0.2">
      <c r="B1945" s="126"/>
      <c r="G1945" s="126"/>
      <c r="H1945" s="126"/>
      <c r="J1945" s="126"/>
    </row>
    <row r="1946" spans="2:10" x14ac:dyDescent="0.2">
      <c r="B1946" s="126"/>
      <c r="G1946" s="126"/>
      <c r="H1946" s="126"/>
      <c r="J1946" s="126"/>
    </row>
    <row r="1947" spans="2:10" x14ac:dyDescent="0.2">
      <c r="B1947" s="126"/>
      <c r="G1947" s="126"/>
      <c r="H1947" s="126"/>
      <c r="J1947" s="126"/>
    </row>
    <row r="1948" spans="2:10" x14ac:dyDescent="0.2">
      <c r="B1948" s="126"/>
      <c r="G1948" s="126"/>
      <c r="H1948" s="126"/>
      <c r="J1948" s="126"/>
    </row>
    <row r="1949" spans="2:10" x14ac:dyDescent="0.2">
      <c r="B1949" s="126"/>
      <c r="G1949" s="126"/>
      <c r="H1949" s="126"/>
      <c r="J1949" s="126"/>
    </row>
    <row r="1950" spans="2:10" x14ac:dyDescent="0.2">
      <c r="B1950" s="126"/>
      <c r="G1950" s="126"/>
      <c r="H1950" s="126"/>
      <c r="J1950" s="126"/>
    </row>
    <row r="1951" spans="2:10" x14ac:dyDescent="0.2">
      <c r="B1951" s="126"/>
      <c r="G1951" s="126"/>
      <c r="H1951" s="126"/>
      <c r="J1951" s="126"/>
    </row>
    <row r="1952" spans="2:10" x14ac:dyDescent="0.2">
      <c r="B1952" s="126"/>
      <c r="G1952" s="126"/>
      <c r="H1952" s="126"/>
      <c r="J1952" s="126"/>
    </row>
    <row r="1953" spans="2:10" x14ac:dyDescent="0.2">
      <c r="B1953" s="126"/>
      <c r="G1953" s="126"/>
      <c r="H1953" s="126"/>
      <c r="J1953" s="126"/>
    </row>
    <row r="1954" spans="2:10" x14ac:dyDescent="0.2">
      <c r="B1954" s="126"/>
      <c r="G1954" s="126"/>
      <c r="H1954" s="126"/>
      <c r="J1954" s="126"/>
    </row>
    <row r="1955" spans="2:10" x14ac:dyDescent="0.2">
      <c r="B1955" s="126"/>
      <c r="G1955" s="126"/>
      <c r="H1955" s="126"/>
      <c r="J1955" s="126"/>
    </row>
    <row r="1956" spans="2:10" x14ac:dyDescent="0.2">
      <c r="B1956" s="126"/>
      <c r="G1956" s="126"/>
      <c r="H1956" s="126"/>
      <c r="J1956" s="126"/>
    </row>
    <row r="1957" spans="2:10" x14ac:dyDescent="0.2">
      <c r="B1957" s="126"/>
      <c r="G1957" s="126"/>
      <c r="H1957" s="126"/>
      <c r="J1957" s="126"/>
    </row>
    <row r="1958" spans="2:10" x14ac:dyDescent="0.2">
      <c r="B1958" s="126"/>
      <c r="G1958" s="126"/>
      <c r="H1958" s="126"/>
      <c r="J1958" s="126"/>
    </row>
    <row r="1959" spans="2:10" x14ac:dyDescent="0.2">
      <c r="B1959" s="126"/>
      <c r="G1959" s="126"/>
      <c r="H1959" s="126"/>
      <c r="J1959" s="126"/>
    </row>
    <row r="1960" spans="2:10" x14ac:dyDescent="0.2">
      <c r="B1960" s="126"/>
      <c r="G1960" s="126"/>
      <c r="H1960" s="126"/>
      <c r="J1960" s="126"/>
    </row>
    <row r="1961" spans="2:10" x14ac:dyDescent="0.2">
      <c r="B1961" s="126"/>
      <c r="G1961" s="126"/>
      <c r="H1961" s="126"/>
      <c r="J1961" s="126"/>
    </row>
    <row r="1962" spans="2:10" x14ac:dyDescent="0.2">
      <c r="B1962" s="126"/>
      <c r="G1962" s="126"/>
      <c r="H1962" s="126"/>
      <c r="J1962" s="126"/>
    </row>
    <row r="1963" spans="2:10" x14ac:dyDescent="0.2">
      <c r="B1963" s="126"/>
      <c r="G1963" s="126"/>
      <c r="H1963" s="126"/>
      <c r="J1963" s="126"/>
    </row>
    <row r="1964" spans="2:10" x14ac:dyDescent="0.2">
      <c r="B1964" s="126"/>
      <c r="G1964" s="126"/>
      <c r="H1964" s="126"/>
      <c r="J1964" s="126"/>
    </row>
    <row r="1965" spans="2:10" x14ac:dyDescent="0.2">
      <c r="B1965" s="126"/>
      <c r="G1965" s="126"/>
      <c r="H1965" s="126"/>
      <c r="J1965" s="126"/>
    </row>
    <row r="1966" spans="2:10" x14ac:dyDescent="0.2">
      <c r="B1966" s="126"/>
      <c r="G1966" s="126"/>
      <c r="H1966" s="126"/>
      <c r="J1966" s="126"/>
    </row>
    <row r="1967" spans="2:10" x14ac:dyDescent="0.2">
      <c r="B1967" s="126"/>
      <c r="G1967" s="126"/>
      <c r="H1967" s="126"/>
      <c r="J1967" s="126"/>
    </row>
    <row r="1968" spans="2:10" x14ac:dyDescent="0.2">
      <c r="B1968" s="126"/>
      <c r="G1968" s="126"/>
      <c r="H1968" s="126"/>
      <c r="J1968" s="126"/>
    </row>
    <row r="1969" spans="2:10" x14ac:dyDescent="0.2">
      <c r="B1969" s="126"/>
      <c r="G1969" s="126"/>
      <c r="H1969" s="126"/>
      <c r="J1969" s="126"/>
    </row>
    <row r="1970" spans="2:10" x14ac:dyDescent="0.2">
      <c r="B1970" s="126"/>
      <c r="G1970" s="126"/>
      <c r="H1970" s="126"/>
      <c r="J1970" s="126"/>
    </row>
    <row r="1971" spans="2:10" x14ac:dyDescent="0.2">
      <c r="B1971" s="126"/>
      <c r="G1971" s="126"/>
      <c r="H1971" s="126"/>
      <c r="J1971" s="126"/>
    </row>
    <row r="1972" spans="2:10" x14ac:dyDescent="0.2">
      <c r="B1972" s="126"/>
      <c r="G1972" s="126"/>
      <c r="H1972" s="126"/>
      <c r="J1972" s="126"/>
    </row>
    <row r="1973" spans="2:10" x14ac:dyDescent="0.2">
      <c r="B1973" s="126"/>
      <c r="G1973" s="126"/>
      <c r="H1973" s="126"/>
      <c r="J1973" s="126"/>
    </row>
    <row r="1974" spans="2:10" x14ac:dyDescent="0.2">
      <c r="B1974" s="126"/>
      <c r="G1974" s="126"/>
      <c r="H1974" s="126"/>
      <c r="J1974" s="126"/>
    </row>
    <row r="1975" spans="2:10" x14ac:dyDescent="0.2">
      <c r="B1975" s="126"/>
      <c r="G1975" s="126"/>
      <c r="H1975" s="126"/>
      <c r="J1975" s="126"/>
    </row>
    <row r="1976" spans="2:10" x14ac:dyDescent="0.2">
      <c r="B1976" s="126"/>
      <c r="G1976" s="126"/>
      <c r="H1976" s="126"/>
      <c r="J1976" s="126"/>
    </row>
    <row r="1977" spans="2:10" x14ac:dyDescent="0.2">
      <c r="B1977" s="126"/>
      <c r="G1977" s="126"/>
      <c r="H1977" s="126"/>
      <c r="J1977" s="126"/>
    </row>
    <row r="1978" spans="2:10" x14ac:dyDescent="0.2">
      <c r="B1978" s="126"/>
      <c r="G1978" s="126"/>
      <c r="H1978" s="126"/>
      <c r="J1978" s="126"/>
    </row>
    <row r="1979" spans="2:10" x14ac:dyDescent="0.2">
      <c r="B1979" s="126"/>
      <c r="G1979" s="126"/>
      <c r="H1979" s="126"/>
      <c r="J1979" s="126"/>
    </row>
    <row r="1980" spans="2:10" x14ac:dyDescent="0.2">
      <c r="B1980" s="126"/>
      <c r="G1980" s="126"/>
      <c r="H1980" s="126"/>
      <c r="J1980" s="126"/>
    </row>
    <row r="1981" spans="2:10" x14ac:dyDescent="0.2">
      <c r="B1981" s="126"/>
      <c r="G1981" s="126"/>
      <c r="H1981" s="126"/>
      <c r="J1981" s="126"/>
    </row>
    <row r="1982" spans="2:10" x14ac:dyDescent="0.2">
      <c r="B1982" s="126"/>
      <c r="G1982" s="126"/>
      <c r="H1982" s="126"/>
      <c r="J1982" s="126"/>
    </row>
    <row r="1983" spans="2:10" x14ac:dyDescent="0.2">
      <c r="B1983" s="126"/>
      <c r="G1983" s="126"/>
      <c r="H1983" s="126"/>
      <c r="J1983" s="126"/>
    </row>
    <row r="1984" spans="2:10" x14ac:dyDescent="0.2">
      <c r="B1984" s="126"/>
      <c r="G1984" s="126"/>
      <c r="H1984" s="126"/>
      <c r="J1984" s="126"/>
    </row>
    <row r="1985" spans="2:10" x14ac:dyDescent="0.2">
      <c r="B1985" s="126"/>
      <c r="G1985" s="126"/>
      <c r="H1985" s="126"/>
      <c r="J1985" s="126"/>
    </row>
    <row r="1986" spans="2:10" x14ac:dyDescent="0.2">
      <c r="B1986" s="126"/>
      <c r="G1986" s="126"/>
      <c r="H1986" s="126"/>
      <c r="J1986" s="126"/>
    </row>
    <row r="1987" spans="2:10" x14ac:dyDescent="0.2">
      <c r="B1987" s="126"/>
      <c r="G1987" s="126"/>
      <c r="H1987" s="126"/>
      <c r="J1987" s="126"/>
    </row>
    <row r="1988" spans="2:10" x14ac:dyDescent="0.2">
      <c r="B1988" s="126"/>
      <c r="G1988" s="126"/>
      <c r="H1988" s="126"/>
      <c r="J1988" s="126"/>
    </row>
    <row r="1989" spans="2:10" x14ac:dyDescent="0.2">
      <c r="B1989" s="126"/>
      <c r="G1989" s="126"/>
      <c r="H1989" s="126"/>
      <c r="J1989" s="126"/>
    </row>
    <row r="1990" spans="2:10" x14ac:dyDescent="0.2">
      <c r="B1990" s="126"/>
      <c r="G1990" s="126"/>
      <c r="H1990" s="126"/>
      <c r="J1990" s="126"/>
    </row>
    <row r="1991" spans="2:10" x14ac:dyDescent="0.2">
      <c r="B1991" s="126"/>
      <c r="G1991" s="126"/>
      <c r="H1991" s="126"/>
      <c r="J1991" s="126"/>
    </row>
    <row r="1992" spans="2:10" x14ac:dyDescent="0.2">
      <c r="B1992" s="126"/>
      <c r="G1992" s="126"/>
      <c r="H1992" s="126"/>
      <c r="J1992" s="126"/>
    </row>
    <row r="1993" spans="2:10" x14ac:dyDescent="0.2">
      <c r="B1993" s="126"/>
      <c r="G1993" s="126"/>
      <c r="H1993" s="126"/>
      <c r="J1993" s="126"/>
    </row>
    <row r="1994" spans="2:10" x14ac:dyDescent="0.2">
      <c r="B1994" s="126"/>
      <c r="G1994" s="126"/>
      <c r="H1994" s="126"/>
      <c r="J1994" s="126"/>
    </row>
    <row r="1995" spans="2:10" x14ac:dyDescent="0.2">
      <c r="B1995" s="126"/>
      <c r="G1995" s="126"/>
      <c r="H1995" s="126"/>
      <c r="J1995" s="126"/>
    </row>
    <row r="1996" spans="2:10" x14ac:dyDescent="0.2">
      <c r="B1996" s="126"/>
      <c r="G1996" s="126"/>
      <c r="H1996" s="126"/>
      <c r="J1996" s="126"/>
    </row>
    <row r="1997" spans="2:10" x14ac:dyDescent="0.2">
      <c r="B1997" s="126"/>
      <c r="G1997" s="126"/>
      <c r="H1997" s="126"/>
      <c r="J1997" s="126"/>
    </row>
    <row r="1998" spans="2:10" x14ac:dyDescent="0.2">
      <c r="B1998" s="126"/>
      <c r="G1998" s="126"/>
      <c r="H1998" s="126"/>
      <c r="J1998" s="126"/>
    </row>
    <row r="1999" spans="2:10" x14ac:dyDescent="0.2">
      <c r="B1999" s="126"/>
      <c r="G1999" s="126"/>
      <c r="H1999" s="126"/>
      <c r="J1999" s="126"/>
    </row>
    <row r="2000" spans="2:10" x14ac:dyDescent="0.2">
      <c r="B2000" s="126"/>
      <c r="G2000" s="126"/>
      <c r="H2000" s="126"/>
      <c r="J2000" s="126"/>
    </row>
    <row r="2001" spans="2:10" x14ac:dyDescent="0.2">
      <c r="B2001" s="126"/>
      <c r="G2001" s="126"/>
      <c r="H2001" s="126"/>
      <c r="J2001" s="126"/>
    </row>
    <row r="2002" spans="2:10" x14ac:dyDescent="0.2">
      <c r="B2002" s="126"/>
      <c r="G2002" s="126"/>
      <c r="H2002" s="126"/>
      <c r="J2002" s="126"/>
    </row>
    <row r="2003" spans="2:10" x14ac:dyDescent="0.2">
      <c r="B2003" s="126"/>
      <c r="G2003" s="126"/>
      <c r="H2003" s="126"/>
      <c r="J2003" s="126"/>
    </row>
    <row r="2004" spans="2:10" x14ac:dyDescent="0.2">
      <c r="B2004" s="126"/>
      <c r="G2004" s="126"/>
      <c r="H2004" s="126"/>
      <c r="J2004" s="126"/>
    </row>
    <row r="2005" spans="2:10" x14ac:dyDescent="0.2">
      <c r="B2005" s="126"/>
      <c r="G2005" s="126"/>
      <c r="H2005" s="126"/>
      <c r="J2005" s="126"/>
    </row>
    <row r="2006" spans="2:10" x14ac:dyDescent="0.2">
      <c r="B2006" s="126"/>
      <c r="G2006" s="126"/>
      <c r="H2006" s="126"/>
      <c r="J2006" s="126"/>
    </row>
    <row r="2007" spans="2:10" x14ac:dyDescent="0.2">
      <c r="B2007" s="126"/>
      <c r="G2007" s="126"/>
      <c r="H2007" s="126"/>
      <c r="J2007" s="126"/>
    </row>
    <row r="2008" spans="2:10" x14ac:dyDescent="0.2">
      <c r="B2008" s="126"/>
      <c r="G2008" s="126"/>
      <c r="H2008" s="126"/>
      <c r="J2008" s="126"/>
    </row>
    <row r="2009" spans="2:10" x14ac:dyDescent="0.2">
      <c r="B2009" s="126"/>
      <c r="G2009" s="126"/>
      <c r="H2009" s="126"/>
      <c r="J2009" s="126"/>
    </row>
    <row r="2010" spans="2:10" x14ac:dyDescent="0.2">
      <c r="B2010" s="126"/>
      <c r="G2010" s="126"/>
      <c r="H2010" s="126"/>
      <c r="J2010" s="126"/>
    </row>
    <row r="2011" spans="2:10" x14ac:dyDescent="0.2">
      <c r="B2011" s="126"/>
      <c r="G2011" s="126"/>
      <c r="H2011" s="126"/>
      <c r="J2011" s="126"/>
    </row>
    <row r="2012" spans="2:10" x14ac:dyDescent="0.2">
      <c r="B2012" s="126"/>
      <c r="G2012" s="126"/>
      <c r="H2012" s="126"/>
      <c r="J2012" s="126"/>
    </row>
    <row r="2013" spans="2:10" x14ac:dyDescent="0.2">
      <c r="B2013" s="126"/>
      <c r="G2013" s="126"/>
      <c r="H2013" s="126"/>
      <c r="J2013" s="126"/>
    </row>
    <row r="2014" spans="2:10" x14ac:dyDescent="0.2">
      <c r="B2014" s="126"/>
      <c r="G2014" s="126"/>
      <c r="H2014" s="126"/>
      <c r="J2014" s="126"/>
    </row>
    <row r="2015" spans="2:10" x14ac:dyDescent="0.2">
      <c r="B2015" s="126"/>
      <c r="G2015" s="126"/>
      <c r="H2015" s="126"/>
      <c r="J2015" s="126"/>
    </row>
    <row r="2016" spans="2:10" x14ac:dyDescent="0.2">
      <c r="B2016" s="126"/>
      <c r="G2016" s="126"/>
      <c r="H2016" s="126"/>
      <c r="J2016" s="126"/>
    </row>
    <row r="2017" spans="2:10" x14ac:dyDescent="0.2">
      <c r="B2017" s="126"/>
      <c r="G2017" s="126"/>
      <c r="H2017" s="126"/>
      <c r="J2017" s="126"/>
    </row>
    <row r="2018" spans="2:10" x14ac:dyDescent="0.2">
      <c r="B2018" s="126"/>
      <c r="G2018" s="126"/>
      <c r="H2018" s="126"/>
      <c r="J2018" s="126"/>
    </row>
    <row r="2019" spans="2:10" x14ac:dyDescent="0.2">
      <c r="B2019" s="126"/>
      <c r="G2019" s="126"/>
      <c r="H2019" s="126"/>
      <c r="J2019" s="126"/>
    </row>
    <row r="2020" spans="2:10" x14ac:dyDescent="0.2">
      <c r="B2020" s="126"/>
      <c r="G2020" s="126"/>
      <c r="H2020" s="126"/>
      <c r="J2020" s="126"/>
    </row>
    <row r="2021" spans="2:10" x14ac:dyDescent="0.2">
      <c r="B2021" s="126"/>
      <c r="G2021" s="126"/>
      <c r="H2021" s="126"/>
      <c r="J2021" s="126"/>
    </row>
    <row r="2022" spans="2:10" x14ac:dyDescent="0.2">
      <c r="B2022" s="126"/>
      <c r="G2022" s="126"/>
      <c r="H2022" s="126"/>
      <c r="J2022" s="126"/>
    </row>
    <row r="2023" spans="2:10" x14ac:dyDescent="0.2">
      <c r="B2023" s="126"/>
      <c r="G2023" s="126"/>
      <c r="H2023" s="126"/>
      <c r="J2023" s="126"/>
    </row>
    <row r="2024" spans="2:10" x14ac:dyDescent="0.2">
      <c r="B2024" s="126"/>
      <c r="G2024" s="126"/>
      <c r="H2024" s="126"/>
      <c r="J2024" s="126"/>
    </row>
    <row r="2025" spans="2:10" x14ac:dyDescent="0.2">
      <c r="B2025" s="126"/>
      <c r="G2025" s="126"/>
      <c r="H2025" s="126"/>
      <c r="J2025" s="126"/>
    </row>
    <row r="2026" spans="2:10" x14ac:dyDescent="0.2">
      <c r="B2026" s="126"/>
      <c r="G2026" s="126"/>
      <c r="H2026" s="126"/>
      <c r="J2026" s="126"/>
    </row>
    <row r="2027" spans="2:10" x14ac:dyDescent="0.2">
      <c r="B2027" s="126"/>
      <c r="G2027" s="126"/>
      <c r="H2027" s="126"/>
      <c r="J2027" s="126"/>
    </row>
    <row r="2028" spans="2:10" x14ac:dyDescent="0.2">
      <c r="B2028" s="126"/>
      <c r="G2028" s="126"/>
      <c r="H2028" s="126"/>
      <c r="J2028" s="126"/>
    </row>
    <row r="2029" spans="2:10" x14ac:dyDescent="0.2">
      <c r="B2029" s="126"/>
      <c r="G2029" s="126"/>
      <c r="H2029" s="126"/>
      <c r="J2029" s="126"/>
    </row>
    <row r="2030" spans="2:10" x14ac:dyDescent="0.2">
      <c r="B2030" s="126"/>
      <c r="G2030" s="126"/>
      <c r="H2030" s="126"/>
      <c r="J2030" s="126"/>
    </row>
    <row r="2031" spans="2:10" x14ac:dyDescent="0.2">
      <c r="B2031" s="126"/>
      <c r="G2031" s="126"/>
      <c r="H2031" s="126"/>
      <c r="J2031" s="126"/>
    </row>
    <row r="2032" spans="2:10" x14ac:dyDescent="0.2">
      <c r="B2032" s="126"/>
      <c r="G2032" s="126"/>
      <c r="H2032" s="126"/>
      <c r="J2032" s="126"/>
    </row>
    <row r="2033" spans="2:10" x14ac:dyDescent="0.2">
      <c r="B2033" s="126"/>
      <c r="G2033" s="126"/>
      <c r="H2033" s="126"/>
      <c r="J2033" s="126"/>
    </row>
    <row r="2034" spans="2:10" x14ac:dyDescent="0.2">
      <c r="B2034" s="126"/>
      <c r="G2034" s="126"/>
      <c r="H2034" s="126"/>
      <c r="J2034" s="126"/>
    </row>
    <row r="2035" spans="2:10" x14ac:dyDescent="0.2">
      <c r="B2035" s="126"/>
      <c r="G2035" s="126"/>
      <c r="H2035" s="126"/>
      <c r="J2035" s="126"/>
    </row>
    <row r="2036" spans="2:10" x14ac:dyDescent="0.2">
      <c r="B2036" s="126"/>
      <c r="G2036" s="126"/>
      <c r="H2036" s="126"/>
      <c r="J2036" s="126"/>
    </row>
    <row r="2037" spans="2:10" x14ac:dyDescent="0.2">
      <c r="B2037" s="126"/>
      <c r="G2037" s="126"/>
      <c r="H2037" s="126"/>
      <c r="J2037" s="126"/>
    </row>
    <row r="2038" spans="2:10" x14ac:dyDescent="0.2">
      <c r="B2038" s="126"/>
      <c r="G2038" s="126"/>
      <c r="H2038" s="126"/>
      <c r="J2038" s="126"/>
    </row>
    <row r="2039" spans="2:10" x14ac:dyDescent="0.2">
      <c r="B2039" s="126"/>
      <c r="G2039" s="126"/>
      <c r="H2039" s="126"/>
      <c r="J2039" s="126"/>
    </row>
    <row r="2040" spans="2:10" x14ac:dyDescent="0.2">
      <c r="B2040" s="126"/>
      <c r="G2040" s="126"/>
      <c r="H2040" s="126"/>
      <c r="J2040" s="126"/>
    </row>
    <row r="2041" spans="2:10" x14ac:dyDescent="0.2">
      <c r="B2041" s="126"/>
      <c r="G2041" s="126"/>
      <c r="H2041" s="126"/>
      <c r="J2041" s="126"/>
    </row>
    <row r="2042" spans="2:10" x14ac:dyDescent="0.2">
      <c r="B2042" s="126"/>
      <c r="G2042" s="126"/>
      <c r="H2042" s="126"/>
      <c r="J2042" s="126"/>
    </row>
    <row r="2043" spans="2:10" x14ac:dyDescent="0.2">
      <c r="B2043" s="126"/>
      <c r="G2043" s="126"/>
      <c r="H2043" s="126"/>
      <c r="J2043" s="126"/>
    </row>
    <row r="2044" spans="2:10" x14ac:dyDescent="0.2">
      <c r="B2044" s="126"/>
      <c r="G2044" s="126"/>
      <c r="H2044" s="126"/>
      <c r="J2044" s="126"/>
    </row>
    <row r="2045" spans="2:10" x14ac:dyDescent="0.2">
      <c r="B2045" s="126"/>
      <c r="G2045" s="126"/>
      <c r="H2045" s="126"/>
      <c r="J2045" s="126"/>
    </row>
    <row r="2046" spans="2:10" x14ac:dyDescent="0.2">
      <c r="B2046" s="126"/>
      <c r="G2046" s="126"/>
      <c r="H2046" s="126"/>
      <c r="J2046" s="126"/>
    </row>
    <row r="2047" spans="2:10" x14ac:dyDescent="0.2">
      <c r="B2047" s="126"/>
      <c r="G2047" s="126"/>
      <c r="H2047" s="126"/>
      <c r="J2047" s="126"/>
    </row>
    <row r="2048" spans="2:10" x14ac:dyDescent="0.2">
      <c r="B2048" s="126"/>
      <c r="G2048" s="126"/>
      <c r="H2048" s="126"/>
      <c r="J2048" s="126"/>
    </row>
    <row r="2049" spans="2:10" x14ac:dyDescent="0.2">
      <c r="B2049" s="126"/>
      <c r="G2049" s="126"/>
      <c r="H2049" s="126"/>
      <c r="J2049" s="126"/>
    </row>
    <row r="2050" spans="2:10" x14ac:dyDescent="0.2">
      <c r="B2050" s="126"/>
      <c r="G2050" s="126"/>
      <c r="H2050" s="126"/>
      <c r="J2050" s="126"/>
    </row>
    <row r="2051" spans="2:10" x14ac:dyDescent="0.2">
      <c r="B2051" s="126"/>
      <c r="G2051" s="126"/>
      <c r="H2051" s="126"/>
      <c r="J2051" s="126"/>
    </row>
    <row r="2052" spans="2:10" x14ac:dyDescent="0.2">
      <c r="B2052" s="126"/>
      <c r="G2052" s="126"/>
      <c r="H2052" s="126"/>
      <c r="J2052" s="126"/>
    </row>
    <row r="2053" spans="2:10" x14ac:dyDescent="0.2">
      <c r="B2053" s="126"/>
      <c r="G2053" s="126"/>
      <c r="H2053" s="126"/>
      <c r="J2053" s="126"/>
    </row>
    <row r="2054" spans="2:10" x14ac:dyDescent="0.2">
      <c r="B2054" s="126"/>
      <c r="G2054" s="126"/>
      <c r="H2054" s="126"/>
      <c r="J2054" s="126"/>
    </row>
    <row r="2055" spans="2:10" x14ac:dyDescent="0.2">
      <c r="B2055" s="126"/>
      <c r="G2055" s="126"/>
      <c r="H2055" s="126"/>
      <c r="J2055" s="126"/>
    </row>
    <row r="2056" spans="2:10" x14ac:dyDescent="0.2">
      <c r="B2056" s="126"/>
      <c r="G2056" s="126"/>
      <c r="H2056" s="126"/>
      <c r="J2056" s="126"/>
    </row>
    <row r="2057" spans="2:10" x14ac:dyDescent="0.2">
      <c r="B2057" s="126"/>
      <c r="G2057" s="126"/>
      <c r="H2057" s="126"/>
      <c r="J2057" s="126"/>
    </row>
    <row r="2058" spans="2:10" x14ac:dyDescent="0.2">
      <c r="B2058" s="126"/>
      <c r="G2058" s="126"/>
      <c r="H2058" s="126"/>
      <c r="J2058" s="126"/>
    </row>
    <row r="2059" spans="2:10" x14ac:dyDescent="0.2">
      <c r="B2059" s="126"/>
      <c r="G2059" s="126"/>
      <c r="H2059" s="126"/>
      <c r="J2059" s="126"/>
    </row>
    <row r="2060" spans="2:10" x14ac:dyDescent="0.2">
      <c r="B2060" s="126"/>
      <c r="G2060" s="126"/>
      <c r="H2060" s="126"/>
      <c r="J2060" s="126"/>
    </row>
    <row r="2061" spans="2:10" x14ac:dyDescent="0.2">
      <c r="B2061" s="126"/>
      <c r="G2061" s="126"/>
      <c r="H2061" s="126"/>
      <c r="J2061" s="126"/>
    </row>
    <row r="2062" spans="2:10" x14ac:dyDescent="0.2">
      <c r="B2062" s="126"/>
      <c r="G2062" s="126"/>
      <c r="H2062" s="126"/>
      <c r="J2062" s="126"/>
    </row>
    <row r="2063" spans="2:10" x14ac:dyDescent="0.2">
      <c r="B2063" s="126"/>
      <c r="G2063" s="126"/>
      <c r="H2063" s="126"/>
      <c r="J2063" s="126"/>
    </row>
    <row r="2064" spans="2:10" x14ac:dyDescent="0.2">
      <c r="B2064" s="126"/>
      <c r="G2064" s="126"/>
      <c r="H2064" s="126"/>
      <c r="J2064" s="126"/>
    </row>
    <row r="2065" spans="2:10" x14ac:dyDescent="0.2">
      <c r="B2065" s="126"/>
      <c r="G2065" s="126"/>
      <c r="H2065" s="126"/>
      <c r="J2065" s="126"/>
    </row>
    <row r="2066" spans="2:10" x14ac:dyDescent="0.2">
      <c r="B2066" s="126"/>
      <c r="G2066" s="126"/>
      <c r="H2066" s="126"/>
      <c r="J2066" s="126"/>
    </row>
    <row r="2067" spans="2:10" x14ac:dyDescent="0.2">
      <c r="B2067" s="126"/>
      <c r="G2067" s="126"/>
      <c r="H2067" s="126"/>
      <c r="J2067" s="126"/>
    </row>
    <row r="2068" spans="2:10" x14ac:dyDescent="0.2">
      <c r="B2068" s="126"/>
      <c r="G2068" s="126"/>
      <c r="H2068" s="126"/>
      <c r="J2068" s="126"/>
    </row>
    <row r="2069" spans="2:10" x14ac:dyDescent="0.2">
      <c r="B2069" s="126"/>
      <c r="G2069" s="126"/>
      <c r="H2069" s="126"/>
      <c r="J2069" s="126"/>
    </row>
    <row r="2070" spans="2:10" x14ac:dyDescent="0.2">
      <c r="B2070" s="126"/>
      <c r="G2070" s="126"/>
      <c r="H2070" s="126"/>
      <c r="J2070" s="126"/>
    </row>
    <row r="2071" spans="2:10" x14ac:dyDescent="0.2">
      <c r="B2071" s="126"/>
      <c r="G2071" s="126"/>
      <c r="H2071" s="126"/>
      <c r="J2071" s="126"/>
    </row>
    <row r="2072" spans="2:10" x14ac:dyDescent="0.2">
      <c r="B2072" s="126"/>
      <c r="G2072" s="126"/>
      <c r="H2072" s="126"/>
      <c r="J2072" s="126"/>
    </row>
    <row r="2073" spans="2:10" x14ac:dyDescent="0.2">
      <c r="B2073" s="126"/>
      <c r="G2073" s="126"/>
      <c r="H2073" s="126"/>
      <c r="J2073" s="126"/>
    </row>
    <row r="2074" spans="2:10" x14ac:dyDescent="0.2">
      <c r="B2074" s="126"/>
      <c r="G2074" s="126"/>
      <c r="H2074" s="126"/>
      <c r="J2074" s="126"/>
    </row>
    <row r="2075" spans="2:10" x14ac:dyDescent="0.2">
      <c r="B2075" s="126"/>
      <c r="G2075" s="126"/>
      <c r="H2075" s="126"/>
      <c r="J2075" s="126"/>
    </row>
    <row r="2076" spans="2:10" x14ac:dyDescent="0.2">
      <c r="B2076" s="126"/>
      <c r="G2076" s="126"/>
      <c r="H2076" s="126"/>
      <c r="J2076" s="126"/>
    </row>
    <row r="2077" spans="2:10" x14ac:dyDescent="0.2">
      <c r="B2077" s="126"/>
      <c r="G2077" s="126"/>
      <c r="H2077" s="126"/>
      <c r="J2077" s="126"/>
    </row>
    <row r="2078" spans="2:10" x14ac:dyDescent="0.2">
      <c r="B2078" s="126"/>
      <c r="G2078" s="126"/>
      <c r="H2078" s="126"/>
      <c r="J2078" s="126"/>
    </row>
    <row r="2079" spans="2:10" x14ac:dyDescent="0.2">
      <c r="B2079" s="126"/>
      <c r="G2079" s="126"/>
      <c r="H2079" s="126"/>
      <c r="J2079" s="126"/>
    </row>
    <row r="2080" spans="2:10" x14ac:dyDescent="0.2">
      <c r="B2080" s="126"/>
      <c r="G2080" s="126"/>
      <c r="H2080" s="126"/>
      <c r="J2080" s="126"/>
    </row>
    <row r="2081" spans="2:10" x14ac:dyDescent="0.2">
      <c r="B2081" s="126"/>
      <c r="G2081" s="126"/>
      <c r="H2081" s="126"/>
      <c r="J2081" s="126"/>
    </row>
    <row r="2082" spans="2:10" x14ac:dyDescent="0.2">
      <c r="B2082" s="126"/>
      <c r="G2082" s="126"/>
      <c r="H2082" s="126"/>
      <c r="J2082" s="126"/>
    </row>
    <row r="2083" spans="2:10" x14ac:dyDescent="0.2">
      <c r="B2083" s="126"/>
      <c r="G2083" s="126"/>
      <c r="H2083" s="126"/>
      <c r="J2083" s="126"/>
    </row>
    <row r="2084" spans="2:10" x14ac:dyDescent="0.2">
      <c r="B2084" s="126"/>
      <c r="G2084" s="126"/>
      <c r="H2084" s="126"/>
      <c r="J2084" s="126"/>
    </row>
    <row r="2085" spans="2:10" x14ac:dyDescent="0.2">
      <c r="B2085" s="126"/>
      <c r="G2085" s="126"/>
      <c r="H2085" s="126"/>
      <c r="J2085" s="126"/>
    </row>
    <row r="2086" spans="2:10" x14ac:dyDescent="0.2">
      <c r="B2086" s="126"/>
      <c r="G2086" s="126"/>
      <c r="H2086" s="126"/>
      <c r="J2086" s="126"/>
    </row>
    <row r="2087" spans="2:10" x14ac:dyDescent="0.2">
      <c r="B2087" s="126"/>
      <c r="G2087" s="126"/>
      <c r="H2087" s="126"/>
      <c r="J2087" s="126"/>
    </row>
    <row r="2088" spans="2:10" x14ac:dyDescent="0.2">
      <c r="B2088" s="126"/>
      <c r="G2088" s="126"/>
      <c r="H2088" s="126"/>
      <c r="J2088" s="126"/>
    </row>
    <row r="2089" spans="2:10" x14ac:dyDescent="0.2">
      <c r="B2089" s="126"/>
      <c r="G2089" s="126"/>
      <c r="H2089" s="126"/>
      <c r="J2089" s="126"/>
    </row>
    <row r="2090" spans="2:10" x14ac:dyDescent="0.2">
      <c r="B2090" s="126"/>
      <c r="G2090" s="126"/>
      <c r="H2090" s="126"/>
      <c r="J2090" s="126"/>
    </row>
    <row r="2091" spans="2:10" x14ac:dyDescent="0.2">
      <c r="B2091" s="126"/>
      <c r="G2091" s="126"/>
      <c r="H2091" s="126"/>
      <c r="J2091" s="126"/>
    </row>
    <row r="2092" spans="2:10" x14ac:dyDescent="0.2">
      <c r="B2092" s="126"/>
      <c r="G2092" s="126"/>
      <c r="H2092" s="126"/>
      <c r="J2092" s="126"/>
    </row>
    <row r="2093" spans="2:10" x14ac:dyDescent="0.2">
      <c r="B2093" s="126"/>
      <c r="G2093" s="126"/>
      <c r="H2093" s="126"/>
      <c r="J2093" s="126"/>
    </row>
    <row r="2094" spans="2:10" x14ac:dyDescent="0.2">
      <c r="B2094" s="126"/>
      <c r="G2094" s="126"/>
      <c r="H2094" s="126"/>
      <c r="J2094" s="126"/>
    </row>
    <row r="2095" spans="2:10" x14ac:dyDescent="0.2">
      <c r="B2095" s="126"/>
      <c r="G2095" s="126"/>
      <c r="H2095" s="126"/>
      <c r="J2095" s="126"/>
    </row>
    <row r="2096" spans="2:10" x14ac:dyDescent="0.2">
      <c r="B2096" s="126"/>
      <c r="G2096" s="126"/>
      <c r="H2096" s="126"/>
      <c r="J2096" s="126"/>
    </row>
    <row r="2097" spans="2:10" x14ac:dyDescent="0.2">
      <c r="B2097" s="126"/>
      <c r="G2097" s="126"/>
      <c r="H2097" s="126"/>
      <c r="J2097" s="126"/>
    </row>
    <row r="2098" spans="2:10" x14ac:dyDescent="0.2">
      <c r="B2098" s="126"/>
      <c r="G2098" s="126"/>
      <c r="H2098" s="126"/>
      <c r="J2098" s="126"/>
    </row>
    <row r="2099" spans="2:10" x14ac:dyDescent="0.2">
      <c r="B2099" s="126"/>
      <c r="G2099" s="126"/>
      <c r="H2099" s="126"/>
      <c r="J2099" s="126"/>
    </row>
    <row r="2100" spans="2:10" x14ac:dyDescent="0.2">
      <c r="B2100" s="126"/>
      <c r="G2100" s="126"/>
      <c r="H2100" s="126"/>
      <c r="J2100" s="126"/>
    </row>
    <row r="2101" spans="2:10" x14ac:dyDescent="0.2">
      <c r="B2101" s="126"/>
      <c r="G2101" s="126"/>
      <c r="H2101" s="126"/>
      <c r="J2101" s="126"/>
    </row>
    <row r="2102" spans="2:10" x14ac:dyDescent="0.2">
      <c r="B2102" s="126"/>
      <c r="G2102" s="126"/>
      <c r="H2102" s="126"/>
      <c r="J2102" s="126"/>
    </row>
    <row r="2103" spans="2:10" x14ac:dyDescent="0.2">
      <c r="B2103" s="126"/>
      <c r="G2103" s="126"/>
      <c r="H2103" s="126"/>
      <c r="J2103" s="126"/>
    </row>
    <row r="2104" spans="2:10" x14ac:dyDescent="0.2">
      <c r="B2104" s="126"/>
      <c r="G2104" s="126"/>
      <c r="H2104" s="126"/>
      <c r="J2104" s="126"/>
    </row>
    <row r="2105" spans="2:10" x14ac:dyDescent="0.2">
      <c r="B2105" s="126"/>
      <c r="G2105" s="126"/>
      <c r="H2105" s="126"/>
      <c r="J2105" s="126"/>
    </row>
    <row r="2106" spans="2:10" x14ac:dyDescent="0.2">
      <c r="B2106" s="126"/>
      <c r="G2106" s="126"/>
      <c r="H2106" s="126"/>
      <c r="J2106" s="126"/>
    </row>
    <row r="2107" spans="2:10" x14ac:dyDescent="0.2">
      <c r="B2107" s="126"/>
      <c r="G2107" s="126"/>
      <c r="H2107" s="126"/>
      <c r="J2107" s="126"/>
    </row>
    <row r="2108" spans="2:10" x14ac:dyDescent="0.2">
      <c r="B2108" s="126"/>
      <c r="G2108" s="126"/>
      <c r="H2108" s="126"/>
      <c r="J2108" s="126"/>
    </row>
    <row r="2109" spans="2:10" x14ac:dyDescent="0.2">
      <c r="B2109" s="126"/>
      <c r="G2109" s="126"/>
      <c r="H2109" s="126"/>
      <c r="J2109" s="126"/>
    </row>
    <row r="2110" spans="2:10" x14ac:dyDescent="0.2">
      <c r="B2110" s="126"/>
      <c r="G2110" s="126"/>
      <c r="H2110" s="126"/>
      <c r="J2110" s="126"/>
    </row>
    <row r="2111" spans="2:10" x14ac:dyDescent="0.2">
      <c r="B2111" s="126"/>
      <c r="G2111" s="126"/>
      <c r="H2111" s="126"/>
      <c r="J2111" s="126"/>
    </row>
    <row r="2112" spans="2:10" x14ac:dyDescent="0.2">
      <c r="B2112" s="126"/>
      <c r="G2112" s="126"/>
      <c r="H2112" s="126"/>
      <c r="J2112" s="126"/>
    </row>
    <row r="2113" spans="2:10" x14ac:dyDescent="0.2">
      <c r="B2113" s="126"/>
      <c r="G2113" s="126"/>
      <c r="H2113" s="126"/>
      <c r="J2113" s="126"/>
    </row>
    <row r="2114" spans="2:10" x14ac:dyDescent="0.2">
      <c r="B2114" s="126"/>
      <c r="G2114" s="126"/>
      <c r="H2114" s="126"/>
      <c r="J2114" s="126"/>
    </row>
    <row r="2115" spans="2:10" x14ac:dyDescent="0.2">
      <c r="B2115" s="126"/>
      <c r="G2115" s="126"/>
      <c r="H2115" s="126"/>
      <c r="J2115" s="126"/>
    </row>
    <row r="2116" spans="2:10" x14ac:dyDescent="0.2">
      <c r="B2116" s="126"/>
      <c r="G2116" s="126"/>
      <c r="H2116" s="126"/>
      <c r="J2116" s="126"/>
    </row>
    <row r="2117" spans="2:10" x14ac:dyDescent="0.2">
      <c r="B2117" s="126"/>
      <c r="G2117" s="126"/>
      <c r="H2117" s="126"/>
      <c r="J2117" s="126"/>
    </row>
    <row r="2118" spans="2:10" x14ac:dyDescent="0.2">
      <c r="B2118" s="126"/>
      <c r="G2118" s="126"/>
      <c r="H2118" s="126"/>
      <c r="J2118" s="126"/>
    </row>
    <row r="2119" spans="2:10" x14ac:dyDescent="0.2">
      <c r="B2119" s="126"/>
      <c r="G2119" s="126"/>
      <c r="H2119" s="126"/>
      <c r="J2119" s="126"/>
    </row>
    <row r="2120" spans="2:10" x14ac:dyDescent="0.2">
      <c r="B2120" s="126"/>
      <c r="G2120" s="126"/>
      <c r="H2120" s="126"/>
      <c r="J2120" s="126"/>
    </row>
    <row r="2121" spans="2:10" x14ac:dyDescent="0.2">
      <c r="B2121" s="126"/>
      <c r="G2121" s="126"/>
      <c r="H2121" s="126"/>
      <c r="J2121" s="126"/>
    </row>
    <row r="2122" spans="2:10" x14ac:dyDescent="0.2">
      <c r="B2122" s="126"/>
      <c r="G2122" s="126"/>
      <c r="H2122" s="126"/>
      <c r="J2122" s="126"/>
    </row>
    <row r="2123" spans="2:10" x14ac:dyDescent="0.2">
      <c r="B2123" s="126"/>
      <c r="G2123" s="126"/>
      <c r="H2123" s="126"/>
      <c r="J2123" s="126"/>
    </row>
    <row r="2124" spans="2:10" x14ac:dyDescent="0.2">
      <c r="B2124" s="126"/>
      <c r="G2124" s="126"/>
      <c r="H2124" s="126"/>
      <c r="J2124" s="126"/>
    </row>
    <row r="2125" spans="2:10" x14ac:dyDescent="0.2">
      <c r="B2125" s="126"/>
      <c r="G2125" s="126"/>
      <c r="H2125" s="126"/>
      <c r="J2125" s="126"/>
    </row>
    <row r="2126" spans="2:10" x14ac:dyDescent="0.2">
      <c r="B2126" s="126"/>
      <c r="G2126" s="126"/>
      <c r="H2126" s="126"/>
      <c r="J2126" s="126"/>
    </row>
    <row r="2127" spans="2:10" x14ac:dyDescent="0.2">
      <c r="B2127" s="126"/>
      <c r="G2127" s="126"/>
      <c r="H2127" s="126"/>
      <c r="J2127" s="126"/>
    </row>
    <row r="2128" spans="2:10" x14ac:dyDescent="0.2">
      <c r="B2128" s="126"/>
      <c r="G2128" s="126"/>
      <c r="H2128" s="126"/>
      <c r="J2128" s="126"/>
    </row>
    <row r="2129" spans="2:10" x14ac:dyDescent="0.2">
      <c r="B2129" s="126"/>
      <c r="G2129" s="126"/>
      <c r="H2129" s="126"/>
      <c r="J2129" s="126"/>
    </row>
    <row r="2130" spans="2:10" x14ac:dyDescent="0.2">
      <c r="B2130" s="126"/>
      <c r="G2130" s="126"/>
      <c r="H2130" s="126"/>
      <c r="J2130" s="126"/>
    </row>
    <row r="2131" spans="2:10" x14ac:dyDescent="0.2">
      <c r="B2131" s="126"/>
      <c r="G2131" s="126"/>
      <c r="H2131" s="126"/>
      <c r="J2131" s="126"/>
    </row>
    <row r="2132" spans="2:10" x14ac:dyDescent="0.2">
      <c r="B2132" s="126"/>
      <c r="G2132" s="126"/>
      <c r="H2132" s="126"/>
      <c r="J2132" s="126"/>
    </row>
    <row r="2133" spans="2:10" x14ac:dyDescent="0.2">
      <c r="B2133" s="126"/>
      <c r="G2133" s="126"/>
      <c r="H2133" s="126"/>
      <c r="J2133" s="126"/>
    </row>
    <row r="2134" spans="2:10" x14ac:dyDescent="0.2">
      <c r="B2134" s="126"/>
      <c r="G2134" s="126"/>
      <c r="H2134" s="126"/>
      <c r="J2134" s="126"/>
    </row>
    <row r="2135" spans="2:10" x14ac:dyDescent="0.2">
      <c r="B2135" s="126"/>
      <c r="G2135" s="126"/>
      <c r="H2135" s="126"/>
      <c r="J2135" s="126"/>
    </row>
    <row r="2136" spans="2:10" x14ac:dyDescent="0.2">
      <c r="B2136" s="126"/>
      <c r="G2136" s="126"/>
      <c r="H2136" s="126"/>
      <c r="J2136" s="126"/>
    </row>
    <row r="2137" spans="2:10" x14ac:dyDescent="0.2">
      <c r="B2137" s="126"/>
      <c r="G2137" s="126"/>
      <c r="H2137" s="126"/>
      <c r="J2137" s="126"/>
    </row>
    <row r="2138" spans="2:10" x14ac:dyDescent="0.2">
      <c r="B2138" s="126"/>
      <c r="G2138" s="126"/>
      <c r="H2138" s="126"/>
      <c r="J2138" s="126"/>
    </row>
    <row r="2139" spans="2:10" x14ac:dyDescent="0.2">
      <c r="B2139" s="126"/>
      <c r="G2139" s="126"/>
      <c r="H2139" s="126"/>
      <c r="J2139" s="126"/>
    </row>
    <row r="2140" spans="2:10" x14ac:dyDescent="0.2">
      <c r="B2140" s="126"/>
      <c r="G2140" s="126"/>
      <c r="H2140" s="126"/>
      <c r="J2140" s="126"/>
    </row>
    <row r="2141" spans="2:10" x14ac:dyDescent="0.2">
      <c r="B2141" s="126"/>
      <c r="G2141" s="126"/>
      <c r="H2141" s="126"/>
      <c r="J2141" s="126"/>
    </row>
    <row r="2142" spans="2:10" x14ac:dyDescent="0.2">
      <c r="B2142" s="126"/>
      <c r="G2142" s="126"/>
      <c r="H2142" s="126"/>
      <c r="J2142" s="126"/>
    </row>
    <row r="2143" spans="2:10" x14ac:dyDescent="0.2">
      <c r="B2143" s="126"/>
      <c r="G2143" s="126"/>
      <c r="H2143" s="126"/>
      <c r="J2143" s="126"/>
    </row>
    <row r="2144" spans="2:10" x14ac:dyDescent="0.2">
      <c r="B2144" s="126"/>
      <c r="G2144" s="126"/>
      <c r="H2144" s="126"/>
      <c r="J2144" s="126"/>
    </row>
    <row r="2145" spans="2:10" x14ac:dyDescent="0.2">
      <c r="B2145" s="126"/>
      <c r="G2145" s="126"/>
      <c r="H2145" s="126"/>
      <c r="J2145" s="126"/>
    </row>
    <row r="2146" spans="2:10" x14ac:dyDescent="0.2">
      <c r="B2146" s="126"/>
      <c r="G2146" s="126"/>
      <c r="H2146" s="126"/>
      <c r="J2146" s="126"/>
    </row>
    <row r="2147" spans="2:10" x14ac:dyDescent="0.2">
      <c r="B2147" s="126"/>
      <c r="G2147" s="126"/>
      <c r="H2147" s="126"/>
      <c r="J2147" s="126"/>
    </row>
    <row r="2148" spans="2:10" x14ac:dyDescent="0.2">
      <c r="B2148" s="126"/>
      <c r="G2148" s="126"/>
      <c r="H2148" s="126"/>
      <c r="J2148" s="126"/>
    </row>
    <row r="2149" spans="2:10" x14ac:dyDescent="0.2">
      <c r="B2149" s="126"/>
      <c r="G2149" s="126"/>
      <c r="H2149" s="126"/>
      <c r="J2149" s="126"/>
    </row>
    <row r="2150" spans="2:10" x14ac:dyDescent="0.2">
      <c r="B2150" s="126"/>
      <c r="G2150" s="126"/>
      <c r="H2150" s="126"/>
      <c r="J2150" s="126"/>
    </row>
    <row r="2151" spans="2:10" x14ac:dyDescent="0.2">
      <c r="B2151" s="126"/>
      <c r="G2151" s="126"/>
      <c r="H2151" s="126"/>
      <c r="J2151" s="126"/>
    </row>
    <row r="2152" spans="2:10" x14ac:dyDescent="0.2">
      <c r="B2152" s="126"/>
      <c r="G2152" s="126"/>
      <c r="H2152" s="126"/>
      <c r="J2152" s="126"/>
    </row>
    <row r="2153" spans="2:10" x14ac:dyDescent="0.2">
      <c r="B2153" s="126"/>
      <c r="G2153" s="126"/>
      <c r="H2153" s="126"/>
      <c r="J2153" s="126"/>
    </row>
    <row r="2154" spans="2:10" x14ac:dyDescent="0.2">
      <c r="B2154" s="126"/>
      <c r="G2154" s="126"/>
      <c r="H2154" s="126"/>
      <c r="J2154" s="126"/>
    </row>
    <row r="2155" spans="2:10" x14ac:dyDescent="0.2">
      <c r="B2155" s="126"/>
      <c r="G2155" s="126"/>
      <c r="H2155" s="126"/>
      <c r="J2155" s="126"/>
    </row>
    <row r="2156" spans="2:10" x14ac:dyDescent="0.2">
      <c r="B2156" s="126"/>
      <c r="G2156" s="126"/>
      <c r="H2156" s="126"/>
      <c r="J2156" s="126"/>
    </row>
    <row r="2157" spans="2:10" x14ac:dyDescent="0.2">
      <c r="B2157" s="126"/>
      <c r="G2157" s="126"/>
      <c r="H2157" s="126"/>
      <c r="J2157" s="126"/>
    </row>
    <row r="2158" spans="2:10" x14ac:dyDescent="0.2">
      <c r="B2158" s="126"/>
      <c r="G2158" s="126"/>
      <c r="H2158" s="126"/>
      <c r="J2158" s="126"/>
    </row>
    <row r="2159" spans="2:10" x14ac:dyDescent="0.2">
      <c r="B2159" s="126"/>
      <c r="G2159" s="126"/>
      <c r="H2159" s="126"/>
      <c r="J2159" s="126"/>
    </row>
    <row r="2160" spans="2:10" x14ac:dyDescent="0.2">
      <c r="B2160" s="126"/>
      <c r="G2160" s="126"/>
      <c r="H2160" s="126"/>
      <c r="J2160" s="126"/>
    </row>
    <row r="2161" spans="2:10" x14ac:dyDescent="0.2">
      <c r="B2161" s="126"/>
      <c r="G2161" s="126"/>
      <c r="H2161" s="126"/>
      <c r="J2161" s="126"/>
    </row>
    <row r="2162" spans="2:10" x14ac:dyDescent="0.2">
      <c r="B2162" s="126"/>
      <c r="G2162" s="126"/>
      <c r="H2162" s="126"/>
      <c r="J2162" s="126"/>
    </row>
    <row r="2163" spans="2:10" x14ac:dyDescent="0.2">
      <c r="B2163" s="126"/>
      <c r="G2163" s="126"/>
      <c r="H2163" s="126"/>
      <c r="J2163" s="126"/>
    </row>
    <row r="2164" spans="2:10" x14ac:dyDescent="0.2">
      <c r="B2164" s="126"/>
      <c r="G2164" s="126"/>
      <c r="H2164" s="126"/>
      <c r="J2164" s="126"/>
    </row>
    <row r="2165" spans="2:10" x14ac:dyDescent="0.2">
      <c r="B2165" s="126"/>
      <c r="G2165" s="126"/>
      <c r="H2165" s="126"/>
      <c r="J2165" s="126"/>
    </row>
    <row r="2166" spans="2:10" x14ac:dyDescent="0.2">
      <c r="B2166" s="126"/>
      <c r="G2166" s="126"/>
      <c r="H2166" s="126"/>
      <c r="J2166" s="126"/>
    </row>
    <row r="2167" spans="2:10" x14ac:dyDescent="0.2">
      <c r="B2167" s="126"/>
      <c r="G2167" s="126"/>
      <c r="H2167" s="126"/>
      <c r="J2167" s="126"/>
    </row>
    <row r="2168" spans="2:10" x14ac:dyDescent="0.2">
      <c r="B2168" s="126"/>
      <c r="G2168" s="126"/>
      <c r="H2168" s="126"/>
      <c r="J2168" s="126"/>
    </row>
    <row r="2169" spans="2:10" x14ac:dyDescent="0.2">
      <c r="B2169" s="126"/>
      <c r="G2169" s="126"/>
      <c r="H2169" s="126"/>
      <c r="J2169" s="126"/>
    </row>
    <row r="2170" spans="2:10" x14ac:dyDescent="0.2">
      <c r="B2170" s="126"/>
      <c r="G2170" s="126"/>
      <c r="H2170" s="126"/>
      <c r="J2170" s="126"/>
    </row>
    <row r="2171" spans="2:10" x14ac:dyDescent="0.2">
      <c r="B2171" s="126"/>
      <c r="G2171" s="126"/>
      <c r="H2171" s="126"/>
      <c r="J2171" s="126"/>
    </row>
    <row r="2172" spans="2:10" x14ac:dyDescent="0.2">
      <c r="B2172" s="126"/>
      <c r="G2172" s="126"/>
      <c r="H2172" s="126"/>
      <c r="J2172" s="126"/>
    </row>
    <row r="2173" spans="2:10" x14ac:dyDescent="0.2">
      <c r="B2173" s="126"/>
      <c r="G2173" s="126"/>
      <c r="H2173" s="126"/>
      <c r="J2173" s="126"/>
    </row>
    <row r="2174" spans="2:10" x14ac:dyDescent="0.2">
      <c r="B2174" s="126"/>
      <c r="G2174" s="126"/>
      <c r="H2174" s="126"/>
      <c r="J2174" s="126"/>
    </row>
    <row r="2175" spans="2:10" x14ac:dyDescent="0.2">
      <c r="B2175" s="126"/>
      <c r="G2175" s="126"/>
      <c r="H2175" s="126"/>
      <c r="J2175" s="126"/>
    </row>
    <row r="2176" spans="2:10" x14ac:dyDescent="0.2">
      <c r="B2176" s="126"/>
      <c r="G2176" s="126"/>
      <c r="H2176" s="126"/>
      <c r="J2176" s="126"/>
    </row>
    <row r="2177" spans="2:10" x14ac:dyDescent="0.2">
      <c r="B2177" s="126"/>
      <c r="G2177" s="126"/>
      <c r="H2177" s="126"/>
      <c r="J2177" s="126"/>
    </row>
    <row r="2178" spans="2:10" x14ac:dyDescent="0.2">
      <c r="B2178" s="126"/>
      <c r="G2178" s="126"/>
      <c r="H2178" s="126"/>
      <c r="J2178" s="126"/>
    </row>
    <row r="2179" spans="2:10" x14ac:dyDescent="0.2">
      <c r="B2179" s="126"/>
      <c r="G2179" s="126"/>
      <c r="H2179" s="126"/>
      <c r="J2179" s="126"/>
    </row>
    <row r="2180" spans="2:10" x14ac:dyDescent="0.2">
      <c r="B2180" s="126"/>
      <c r="G2180" s="126"/>
      <c r="H2180" s="126"/>
      <c r="J2180" s="126"/>
    </row>
    <row r="2181" spans="2:10" x14ac:dyDescent="0.2">
      <c r="B2181" s="126"/>
      <c r="G2181" s="126"/>
      <c r="H2181" s="126"/>
      <c r="J2181" s="126"/>
    </row>
    <row r="2182" spans="2:10" x14ac:dyDescent="0.2">
      <c r="B2182" s="126"/>
      <c r="G2182" s="126"/>
      <c r="H2182" s="126"/>
      <c r="J2182" s="126"/>
    </row>
    <row r="2183" spans="2:10" x14ac:dyDescent="0.2">
      <c r="B2183" s="126"/>
      <c r="G2183" s="126"/>
      <c r="H2183" s="126"/>
      <c r="J2183" s="126"/>
    </row>
    <row r="2184" spans="2:10" x14ac:dyDescent="0.2">
      <c r="B2184" s="126"/>
      <c r="G2184" s="126"/>
      <c r="H2184" s="126"/>
      <c r="J2184" s="126"/>
    </row>
    <row r="2185" spans="2:10" x14ac:dyDescent="0.2">
      <c r="B2185" s="126"/>
      <c r="G2185" s="126"/>
      <c r="H2185" s="126"/>
      <c r="J2185" s="126"/>
    </row>
    <row r="2186" spans="2:10" x14ac:dyDescent="0.2">
      <c r="B2186" s="126"/>
      <c r="G2186" s="126"/>
      <c r="H2186" s="126"/>
      <c r="J2186" s="126"/>
    </row>
    <row r="2187" spans="2:10" x14ac:dyDescent="0.2">
      <c r="B2187" s="126"/>
      <c r="G2187" s="126"/>
      <c r="H2187" s="126"/>
      <c r="J2187" s="126"/>
    </row>
    <row r="2188" spans="2:10" x14ac:dyDescent="0.2">
      <c r="B2188" s="126"/>
      <c r="G2188" s="126"/>
      <c r="H2188" s="126"/>
      <c r="J2188" s="126"/>
    </row>
    <row r="2189" spans="2:10" x14ac:dyDescent="0.2">
      <c r="B2189" s="126"/>
      <c r="G2189" s="126"/>
      <c r="H2189" s="126"/>
      <c r="J2189" s="126"/>
    </row>
    <row r="2190" spans="2:10" x14ac:dyDescent="0.2">
      <c r="B2190" s="126"/>
      <c r="G2190" s="126"/>
      <c r="H2190" s="126"/>
      <c r="J2190" s="126"/>
    </row>
    <row r="2191" spans="2:10" x14ac:dyDescent="0.2">
      <c r="B2191" s="126"/>
      <c r="G2191" s="126"/>
      <c r="H2191" s="126"/>
      <c r="J2191" s="126"/>
    </row>
    <row r="2192" spans="2:10" x14ac:dyDescent="0.2">
      <c r="B2192" s="126"/>
      <c r="G2192" s="126"/>
      <c r="H2192" s="126"/>
      <c r="J2192" s="126"/>
    </row>
    <row r="2193" spans="2:10" x14ac:dyDescent="0.2">
      <c r="B2193" s="126"/>
      <c r="G2193" s="126"/>
      <c r="H2193" s="126"/>
      <c r="J2193" s="126"/>
    </row>
    <row r="2194" spans="2:10" x14ac:dyDescent="0.2">
      <c r="B2194" s="126"/>
      <c r="G2194" s="126"/>
      <c r="H2194" s="126"/>
      <c r="J2194" s="126"/>
    </row>
    <row r="2195" spans="2:10" x14ac:dyDescent="0.2">
      <c r="B2195" s="126"/>
      <c r="G2195" s="126"/>
      <c r="H2195" s="126"/>
      <c r="J2195" s="126"/>
    </row>
    <row r="2196" spans="2:10" x14ac:dyDescent="0.2">
      <c r="B2196" s="126"/>
      <c r="G2196" s="126"/>
      <c r="H2196" s="126"/>
      <c r="J2196" s="126"/>
    </row>
    <row r="2197" spans="2:10" x14ac:dyDescent="0.2">
      <c r="B2197" s="126"/>
      <c r="G2197" s="126"/>
      <c r="H2197" s="126"/>
      <c r="J2197" s="126"/>
    </row>
    <row r="2198" spans="2:10" x14ac:dyDescent="0.2">
      <c r="B2198" s="126"/>
      <c r="G2198" s="126"/>
      <c r="H2198" s="126"/>
      <c r="J2198" s="126"/>
    </row>
    <row r="2199" spans="2:10" x14ac:dyDescent="0.2">
      <c r="B2199" s="126"/>
      <c r="G2199" s="126"/>
      <c r="H2199" s="126"/>
      <c r="J2199" s="126"/>
    </row>
    <row r="2200" spans="2:10" x14ac:dyDescent="0.2">
      <c r="B2200" s="126"/>
      <c r="G2200" s="126"/>
      <c r="H2200" s="126"/>
      <c r="J2200" s="126"/>
    </row>
    <row r="2201" spans="2:10" x14ac:dyDescent="0.2">
      <c r="B2201" s="126"/>
      <c r="G2201" s="126"/>
      <c r="H2201" s="126"/>
      <c r="J2201" s="126"/>
    </row>
    <row r="2202" spans="2:10" x14ac:dyDescent="0.2">
      <c r="B2202" s="126"/>
      <c r="G2202" s="126"/>
      <c r="H2202" s="126"/>
      <c r="J2202" s="126"/>
    </row>
    <row r="2203" spans="2:10" x14ac:dyDescent="0.2">
      <c r="B2203" s="126"/>
      <c r="G2203" s="126"/>
      <c r="H2203" s="126"/>
      <c r="J2203" s="126"/>
    </row>
    <row r="2204" spans="2:10" x14ac:dyDescent="0.2">
      <c r="B2204" s="126"/>
      <c r="G2204" s="126"/>
      <c r="H2204" s="126"/>
      <c r="J2204" s="126"/>
    </row>
    <row r="2205" spans="2:10" x14ac:dyDescent="0.2">
      <c r="B2205" s="126"/>
      <c r="G2205" s="126"/>
      <c r="H2205" s="126"/>
      <c r="J2205" s="126"/>
    </row>
    <row r="2206" spans="2:10" x14ac:dyDescent="0.2">
      <c r="B2206" s="126"/>
      <c r="G2206" s="126"/>
      <c r="H2206" s="126"/>
      <c r="J2206" s="126"/>
    </row>
    <row r="2207" spans="2:10" x14ac:dyDescent="0.2">
      <c r="B2207" s="126"/>
      <c r="G2207" s="126"/>
      <c r="H2207" s="126"/>
      <c r="J2207" s="126"/>
    </row>
    <row r="2208" spans="2:10" x14ac:dyDescent="0.2">
      <c r="B2208" s="126"/>
      <c r="G2208" s="126"/>
      <c r="H2208" s="126"/>
      <c r="J2208" s="126"/>
    </row>
    <row r="2209" spans="2:10" x14ac:dyDescent="0.2">
      <c r="B2209" s="126"/>
      <c r="G2209" s="126"/>
      <c r="H2209" s="126"/>
      <c r="J2209" s="126"/>
    </row>
    <row r="2210" spans="2:10" x14ac:dyDescent="0.2">
      <c r="B2210" s="126"/>
      <c r="G2210" s="126"/>
      <c r="H2210" s="126"/>
      <c r="J2210" s="126"/>
    </row>
    <row r="2211" spans="2:10" x14ac:dyDescent="0.2">
      <c r="B2211" s="126"/>
      <c r="G2211" s="126"/>
      <c r="H2211" s="126"/>
      <c r="J2211" s="126"/>
    </row>
    <row r="2212" spans="2:10" x14ac:dyDescent="0.2">
      <c r="B2212" s="126"/>
      <c r="G2212" s="126"/>
      <c r="H2212" s="126"/>
      <c r="J2212" s="126"/>
    </row>
    <row r="2213" spans="2:10" x14ac:dyDescent="0.2">
      <c r="B2213" s="126"/>
      <c r="G2213" s="126"/>
      <c r="H2213" s="126"/>
      <c r="J2213" s="126"/>
    </row>
    <row r="2214" spans="2:10" x14ac:dyDescent="0.2">
      <c r="B2214" s="126"/>
      <c r="G2214" s="126"/>
      <c r="H2214" s="126"/>
      <c r="J2214" s="126"/>
    </row>
    <row r="2215" spans="2:10" x14ac:dyDescent="0.2">
      <c r="B2215" s="126"/>
      <c r="G2215" s="126"/>
      <c r="H2215" s="126"/>
      <c r="J2215" s="126"/>
    </row>
    <row r="2216" spans="2:10" x14ac:dyDescent="0.2">
      <c r="B2216" s="126"/>
      <c r="G2216" s="126"/>
      <c r="H2216" s="126"/>
      <c r="J2216" s="126"/>
    </row>
    <row r="2217" spans="2:10" x14ac:dyDescent="0.2">
      <c r="B2217" s="126"/>
      <c r="G2217" s="126"/>
      <c r="H2217" s="126"/>
      <c r="J2217" s="126"/>
    </row>
    <row r="2218" spans="2:10" x14ac:dyDescent="0.2">
      <c r="B2218" s="126"/>
      <c r="G2218" s="126"/>
      <c r="H2218" s="126"/>
      <c r="J2218" s="126"/>
    </row>
    <row r="2219" spans="2:10" x14ac:dyDescent="0.2">
      <c r="B2219" s="126"/>
      <c r="G2219" s="126"/>
      <c r="H2219" s="126"/>
      <c r="J2219" s="126"/>
    </row>
    <row r="2220" spans="2:10" x14ac:dyDescent="0.2">
      <c r="B2220" s="126"/>
      <c r="G2220" s="126"/>
      <c r="H2220" s="126"/>
      <c r="J2220" s="126"/>
    </row>
    <row r="2221" spans="2:10" x14ac:dyDescent="0.2">
      <c r="B2221" s="126"/>
      <c r="G2221" s="126"/>
      <c r="H2221" s="126"/>
      <c r="J2221" s="126"/>
    </row>
    <row r="2222" spans="2:10" x14ac:dyDescent="0.2">
      <c r="B2222" s="126"/>
      <c r="G2222" s="126"/>
      <c r="H2222" s="126"/>
      <c r="J2222" s="126"/>
    </row>
    <row r="2223" spans="2:10" x14ac:dyDescent="0.2">
      <c r="B2223" s="126"/>
      <c r="G2223" s="126"/>
      <c r="H2223" s="126"/>
      <c r="J2223" s="126"/>
    </row>
    <row r="2224" spans="2:10" x14ac:dyDescent="0.2">
      <c r="B2224" s="126"/>
      <c r="G2224" s="126"/>
      <c r="H2224" s="126"/>
      <c r="J2224" s="126"/>
    </row>
    <row r="2225" spans="2:10" x14ac:dyDescent="0.2">
      <c r="B2225" s="126"/>
      <c r="G2225" s="126"/>
      <c r="H2225" s="126"/>
      <c r="J2225" s="126"/>
    </row>
    <row r="2226" spans="2:10" x14ac:dyDescent="0.2">
      <c r="B2226" s="126"/>
      <c r="G2226" s="126"/>
      <c r="H2226" s="126"/>
      <c r="J2226" s="126"/>
    </row>
    <row r="2227" spans="2:10" x14ac:dyDescent="0.2">
      <c r="B2227" s="126"/>
      <c r="G2227" s="126"/>
      <c r="H2227" s="126"/>
      <c r="J2227" s="126"/>
    </row>
    <row r="2228" spans="2:10" x14ac:dyDescent="0.2">
      <c r="B2228" s="126"/>
      <c r="G2228" s="126"/>
      <c r="H2228" s="126"/>
      <c r="J2228" s="126"/>
    </row>
    <row r="2229" spans="2:10" x14ac:dyDescent="0.2">
      <c r="B2229" s="126"/>
      <c r="G2229" s="126"/>
      <c r="H2229" s="126"/>
      <c r="J2229" s="126"/>
    </row>
    <row r="2230" spans="2:10" x14ac:dyDescent="0.2">
      <c r="B2230" s="126"/>
      <c r="G2230" s="126"/>
      <c r="H2230" s="126"/>
      <c r="J2230" s="126"/>
    </row>
    <row r="2231" spans="2:10" x14ac:dyDescent="0.2">
      <c r="B2231" s="126"/>
      <c r="G2231" s="126"/>
      <c r="H2231" s="126"/>
      <c r="J2231" s="126"/>
    </row>
    <row r="2232" spans="2:10" x14ac:dyDescent="0.2">
      <c r="B2232" s="126"/>
      <c r="G2232" s="126"/>
      <c r="H2232" s="126"/>
      <c r="J2232" s="126"/>
    </row>
    <row r="2233" spans="2:10" x14ac:dyDescent="0.2">
      <c r="B2233" s="126"/>
      <c r="G2233" s="126"/>
      <c r="H2233" s="126"/>
      <c r="J2233" s="126"/>
    </row>
    <row r="2234" spans="2:10" x14ac:dyDescent="0.2">
      <c r="B2234" s="126"/>
      <c r="G2234" s="126"/>
      <c r="H2234" s="126"/>
      <c r="J2234" s="126"/>
    </row>
    <row r="2235" spans="2:10" x14ac:dyDescent="0.2">
      <c r="B2235" s="126"/>
      <c r="G2235" s="126"/>
      <c r="H2235" s="126"/>
      <c r="J2235" s="126"/>
    </row>
    <row r="2236" spans="2:10" x14ac:dyDescent="0.2">
      <c r="B2236" s="126"/>
      <c r="G2236" s="126"/>
      <c r="H2236" s="126"/>
      <c r="J2236" s="126"/>
    </row>
    <row r="2237" spans="2:10" x14ac:dyDescent="0.2">
      <c r="B2237" s="126"/>
      <c r="G2237" s="126"/>
      <c r="H2237" s="126"/>
      <c r="J2237" s="126"/>
    </row>
    <row r="2238" spans="2:10" x14ac:dyDescent="0.2">
      <c r="B2238" s="126"/>
      <c r="G2238" s="126"/>
      <c r="H2238" s="126"/>
      <c r="J2238" s="126"/>
    </row>
    <row r="2239" spans="2:10" x14ac:dyDescent="0.2">
      <c r="B2239" s="126"/>
      <c r="G2239" s="126"/>
      <c r="H2239" s="126"/>
      <c r="J2239" s="126"/>
    </row>
    <row r="2240" spans="2:10" x14ac:dyDescent="0.2">
      <c r="B2240" s="126"/>
      <c r="G2240" s="126"/>
      <c r="H2240" s="126"/>
      <c r="J2240" s="126"/>
    </row>
    <row r="2241" spans="2:10" x14ac:dyDescent="0.2">
      <c r="B2241" s="126"/>
      <c r="G2241" s="126"/>
      <c r="H2241" s="126"/>
      <c r="J2241" s="126"/>
    </row>
    <row r="2242" spans="2:10" x14ac:dyDescent="0.2">
      <c r="B2242" s="126"/>
      <c r="G2242" s="126"/>
      <c r="H2242" s="126"/>
      <c r="J2242" s="126"/>
    </row>
    <row r="2243" spans="2:10" x14ac:dyDescent="0.2">
      <c r="B2243" s="126"/>
      <c r="G2243" s="126"/>
      <c r="H2243" s="126"/>
      <c r="J2243" s="126"/>
    </row>
    <row r="2244" spans="2:10" x14ac:dyDescent="0.2">
      <c r="B2244" s="126"/>
      <c r="G2244" s="126"/>
      <c r="H2244" s="126"/>
      <c r="J2244" s="126"/>
    </row>
    <row r="2245" spans="2:10" x14ac:dyDescent="0.2">
      <c r="B2245" s="126"/>
      <c r="G2245" s="126"/>
      <c r="H2245" s="126"/>
      <c r="J2245" s="126"/>
    </row>
    <row r="2246" spans="2:10" x14ac:dyDescent="0.2">
      <c r="B2246" s="126"/>
      <c r="G2246" s="126"/>
      <c r="H2246" s="126"/>
      <c r="J2246" s="126"/>
    </row>
    <row r="2247" spans="2:10" x14ac:dyDescent="0.2">
      <c r="B2247" s="126"/>
      <c r="G2247" s="126"/>
      <c r="H2247" s="126"/>
      <c r="J2247" s="126"/>
    </row>
    <row r="2248" spans="2:10" x14ac:dyDescent="0.2">
      <c r="B2248" s="126"/>
      <c r="G2248" s="126"/>
      <c r="H2248" s="126"/>
      <c r="J2248" s="126"/>
    </row>
    <row r="2249" spans="2:10" x14ac:dyDescent="0.2">
      <c r="B2249" s="126"/>
      <c r="G2249" s="126"/>
      <c r="H2249" s="126"/>
      <c r="J2249" s="126"/>
    </row>
    <row r="2250" spans="2:10" x14ac:dyDescent="0.2">
      <c r="B2250" s="126"/>
      <c r="G2250" s="126"/>
      <c r="H2250" s="126"/>
      <c r="J2250" s="126"/>
    </row>
    <row r="2251" spans="2:10" x14ac:dyDescent="0.2">
      <c r="B2251" s="126"/>
      <c r="G2251" s="126"/>
      <c r="H2251" s="126"/>
      <c r="J2251" s="126"/>
    </row>
    <row r="2252" spans="2:10" x14ac:dyDescent="0.2">
      <c r="B2252" s="126"/>
      <c r="G2252" s="126"/>
      <c r="H2252" s="126"/>
      <c r="J2252" s="126"/>
    </row>
    <row r="2253" spans="2:10" x14ac:dyDescent="0.2">
      <c r="B2253" s="126"/>
      <c r="G2253" s="126"/>
      <c r="H2253" s="126"/>
      <c r="J2253" s="126"/>
    </row>
    <row r="2254" spans="2:10" x14ac:dyDescent="0.2">
      <c r="B2254" s="126"/>
      <c r="G2254" s="126"/>
      <c r="H2254" s="126"/>
      <c r="J2254" s="126"/>
    </row>
    <row r="2255" spans="2:10" x14ac:dyDescent="0.2">
      <c r="B2255" s="126"/>
      <c r="G2255" s="126"/>
      <c r="H2255" s="126"/>
      <c r="J2255" s="126"/>
    </row>
    <row r="2256" spans="2:10" x14ac:dyDescent="0.2">
      <c r="B2256" s="126"/>
      <c r="G2256" s="126"/>
      <c r="H2256" s="126"/>
      <c r="J2256" s="126"/>
    </row>
    <row r="2257" spans="2:10" x14ac:dyDescent="0.2">
      <c r="B2257" s="126"/>
      <c r="G2257" s="126"/>
      <c r="H2257" s="126"/>
      <c r="J2257" s="126"/>
    </row>
    <row r="2258" spans="2:10" x14ac:dyDescent="0.2">
      <c r="B2258" s="126"/>
      <c r="G2258" s="126"/>
      <c r="H2258" s="126"/>
      <c r="J2258" s="126"/>
    </row>
    <row r="2259" spans="2:10" x14ac:dyDescent="0.2">
      <c r="B2259" s="126"/>
      <c r="G2259" s="126"/>
      <c r="H2259" s="126"/>
      <c r="J2259" s="126"/>
    </row>
    <row r="2260" spans="2:10" x14ac:dyDescent="0.2">
      <c r="B2260" s="126"/>
      <c r="G2260" s="126"/>
      <c r="H2260" s="126"/>
      <c r="J2260" s="126"/>
    </row>
    <row r="2261" spans="2:10" x14ac:dyDescent="0.2">
      <c r="B2261" s="126"/>
      <c r="G2261" s="126"/>
      <c r="H2261" s="126"/>
      <c r="J2261" s="126"/>
    </row>
    <row r="2262" spans="2:10" x14ac:dyDescent="0.2">
      <c r="B2262" s="126"/>
      <c r="G2262" s="126"/>
      <c r="H2262" s="126"/>
      <c r="J2262" s="126"/>
    </row>
    <row r="2263" spans="2:10" x14ac:dyDescent="0.2">
      <c r="B2263" s="126"/>
      <c r="G2263" s="126"/>
      <c r="H2263" s="126"/>
      <c r="J2263" s="126"/>
    </row>
    <row r="2264" spans="2:10" x14ac:dyDescent="0.2">
      <c r="B2264" s="126"/>
      <c r="G2264" s="126"/>
      <c r="H2264" s="126"/>
      <c r="J2264" s="126"/>
    </row>
    <row r="2265" spans="2:10" x14ac:dyDescent="0.2">
      <c r="B2265" s="126"/>
      <c r="G2265" s="126"/>
      <c r="H2265" s="126"/>
      <c r="J2265" s="126"/>
    </row>
    <row r="2266" spans="2:10" x14ac:dyDescent="0.2">
      <c r="B2266" s="126"/>
      <c r="G2266" s="126"/>
      <c r="H2266" s="126"/>
      <c r="J2266" s="126"/>
    </row>
    <row r="2267" spans="2:10" x14ac:dyDescent="0.2">
      <c r="B2267" s="126"/>
      <c r="G2267" s="126"/>
      <c r="H2267" s="126"/>
      <c r="J2267" s="126"/>
    </row>
    <row r="2268" spans="2:10" x14ac:dyDescent="0.2">
      <c r="B2268" s="126"/>
      <c r="G2268" s="126"/>
      <c r="H2268" s="126"/>
      <c r="J2268" s="126"/>
    </row>
    <row r="2269" spans="2:10" x14ac:dyDescent="0.2">
      <c r="B2269" s="126"/>
      <c r="G2269" s="126"/>
      <c r="H2269" s="126"/>
      <c r="J2269" s="126"/>
    </row>
    <row r="2270" spans="2:10" x14ac:dyDescent="0.2">
      <c r="B2270" s="126"/>
      <c r="G2270" s="126"/>
      <c r="H2270" s="126"/>
      <c r="J2270" s="126"/>
    </row>
    <row r="2271" spans="2:10" x14ac:dyDescent="0.2">
      <c r="B2271" s="126"/>
      <c r="G2271" s="126"/>
      <c r="H2271" s="126"/>
      <c r="J2271" s="126"/>
    </row>
    <row r="2272" spans="2:10" x14ac:dyDescent="0.2">
      <c r="B2272" s="126"/>
      <c r="G2272" s="126"/>
      <c r="H2272" s="126"/>
      <c r="J2272" s="126"/>
    </row>
    <row r="2273" spans="2:10" x14ac:dyDescent="0.2">
      <c r="B2273" s="126"/>
      <c r="G2273" s="126"/>
      <c r="H2273" s="126"/>
      <c r="J2273" s="126"/>
    </row>
    <row r="2274" spans="2:10" x14ac:dyDescent="0.2">
      <c r="B2274" s="126"/>
      <c r="G2274" s="126"/>
      <c r="H2274" s="126"/>
      <c r="J2274" s="126"/>
    </row>
    <row r="2275" spans="2:10" x14ac:dyDescent="0.2">
      <c r="B2275" s="126"/>
      <c r="G2275" s="126"/>
      <c r="H2275" s="126"/>
      <c r="J2275" s="126"/>
    </row>
    <row r="2276" spans="2:10" x14ac:dyDescent="0.2">
      <c r="B2276" s="126"/>
      <c r="G2276" s="126"/>
      <c r="H2276" s="126"/>
      <c r="J2276" s="126"/>
    </row>
    <row r="2277" spans="2:10" x14ac:dyDescent="0.2">
      <c r="B2277" s="126"/>
      <c r="G2277" s="126"/>
      <c r="H2277" s="126"/>
      <c r="J2277" s="126"/>
    </row>
    <row r="2278" spans="2:10" x14ac:dyDescent="0.2">
      <c r="B2278" s="126"/>
      <c r="G2278" s="126"/>
      <c r="H2278" s="126"/>
      <c r="J2278" s="126"/>
    </row>
    <row r="2279" spans="2:10" x14ac:dyDescent="0.2">
      <c r="B2279" s="126"/>
      <c r="G2279" s="126"/>
      <c r="H2279" s="126"/>
      <c r="J2279" s="126"/>
    </row>
    <row r="2280" spans="2:10" x14ac:dyDescent="0.2">
      <c r="B2280" s="126"/>
      <c r="G2280" s="126"/>
      <c r="H2280" s="126"/>
      <c r="J2280" s="126"/>
    </row>
    <row r="2281" spans="2:10" x14ac:dyDescent="0.2">
      <c r="B2281" s="126"/>
      <c r="G2281" s="126"/>
      <c r="H2281" s="126"/>
      <c r="J2281" s="126"/>
    </row>
    <row r="2282" spans="2:10" x14ac:dyDescent="0.2">
      <c r="B2282" s="126"/>
      <c r="G2282" s="126"/>
      <c r="H2282" s="126"/>
      <c r="J2282" s="126"/>
    </row>
    <row r="2283" spans="2:10" x14ac:dyDescent="0.2">
      <c r="B2283" s="126"/>
      <c r="G2283" s="126"/>
      <c r="H2283" s="126"/>
      <c r="J2283" s="126"/>
    </row>
    <row r="2284" spans="2:10" x14ac:dyDescent="0.2">
      <c r="B2284" s="126"/>
      <c r="G2284" s="126"/>
      <c r="H2284" s="126"/>
      <c r="J2284" s="126"/>
    </row>
    <row r="2285" spans="2:10" x14ac:dyDescent="0.2">
      <c r="B2285" s="126"/>
      <c r="G2285" s="126"/>
      <c r="H2285" s="126"/>
      <c r="J2285" s="126"/>
    </row>
    <row r="2286" spans="2:10" x14ac:dyDescent="0.2">
      <c r="B2286" s="126"/>
      <c r="G2286" s="126"/>
      <c r="H2286" s="126"/>
      <c r="J2286" s="126"/>
    </row>
    <row r="2287" spans="2:10" x14ac:dyDescent="0.2">
      <c r="B2287" s="126"/>
      <c r="G2287" s="126"/>
      <c r="H2287" s="126"/>
      <c r="J2287" s="126"/>
    </row>
    <row r="2288" spans="2:10" x14ac:dyDescent="0.2">
      <c r="B2288" s="126"/>
      <c r="G2288" s="126"/>
      <c r="H2288" s="126"/>
      <c r="J2288" s="126"/>
    </row>
    <row r="2289" spans="2:10" x14ac:dyDescent="0.2">
      <c r="B2289" s="126"/>
      <c r="G2289" s="126"/>
      <c r="H2289" s="126"/>
      <c r="J2289" s="126"/>
    </row>
    <row r="2290" spans="2:10" x14ac:dyDescent="0.2">
      <c r="B2290" s="126"/>
      <c r="G2290" s="126"/>
      <c r="H2290" s="126"/>
      <c r="J2290" s="126"/>
    </row>
    <row r="2291" spans="2:10" x14ac:dyDescent="0.2">
      <c r="B2291" s="126"/>
      <c r="G2291" s="126"/>
      <c r="H2291" s="126"/>
      <c r="J2291" s="126"/>
    </row>
    <row r="2292" spans="2:10" x14ac:dyDescent="0.2">
      <c r="B2292" s="126"/>
      <c r="G2292" s="126"/>
      <c r="H2292" s="126"/>
      <c r="J2292" s="126"/>
    </row>
    <row r="2293" spans="2:10" x14ac:dyDescent="0.2">
      <c r="B2293" s="126"/>
      <c r="G2293" s="126"/>
      <c r="H2293" s="126"/>
      <c r="J2293" s="126"/>
    </row>
    <row r="2294" spans="2:10" x14ac:dyDescent="0.2">
      <c r="B2294" s="126"/>
      <c r="G2294" s="126"/>
      <c r="H2294" s="126"/>
      <c r="J2294" s="126"/>
    </row>
    <row r="2295" spans="2:10" x14ac:dyDescent="0.2">
      <c r="B2295" s="126"/>
      <c r="G2295" s="126"/>
      <c r="H2295" s="126"/>
      <c r="J2295" s="126"/>
    </row>
    <row r="2296" spans="2:10" x14ac:dyDescent="0.2">
      <c r="B2296" s="126"/>
      <c r="G2296" s="126"/>
      <c r="H2296" s="126"/>
      <c r="J2296" s="126"/>
    </row>
    <row r="2297" spans="2:10" x14ac:dyDescent="0.2">
      <c r="B2297" s="126"/>
      <c r="G2297" s="126"/>
      <c r="H2297" s="126"/>
      <c r="J2297" s="126"/>
    </row>
    <row r="2298" spans="2:10" x14ac:dyDescent="0.2">
      <c r="B2298" s="126"/>
      <c r="G2298" s="126"/>
      <c r="H2298" s="126"/>
      <c r="J2298" s="126"/>
    </row>
    <row r="2299" spans="2:10" x14ac:dyDescent="0.2">
      <c r="B2299" s="126"/>
      <c r="G2299" s="126"/>
      <c r="H2299" s="126"/>
      <c r="J2299" s="126"/>
    </row>
    <row r="2300" spans="2:10" x14ac:dyDescent="0.2">
      <c r="B2300" s="126"/>
      <c r="G2300" s="126"/>
      <c r="H2300" s="126"/>
      <c r="J2300" s="126"/>
    </row>
    <row r="2301" spans="2:10" x14ac:dyDescent="0.2">
      <c r="B2301" s="126"/>
      <c r="G2301" s="126"/>
      <c r="H2301" s="126"/>
      <c r="J2301" s="126"/>
    </row>
    <row r="2302" spans="2:10" x14ac:dyDescent="0.2">
      <c r="B2302" s="126"/>
      <c r="G2302" s="126"/>
      <c r="H2302" s="126"/>
      <c r="J2302" s="126"/>
    </row>
    <row r="2303" spans="2:10" x14ac:dyDescent="0.2">
      <c r="B2303" s="126"/>
      <c r="G2303" s="126"/>
      <c r="H2303" s="126"/>
      <c r="J2303" s="126"/>
    </row>
    <row r="2304" spans="2:10" x14ac:dyDescent="0.2">
      <c r="B2304" s="126"/>
      <c r="G2304" s="126"/>
      <c r="H2304" s="126"/>
      <c r="J2304" s="126"/>
    </row>
    <row r="2305" spans="2:10" x14ac:dyDescent="0.2">
      <c r="B2305" s="126"/>
      <c r="G2305" s="126"/>
      <c r="H2305" s="126"/>
      <c r="J2305" s="126"/>
    </row>
    <row r="2306" spans="2:10" x14ac:dyDescent="0.2">
      <c r="B2306" s="126"/>
      <c r="G2306" s="126"/>
      <c r="H2306" s="126"/>
      <c r="J2306" s="126"/>
    </row>
    <row r="2307" spans="2:10" x14ac:dyDescent="0.2">
      <c r="B2307" s="126"/>
      <c r="G2307" s="126"/>
      <c r="H2307" s="126"/>
      <c r="J2307" s="126"/>
    </row>
    <row r="2308" spans="2:10" x14ac:dyDescent="0.2">
      <c r="B2308" s="126"/>
      <c r="G2308" s="126"/>
      <c r="H2308" s="126"/>
      <c r="J2308" s="126"/>
    </row>
    <row r="2309" spans="2:10" x14ac:dyDescent="0.2">
      <c r="B2309" s="126"/>
      <c r="G2309" s="126"/>
      <c r="H2309" s="126"/>
      <c r="J2309" s="126"/>
    </row>
    <row r="2310" spans="2:10" x14ac:dyDescent="0.2">
      <c r="B2310" s="126"/>
      <c r="G2310" s="126"/>
      <c r="H2310" s="126"/>
      <c r="J2310" s="126"/>
    </row>
    <row r="2311" spans="2:10" x14ac:dyDescent="0.2">
      <c r="B2311" s="126"/>
      <c r="G2311" s="126"/>
      <c r="H2311" s="126"/>
      <c r="J2311" s="126"/>
    </row>
    <row r="2312" spans="2:10" x14ac:dyDescent="0.2">
      <c r="B2312" s="126"/>
      <c r="G2312" s="126"/>
      <c r="H2312" s="126"/>
      <c r="J2312" s="126"/>
    </row>
    <row r="2313" spans="2:10" x14ac:dyDescent="0.2">
      <c r="B2313" s="126"/>
      <c r="G2313" s="126"/>
      <c r="H2313" s="126"/>
      <c r="J2313" s="126"/>
    </row>
    <row r="2314" spans="2:10" x14ac:dyDescent="0.2">
      <c r="B2314" s="126"/>
      <c r="G2314" s="126"/>
      <c r="H2314" s="126"/>
      <c r="J2314" s="126"/>
    </row>
    <row r="2315" spans="2:10" x14ac:dyDescent="0.2">
      <c r="B2315" s="126"/>
      <c r="G2315" s="126"/>
      <c r="H2315" s="126"/>
      <c r="J2315" s="126"/>
    </row>
    <row r="2316" spans="2:10" x14ac:dyDescent="0.2">
      <c r="B2316" s="126"/>
      <c r="G2316" s="126"/>
      <c r="H2316" s="126"/>
      <c r="J2316" s="126"/>
    </row>
    <row r="2317" spans="2:10" x14ac:dyDescent="0.2">
      <c r="B2317" s="126"/>
      <c r="G2317" s="126"/>
      <c r="H2317" s="126"/>
      <c r="J2317" s="126"/>
    </row>
    <row r="2318" spans="2:10" x14ac:dyDescent="0.2">
      <c r="B2318" s="126"/>
      <c r="G2318" s="126"/>
      <c r="H2318" s="126"/>
      <c r="J2318" s="126"/>
    </row>
    <row r="2319" spans="2:10" x14ac:dyDescent="0.2">
      <c r="B2319" s="126"/>
      <c r="G2319" s="126"/>
      <c r="H2319" s="126"/>
      <c r="J2319" s="126"/>
    </row>
    <row r="2320" spans="2:10" x14ac:dyDescent="0.2">
      <c r="B2320" s="126"/>
      <c r="G2320" s="126"/>
      <c r="H2320" s="126"/>
      <c r="J2320" s="126"/>
    </row>
    <row r="2321" spans="2:10" x14ac:dyDescent="0.2">
      <c r="B2321" s="126"/>
      <c r="G2321" s="126"/>
      <c r="H2321" s="126"/>
      <c r="J2321" s="126"/>
    </row>
    <row r="2322" spans="2:10" x14ac:dyDescent="0.2">
      <c r="B2322" s="126"/>
      <c r="G2322" s="126"/>
      <c r="H2322" s="126"/>
      <c r="J2322" s="126"/>
    </row>
    <row r="2323" spans="2:10" x14ac:dyDescent="0.2">
      <c r="B2323" s="126"/>
      <c r="G2323" s="126"/>
      <c r="H2323" s="126"/>
      <c r="J2323" s="126"/>
    </row>
    <row r="2324" spans="2:10" x14ac:dyDescent="0.2">
      <c r="B2324" s="126"/>
      <c r="G2324" s="126"/>
      <c r="H2324" s="126"/>
      <c r="J2324" s="126"/>
    </row>
    <row r="2325" spans="2:10" x14ac:dyDescent="0.2">
      <c r="B2325" s="126"/>
      <c r="G2325" s="126"/>
      <c r="H2325" s="126"/>
      <c r="J2325" s="126"/>
    </row>
    <row r="2326" spans="2:10" x14ac:dyDescent="0.2">
      <c r="B2326" s="126"/>
      <c r="G2326" s="126"/>
      <c r="H2326" s="126"/>
      <c r="J2326" s="126"/>
    </row>
    <row r="2327" spans="2:10" x14ac:dyDescent="0.2">
      <c r="B2327" s="126"/>
      <c r="G2327" s="126"/>
      <c r="H2327" s="126"/>
      <c r="J2327" s="126"/>
    </row>
    <row r="2328" spans="2:10" x14ac:dyDescent="0.2">
      <c r="B2328" s="126"/>
      <c r="G2328" s="126"/>
      <c r="H2328" s="126"/>
      <c r="J2328" s="126"/>
    </row>
    <row r="2329" spans="2:10" x14ac:dyDescent="0.2">
      <c r="B2329" s="126"/>
      <c r="G2329" s="126"/>
      <c r="H2329" s="126"/>
      <c r="J2329" s="126"/>
    </row>
    <row r="2330" spans="2:10" x14ac:dyDescent="0.2">
      <c r="B2330" s="126"/>
      <c r="G2330" s="126"/>
      <c r="H2330" s="126"/>
      <c r="J2330" s="126"/>
    </row>
    <row r="2331" spans="2:10" x14ac:dyDescent="0.2">
      <c r="B2331" s="126"/>
      <c r="G2331" s="126"/>
      <c r="H2331" s="126"/>
      <c r="J2331" s="126"/>
    </row>
    <row r="2332" spans="2:10" x14ac:dyDescent="0.2">
      <c r="B2332" s="126"/>
      <c r="G2332" s="126"/>
      <c r="H2332" s="126"/>
      <c r="J2332" s="126"/>
    </row>
    <row r="2333" spans="2:10" x14ac:dyDescent="0.2">
      <c r="B2333" s="126"/>
      <c r="G2333" s="126"/>
      <c r="H2333" s="126"/>
      <c r="J2333" s="126"/>
    </row>
    <row r="2334" spans="2:10" x14ac:dyDescent="0.2">
      <c r="B2334" s="126"/>
      <c r="G2334" s="126"/>
      <c r="H2334" s="126"/>
      <c r="J2334" s="126"/>
    </row>
    <row r="2335" spans="2:10" x14ac:dyDescent="0.2">
      <c r="B2335" s="126"/>
      <c r="G2335" s="126"/>
      <c r="H2335" s="126"/>
      <c r="J2335" s="126"/>
    </row>
    <row r="2336" spans="2:10" x14ac:dyDescent="0.2">
      <c r="B2336" s="126"/>
      <c r="G2336" s="126"/>
      <c r="H2336" s="126"/>
      <c r="J2336" s="126"/>
    </row>
    <row r="2337" spans="2:10" x14ac:dyDescent="0.2">
      <c r="B2337" s="126"/>
      <c r="G2337" s="126"/>
      <c r="H2337" s="126"/>
      <c r="J2337" s="126"/>
    </row>
    <row r="2338" spans="2:10" x14ac:dyDescent="0.2">
      <c r="B2338" s="126"/>
      <c r="G2338" s="126"/>
      <c r="H2338" s="126"/>
      <c r="J2338" s="126"/>
    </row>
    <row r="2339" spans="2:10" x14ac:dyDescent="0.2">
      <c r="B2339" s="126"/>
      <c r="G2339" s="126"/>
      <c r="H2339" s="126"/>
      <c r="J2339" s="126"/>
    </row>
    <row r="2340" spans="2:10" x14ac:dyDescent="0.2">
      <c r="B2340" s="126"/>
      <c r="G2340" s="126"/>
      <c r="H2340" s="126"/>
      <c r="J2340" s="126"/>
    </row>
    <row r="2341" spans="2:10" x14ac:dyDescent="0.2">
      <c r="B2341" s="126"/>
      <c r="G2341" s="126"/>
      <c r="H2341" s="126"/>
      <c r="J2341" s="126"/>
    </row>
    <row r="2342" spans="2:10" x14ac:dyDescent="0.2">
      <c r="B2342" s="126"/>
      <c r="G2342" s="126"/>
      <c r="H2342" s="126"/>
      <c r="J2342" s="126"/>
    </row>
    <row r="2343" spans="2:10" x14ac:dyDescent="0.2">
      <c r="B2343" s="126"/>
      <c r="G2343" s="126"/>
      <c r="H2343" s="126"/>
      <c r="J2343" s="126"/>
    </row>
    <row r="2344" spans="2:10" x14ac:dyDescent="0.2">
      <c r="B2344" s="126"/>
      <c r="G2344" s="126"/>
      <c r="H2344" s="126"/>
      <c r="J2344" s="126"/>
    </row>
    <row r="2345" spans="2:10" x14ac:dyDescent="0.2">
      <c r="B2345" s="126"/>
      <c r="G2345" s="126"/>
      <c r="H2345" s="126"/>
      <c r="J2345" s="126"/>
    </row>
    <row r="2346" spans="2:10" x14ac:dyDescent="0.2">
      <c r="B2346" s="126"/>
      <c r="G2346" s="126"/>
      <c r="H2346" s="126"/>
      <c r="J2346" s="126"/>
    </row>
    <row r="2347" spans="2:10" x14ac:dyDescent="0.2">
      <c r="B2347" s="126"/>
      <c r="G2347" s="126"/>
      <c r="H2347" s="126"/>
      <c r="J2347" s="126"/>
    </row>
    <row r="2348" spans="2:10" x14ac:dyDescent="0.2">
      <c r="B2348" s="126"/>
      <c r="G2348" s="126"/>
      <c r="H2348" s="126"/>
      <c r="J2348" s="126"/>
    </row>
    <row r="2349" spans="2:10" x14ac:dyDescent="0.2">
      <c r="B2349" s="126"/>
      <c r="G2349" s="126"/>
      <c r="H2349" s="126"/>
      <c r="J2349" s="126"/>
    </row>
    <row r="2350" spans="2:10" x14ac:dyDescent="0.2">
      <c r="B2350" s="126"/>
      <c r="G2350" s="126"/>
      <c r="H2350" s="126"/>
      <c r="J2350" s="126"/>
    </row>
    <row r="2351" spans="2:10" x14ac:dyDescent="0.2">
      <c r="B2351" s="126"/>
      <c r="G2351" s="126"/>
      <c r="H2351" s="126"/>
      <c r="J2351" s="126"/>
    </row>
    <row r="2352" spans="2:10" x14ac:dyDescent="0.2">
      <c r="B2352" s="126"/>
      <c r="G2352" s="126"/>
      <c r="H2352" s="126"/>
      <c r="J2352" s="126"/>
    </row>
    <row r="2353" spans="2:10" x14ac:dyDescent="0.2">
      <c r="B2353" s="126"/>
      <c r="G2353" s="126"/>
      <c r="H2353" s="126"/>
      <c r="J2353" s="126"/>
    </row>
    <row r="2354" spans="2:10" x14ac:dyDescent="0.2">
      <c r="B2354" s="126"/>
      <c r="G2354" s="126"/>
      <c r="H2354" s="126"/>
      <c r="J2354" s="126"/>
    </row>
    <row r="2355" spans="2:10" x14ac:dyDescent="0.2">
      <c r="B2355" s="126"/>
      <c r="G2355" s="126"/>
      <c r="H2355" s="126"/>
      <c r="J2355" s="126"/>
    </row>
    <row r="2356" spans="2:10" x14ac:dyDescent="0.2">
      <c r="B2356" s="126"/>
      <c r="G2356" s="126"/>
      <c r="H2356" s="126"/>
      <c r="J2356" s="126"/>
    </row>
    <row r="2357" spans="2:10" x14ac:dyDescent="0.2">
      <c r="B2357" s="126"/>
      <c r="G2357" s="126"/>
      <c r="H2357" s="126"/>
      <c r="J2357" s="126"/>
    </row>
    <row r="2358" spans="2:10" x14ac:dyDescent="0.2">
      <c r="B2358" s="126"/>
      <c r="G2358" s="126"/>
      <c r="H2358" s="126"/>
      <c r="J2358" s="126"/>
    </row>
    <row r="2359" spans="2:10" x14ac:dyDescent="0.2">
      <c r="B2359" s="126"/>
      <c r="G2359" s="126"/>
      <c r="H2359" s="126"/>
      <c r="J2359" s="126"/>
    </row>
    <row r="2360" spans="2:10" x14ac:dyDescent="0.2">
      <c r="B2360" s="126"/>
      <c r="G2360" s="126"/>
      <c r="H2360" s="126"/>
      <c r="J2360" s="126"/>
    </row>
    <row r="2361" spans="2:10" x14ac:dyDescent="0.2">
      <c r="B2361" s="126"/>
      <c r="G2361" s="126"/>
      <c r="H2361" s="126"/>
      <c r="J2361" s="126"/>
    </row>
    <row r="2362" spans="2:10" x14ac:dyDescent="0.2">
      <c r="B2362" s="126"/>
      <c r="G2362" s="126"/>
      <c r="H2362" s="126"/>
      <c r="J2362" s="126"/>
    </row>
    <row r="2363" spans="2:10" x14ac:dyDescent="0.2">
      <c r="B2363" s="126"/>
      <c r="G2363" s="126"/>
      <c r="H2363" s="126"/>
      <c r="J2363" s="126"/>
    </row>
    <row r="2364" spans="2:10" x14ac:dyDescent="0.2">
      <c r="B2364" s="126"/>
      <c r="G2364" s="126"/>
      <c r="H2364" s="126"/>
      <c r="J2364" s="126"/>
    </row>
    <row r="2365" spans="2:10" x14ac:dyDescent="0.2">
      <c r="B2365" s="126"/>
      <c r="G2365" s="126"/>
      <c r="H2365" s="126"/>
      <c r="J2365" s="126"/>
    </row>
    <row r="2366" spans="2:10" x14ac:dyDescent="0.2">
      <c r="B2366" s="126"/>
      <c r="G2366" s="126"/>
      <c r="H2366" s="126"/>
      <c r="J2366" s="126"/>
    </row>
    <row r="2367" spans="2:10" x14ac:dyDescent="0.2">
      <c r="B2367" s="126"/>
      <c r="G2367" s="126"/>
      <c r="H2367" s="126"/>
      <c r="J2367" s="126"/>
    </row>
    <row r="2368" spans="2:10" x14ac:dyDescent="0.2">
      <c r="B2368" s="126"/>
      <c r="G2368" s="126"/>
      <c r="H2368" s="126"/>
      <c r="J2368" s="126"/>
    </row>
    <row r="2369" spans="2:10" x14ac:dyDescent="0.2">
      <c r="B2369" s="126"/>
      <c r="G2369" s="126"/>
      <c r="H2369" s="126"/>
      <c r="J2369" s="126"/>
    </row>
    <row r="2370" spans="2:10" x14ac:dyDescent="0.2">
      <c r="B2370" s="126"/>
      <c r="G2370" s="126"/>
      <c r="H2370" s="126"/>
      <c r="J2370" s="126"/>
    </row>
    <row r="2371" spans="2:10" x14ac:dyDescent="0.2">
      <c r="B2371" s="126"/>
      <c r="G2371" s="126"/>
      <c r="H2371" s="126"/>
      <c r="J2371" s="126"/>
    </row>
    <row r="2372" spans="2:10" x14ac:dyDescent="0.2">
      <c r="B2372" s="126"/>
      <c r="G2372" s="126"/>
      <c r="H2372" s="126"/>
      <c r="J2372" s="126"/>
    </row>
    <row r="2373" spans="2:10" x14ac:dyDescent="0.2">
      <c r="B2373" s="126"/>
      <c r="G2373" s="126"/>
      <c r="H2373" s="126"/>
      <c r="J2373" s="126"/>
    </row>
    <row r="2374" spans="2:10" x14ac:dyDescent="0.2">
      <c r="B2374" s="126"/>
      <c r="G2374" s="126"/>
      <c r="H2374" s="126"/>
      <c r="J2374" s="126"/>
    </row>
    <row r="2375" spans="2:10" x14ac:dyDescent="0.2">
      <c r="B2375" s="126"/>
      <c r="G2375" s="126"/>
      <c r="H2375" s="126"/>
      <c r="J2375" s="126"/>
    </row>
    <row r="2376" spans="2:10" x14ac:dyDescent="0.2">
      <c r="B2376" s="126"/>
      <c r="G2376" s="126"/>
      <c r="H2376" s="126"/>
      <c r="J2376" s="126"/>
    </row>
    <row r="2377" spans="2:10" x14ac:dyDescent="0.2">
      <c r="B2377" s="126"/>
      <c r="G2377" s="126"/>
      <c r="H2377" s="126"/>
      <c r="J2377" s="126"/>
    </row>
    <row r="2378" spans="2:10" x14ac:dyDescent="0.2">
      <c r="B2378" s="126"/>
      <c r="G2378" s="126"/>
      <c r="H2378" s="126"/>
      <c r="J2378" s="126"/>
    </row>
    <row r="2379" spans="2:10" x14ac:dyDescent="0.2">
      <c r="B2379" s="126"/>
      <c r="G2379" s="126"/>
      <c r="H2379" s="126"/>
      <c r="J2379" s="126"/>
    </row>
    <row r="2380" spans="2:10" x14ac:dyDescent="0.2">
      <c r="B2380" s="126"/>
      <c r="G2380" s="126"/>
      <c r="H2380" s="126"/>
      <c r="J2380" s="126"/>
    </row>
    <row r="2381" spans="2:10" x14ac:dyDescent="0.2">
      <c r="B2381" s="126"/>
      <c r="G2381" s="126"/>
      <c r="H2381" s="126"/>
      <c r="J2381" s="126"/>
    </row>
    <row r="2382" spans="2:10" x14ac:dyDescent="0.2">
      <c r="B2382" s="126"/>
      <c r="G2382" s="126"/>
      <c r="H2382" s="126"/>
      <c r="J2382" s="126"/>
    </row>
    <row r="2383" spans="2:10" x14ac:dyDescent="0.2">
      <c r="B2383" s="126"/>
      <c r="G2383" s="126"/>
      <c r="H2383" s="126"/>
      <c r="J2383" s="126"/>
    </row>
    <row r="2384" spans="2:10" x14ac:dyDescent="0.2">
      <c r="B2384" s="126"/>
      <c r="G2384" s="126"/>
      <c r="H2384" s="126"/>
      <c r="J2384" s="126"/>
    </row>
    <row r="2385" spans="2:10" x14ac:dyDescent="0.2">
      <c r="B2385" s="126"/>
      <c r="G2385" s="126"/>
      <c r="H2385" s="126"/>
      <c r="J2385" s="126"/>
    </row>
    <row r="2386" spans="2:10" x14ac:dyDescent="0.2">
      <c r="B2386" s="126"/>
      <c r="G2386" s="126"/>
      <c r="H2386" s="126"/>
      <c r="J2386" s="126"/>
    </row>
    <row r="2387" spans="2:10" x14ac:dyDescent="0.2">
      <c r="B2387" s="126"/>
      <c r="G2387" s="126"/>
      <c r="H2387" s="126"/>
      <c r="J2387" s="126"/>
    </row>
    <row r="2388" spans="2:10" x14ac:dyDescent="0.2">
      <c r="B2388" s="126"/>
      <c r="G2388" s="126"/>
      <c r="H2388" s="126"/>
      <c r="J2388" s="126"/>
    </row>
    <row r="2389" spans="2:10" x14ac:dyDescent="0.2">
      <c r="B2389" s="126"/>
      <c r="G2389" s="126"/>
      <c r="H2389" s="126"/>
      <c r="J2389" s="126"/>
    </row>
    <row r="2390" spans="2:10" x14ac:dyDescent="0.2">
      <c r="B2390" s="126"/>
      <c r="G2390" s="126"/>
      <c r="H2390" s="126"/>
      <c r="J2390" s="126"/>
    </row>
    <row r="2391" spans="2:10" x14ac:dyDescent="0.2">
      <c r="B2391" s="126"/>
      <c r="G2391" s="126"/>
      <c r="H2391" s="126"/>
      <c r="J2391" s="126"/>
    </row>
    <row r="2392" spans="2:10" x14ac:dyDescent="0.2">
      <c r="B2392" s="126"/>
      <c r="G2392" s="126"/>
      <c r="H2392" s="126"/>
      <c r="J2392" s="126"/>
    </row>
    <row r="2393" spans="2:10" x14ac:dyDescent="0.2">
      <c r="B2393" s="126"/>
      <c r="G2393" s="126"/>
      <c r="H2393" s="126"/>
      <c r="J2393" s="126"/>
    </row>
    <row r="2394" spans="2:10" x14ac:dyDescent="0.2">
      <c r="B2394" s="126"/>
      <c r="G2394" s="126"/>
      <c r="H2394" s="126"/>
      <c r="J2394" s="126"/>
    </row>
    <row r="2395" spans="2:10" x14ac:dyDescent="0.2">
      <c r="B2395" s="126"/>
      <c r="G2395" s="126"/>
      <c r="H2395" s="126"/>
      <c r="J2395" s="126"/>
    </row>
    <row r="2396" spans="2:10" x14ac:dyDescent="0.2">
      <c r="B2396" s="126"/>
      <c r="G2396" s="126"/>
      <c r="H2396" s="126"/>
      <c r="J2396" s="126"/>
    </row>
    <row r="2397" spans="2:10" x14ac:dyDescent="0.2">
      <c r="B2397" s="126"/>
      <c r="G2397" s="126"/>
      <c r="H2397" s="126"/>
      <c r="J2397" s="126"/>
    </row>
    <row r="2398" spans="2:10" x14ac:dyDescent="0.2">
      <c r="B2398" s="126"/>
      <c r="G2398" s="126"/>
      <c r="H2398" s="126"/>
      <c r="J2398" s="126"/>
    </row>
    <row r="2399" spans="2:10" x14ac:dyDescent="0.2">
      <c r="B2399" s="126"/>
      <c r="G2399" s="126"/>
      <c r="H2399" s="126"/>
      <c r="J2399" s="126"/>
    </row>
    <row r="2400" spans="2:10" x14ac:dyDescent="0.2">
      <c r="B2400" s="126"/>
      <c r="G2400" s="126"/>
      <c r="H2400" s="126"/>
      <c r="J2400" s="126"/>
    </row>
    <row r="2401" spans="2:10" x14ac:dyDescent="0.2">
      <c r="B2401" s="126"/>
      <c r="G2401" s="126"/>
      <c r="H2401" s="126"/>
      <c r="J2401" s="126"/>
    </row>
    <row r="2402" spans="2:10" x14ac:dyDescent="0.2">
      <c r="B2402" s="126"/>
      <c r="G2402" s="126"/>
      <c r="H2402" s="126"/>
      <c r="J2402" s="126"/>
    </row>
    <row r="2403" spans="2:10" x14ac:dyDescent="0.2">
      <c r="B2403" s="126"/>
      <c r="G2403" s="126"/>
      <c r="H2403" s="126"/>
      <c r="J2403" s="126"/>
    </row>
    <row r="2404" spans="2:10" x14ac:dyDescent="0.2">
      <c r="B2404" s="126"/>
      <c r="G2404" s="126"/>
      <c r="H2404" s="126"/>
      <c r="J2404" s="126"/>
    </row>
    <row r="2405" spans="2:10" x14ac:dyDescent="0.2">
      <c r="B2405" s="126"/>
      <c r="J2405" s="126"/>
    </row>
    <row r="2406" spans="2:10" x14ac:dyDescent="0.2">
      <c r="B2406" s="126"/>
      <c r="J2406" s="126"/>
    </row>
    <row r="2407" spans="2:10" x14ac:dyDescent="0.2">
      <c r="B2407" s="126"/>
      <c r="J2407" s="126"/>
    </row>
    <row r="2408" spans="2:10" x14ac:dyDescent="0.2">
      <c r="B2408" s="126"/>
      <c r="J2408" s="126"/>
    </row>
    <row r="2409" spans="2:10" x14ac:dyDescent="0.2">
      <c r="B2409" s="126"/>
      <c r="J2409" s="126"/>
    </row>
    <row r="2410" spans="2:10" x14ac:dyDescent="0.2">
      <c r="B2410" s="126"/>
      <c r="J2410" s="126"/>
    </row>
    <row r="2411" spans="2:10" x14ac:dyDescent="0.2">
      <c r="B2411" s="126"/>
      <c r="J2411" s="126"/>
    </row>
    <row r="2412" spans="2:10" x14ac:dyDescent="0.2">
      <c r="B2412" s="126"/>
      <c r="J2412" s="126"/>
    </row>
    <row r="2413" spans="2:10" x14ac:dyDescent="0.2">
      <c r="B2413" s="126"/>
      <c r="J2413" s="126"/>
    </row>
    <row r="2414" spans="2:10" x14ac:dyDescent="0.2">
      <c r="B2414" s="126"/>
      <c r="J2414" s="126"/>
    </row>
    <row r="2415" spans="2:10" x14ac:dyDescent="0.2">
      <c r="B2415" s="126"/>
      <c r="J2415" s="126"/>
    </row>
    <row r="2416" spans="2:10" x14ac:dyDescent="0.2">
      <c r="B2416" s="126"/>
      <c r="J2416" s="126"/>
    </row>
    <row r="2417" spans="10:10" x14ac:dyDescent="0.2">
      <c r="J2417" s="126"/>
    </row>
    <row r="2418" spans="10:10" x14ac:dyDescent="0.2">
      <c r="J2418" s="126"/>
    </row>
    <row r="2419" spans="10:10" x14ac:dyDescent="0.2">
      <c r="J2419" s="126"/>
    </row>
    <row r="2420" spans="10:10" x14ac:dyDescent="0.2">
      <c r="J2420" s="126"/>
    </row>
  </sheetData>
  <mergeCells count="7">
    <mergeCell ref="O1:O2"/>
    <mergeCell ref="A1:A2"/>
    <mergeCell ref="F1:F2"/>
    <mergeCell ref="I1:I2"/>
    <mergeCell ref="J1:J2"/>
    <mergeCell ref="M1:M2"/>
    <mergeCell ref="N1:N2"/>
  </mergeCells>
  <pageMargins left="0.70866141732283472" right="0.70866141732283472" top="0.74803149606299213" bottom="0.74803149606299213" header="0.31496062992125984" footer="0.31496062992125984"/>
  <pageSetup paperSize="9" scale="74" orientation="portrait" r:id="rId1"/>
  <headerFooter>
    <oddHeader>&amp;C&amp;"Times New Roman,Félkövér"Budapest Főváros VIIII. kerület Józsefvárosi Önkormányzat
  2020-2023. évekre tervezett bevételi és kiadási előirányzatai&amp;R&amp;"Times New Roman,Félkövér dőlt"az előterjesztés
4/a. sz. melléklete
ezer Ft-ban</oddHeader>
  </headerFooter>
  <rowBreaks count="2" manualBreakCount="2">
    <brk id="67" max="16383" man="1"/>
    <brk id="68" max="16383" man="1"/>
  </rowBreaks>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34"/>
  <sheetViews>
    <sheetView zoomScaleNormal="100" workbookViewId="0">
      <selection activeCell="C7" sqref="C7"/>
    </sheetView>
  </sheetViews>
  <sheetFormatPr defaultRowHeight="12.75" x14ac:dyDescent="0.2"/>
  <cols>
    <col min="1" max="1" width="40.7109375" style="245" customWidth="1"/>
    <col min="2" max="5" width="15.7109375" style="270" customWidth="1"/>
    <col min="6" max="255" width="9.140625" style="200"/>
    <col min="256" max="256" width="36.28515625" style="200" customWidth="1"/>
    <col min="257" max="260" width="15.7109375" style="200" customWidth="1"/>
    <col min="261" max="261" width="44.28515625" style="200" customWidth="1"/>
    <col min="262" max="511" width="9.140625" style="200"/>
    <col min="512" max="512" width="36.28515625" style="200" customWidth="1"/>
    <col min="513" max="516" width="15.7109375" style="200" customWidth="1"/>
    <col min="517" max="517" width="44.28515625" style="200" customWidth="1"/>
    <col min="518" max="767" width="9.140625" style="200"/>
    <col min="768" max="768" width="36.28515625" style="200" customWidth="1"/>
    <col min="769" max="772" width="15.7109375" style="200" customWidth="1"/>
    <col min="773" max="773" width="44.28515625" style="200" customWidth="1"/>
    <col min="774" max="1023" width="9.140625" style="200"/>
    <col min="1024" max="1024" width="36.28515625" style="200" customWidth="1"/>
    <col min="1025" max="1028" width="15.7109375" style="200" customWidth="1"/>
    <col min="1029" max="1029" width="44.28515625" style="200" customWidth="1"/>
    <col min="1030" max="1279" width="9.140625" style="200"/>
    <col min="1280" max="1280" width="36.28515625" style="200" customWidth="1"/>
    <col min="1281" max="1284" width="15.7109375" style="200" customWidth="1"/>
    <col min="1285" max="1285" width="44.28515625" style="200" customWidth="1"/>
    <col min="1286" max="1535" width="9.140625" style="200"/>
    <col min="1536" max="1536" width="36.28515625" style="200" customWidth="1"/>
    <col min="1537" max="1540" width="15.7109375" style="200" customWidth="1"/>
    <col min="1541" max="1541" width="44.28515625" style="200" customWidth="1"/>
    <col min="1542" max="1791" width="9.140625" style="200"/>
    <col min="1792" max="1792" width="36.28515625" style="200" customWidth="1"/>
    <col min="1793" max="1796" width="15.7109375" style="200" customWidth="1"/>
    <col min="1797" max="1797" width="44.28515625" style="200" customWidth="1"/>
    <col min="1798" max="2047" width="9.140625" style="200"/>
    <col min="2048" max="2048" width="36.28515625" style="200" customWidth="1"/>
    <col min="2049" max="2052" width="15.7109375" style="200" customWidth="1"/>
    <col min="2053" max="2053" width="44.28515625" style="200" customWidth="1"/>
    <col min="2054" max="2303" width="9.140625" style="200"/>
    <col min="2304" max="2304" width="36.28515625" style="200" customWidth="1"/>
    <col min="2305" max="2308" width="15.7109375" style="200" customWidth="1"/>
    <col min="2309" max="2309" width="44.28515625" style="200" customWidth="1"/>
    <col min="2310" max="2559" width="9.140625" style="200"/>
    <col min="2560" max="2560" width="36.28515625" style="200" customWidth="1"/>
    <col min="2561" max="2564" width="15.7109375" style="200" customWidth="1"/>
    <col min="2565" max="2565" width="44.28515625" style="200" customWidth="1"/>
    <col min="2566" max="2815" width="9.140625" style="200"/>
    <col min="2816" max="2816" width="36.28515625" style="200" customWidth="1"/>
    <col min="2817" max="2820" width="15.7109375" style="200" customWidth="1"/>
    <col min="2821" max="2821" width="44.28515625" style="200" customWidth="1"/>
    <col min="2822" max="3071" width="9.140625" style="200"/>
    <col min="3072" max="3072" width="36.28515625" style="200" customWidth="1"/>
    <col min="3073" max="3076" width="15.7109375" style="200" customWidth="1"/>
    <col min="3077" max="3077" width="44.28515625" style="200" customWidth="1"/>
    <col min="3078" max="3327" width="9.140625" style="200"/>
    <col min="3328" max="3328" width="36.28515625" style="200" customWidth="1"/>
    <col min="3329" max="3332" width="15.7109375" style="200" customWidth="1"/>
    <col min="3333" max="3333" width="44.28515625" style="200" customWidth="1"/>
    <col min="3334" max="3583" width="9.140625" style="200"/>
    <col min="3584" max="3584" width="36.28515625" style="200" customWidth="1"/>
    <col min="3585" max="3588" width="15.7109375" style="200" customWidth="1"/>
    <col min="3589" max="3589" width="44.28515625" style="200" customWidth="1"/>
    <col min="3590" max="3839" width="9.140625" style="200"/>
    <col min="3840" max="3840" width="36.28515625" style="200" customWidth="1"/>
    <col min="3841" max="3844" width="15.7109375" style="200" customWidth="1"/>
    <col min="3845" max="3845" width="44.28515625" style="200" customWidth="1"/>
    <col min="3846" max="4095" width="9.140625" style="200"/>
    <col min="4096" max="4096" width="36.28515625" style="200" customWidth="1"/>
    <col min="4097" max="4100" width="15.7109375" style="200" customWidth="1"/>
    <col min="4101" max="4101" width="44.28515625" style="200" customWidth="1"/>
    <col min="4102" max="4351" width="9.140625" style="200"/>
    <col min="4352" max="4352" width="36.28515625" style="200" customWidth="1"/>
    <col min="4353" max="4356" width="15.7109375" style="200" customWidth="1"/>
    <col min="4357" max="4357" width="44.28515625" style="200" customWidth="1"/>
    <col min="4358" max="4607" width="9.140625" style="200"/>
    <col min="4608" max="4608" width="36.28515625" style="200" customWidth="1"/>
    <col min="4609" max="4612" width="15.7109375" style="200" customWidth="1"/>
    <col min="4613" max="4613" width="44.28515625" style="200" customWidth="1"/>
    <col min="4614" max="4863" width="9.140625" style="200"/>
    <col min="4864" max="4864" width="36.28515625" style="200" customWidth="1"/>
    <col min="4865" max="4868" width="15.7109375" style="200" customWidth="1"/>
    <col min="4869" max="4869" width="44.28515625" style="200" customWidth="1"/>
    <col min="4870" max="5119" width="9.140625" style="200"/>
    <col min="5120" max="5120" width="36.28515625" style="200" customWidth="1"/>
    <col min="5121" max="5124" width="15.7109375" style="200" customWidth="1"/>
    <col min="5125" max="5125" width="44.28515625" style="200" customWidth="1"/>
    <col min="5126" max="5375" width="9.140625" style="200"/>
    <col min="5376" max="5376" width="36.28515625" style="200" customWidth="1"/>
    <col min="5377" max="5380" width="15.7109375" style="200" customWidth="1"/>
    <col min="5381" max="5381" width="44.28515625" style="200" customWidth="1"/>
    <col min="5382" max="5631" width="9.140625" style="200"/>
    <col min="5632" max="5632" width="36.28515625" style="200" customWidth="1"/>
    <col min="5633" max="5636" width="15.7109375" style="200" customWidth="1"/>
    <col min="5637" max="5637" width="44.28515625" style="200" customWidth="1"/>
    <col min="5638" max="5887" width="9.140625" style="200"/>
    <col min="5888" max="5888" width="36.28515625" style="200" customWidth="1"/>
    <col min="5889" max="5892" width="15.7109375" style="200" customWidth="1"/>
    <col min="5893" max="5893" width="44.28515625" style="200" customWidth="1"/>
    <col min="5894" max="6143" width="9.140625" style="200"/>
    <col min="6144" max="6144" width="36.28515625" style="200" customWidth="1"/>
    <col min="6145" max="6148" width="15.7109375" style="200" customWidth="1"/>
    <col min="6149" max="6149" width="44.28515625" style="200" customWidth="1"/>
    <col min="6150" max="6399" width="9.140625" style="200"/>
    <col min="6400" max="6400" width="36.28515625" style="200" customWidth="1"/>
    <col min="6401" max="6404" width="15.7109375" style="200" customWidth="1"/>
    <col min="6405" max="6405" width="44.28515625" style="200" customWidth="1"/>
    <col min="6406" max="6655" width="9.140625" style="200"/>
    <col min="6656" max="6656" width="36.28515625" style="200" customWidth="1"/>
    <col min="6657" max="6660" width="15.7109375" style="200" customWidth="1"/>
    <col min="6661" max="6661" width="44.28515625" style="200" customWidth="1"/>
    <col min="6662" max="6911" width="9.140625" style="200"/>
    <col min="6912" max="6912" width="36.28515625" style="200" customWidth="1"/>
    <col min="6913" max="6916" width="15.7109375" style="200" customWidth="1"/>
    <col min="6917" max="6917" width="44.28515625" style="200" customWidth="1"/>
    <col min="6918" max="7167" width="9.140625" style="200"/>
    <col min="7168" max="7168" width="36.28515625" style="200" customWidth="1"/>
    <col min="7169" max="7172" width="15.7109375" style="200" customWidth="1"/>
    <col min="7173" max="7173" width="44.28515625" style="200" customWidth="1"/>
    <col min="7174" max="7423" width="9.140625" style="200"/>
    <col min="7424" max="7424" width="36.28515625" style="200" customWidth="1"/>
    <col min="7425" max="7428" width="15.7109375" style="200" customWidth="1"/>
    <col min="7429" max="7429" width="44.28515625" style="200" customWidth="1"/>
    <col min="7430" max="7679" width="9.140625" style="200"/>
    <col min="7680" max="7680" width="36.28515625" style="200" customWidth="1"/>
    <col min="7681" max="7684" width="15.7109375" style="200" customWidth="1"/>
    <col min="7685" max="7685" width="44.28515625" style="200" customWidth="1"/>
    <col min="7686" max="7935" width="9.140625" style="200"/>
    <col min="7936" max="7936" width="36.28515625" style="200" customWidth="1"/>
    <col min="7937" max="7940" width="15.7109375" style="200" customWidth="1"/>
    <col min="7941" max="7941" width="44.28515625" style="200" customWidth="1"/>
    <col min="7942" max="8191" width="9.140625" style="200"/>
    <col min="8192" max="8192" width="36.28515625" style="200" customWidth="1"/>
    <col min="8193" max="8196" width="15.7109375" style="200" customWidth="1"/>
    <col min="8197" max="8197" width="44.28515625" style="200" customWidth="1"/>
    <col min="8198" max="8447" width="9.140625" style="200"/>
    <col min="8448" max="8448" width="36.28515625" style="200" customWidth="1"/>
    <col min="8449" max="8452" width="15.7109375" style="200" customWidth="1"/>
    <col min="8453" max="8453" width="44.28515625" style="200" customWidth="1"/>
    <col min="8454" max="8703" width="9.140625" style="200"/>
    <col min="8704" max="8704" width="36.28515625" style="200" customWidth="1"/>
    <col min="8705" max="8708" width="15.7109375" style="200" customWidth="1"/>
    <col min="8709" max="8709" width="44.28515625" style="200" customWidth="1"/>
    <col min="8710" max="8959" width="9.140625" style="200"/>
    <col min="8960" max="8960" width="36.28515625" style="200" customWidth="1"/>
    <col min="8961" max="8964" width="15.7109375" style="200" customWidth="1"/>
    <col min="8965" max="8965" width="44.28515625" style="200" customWidth="1"/>
    <col min="8966" max="9215" width="9.140625" style="200"/>
    <col min="9216" max="9216" width="36.28515625" style="200" customWidth="1"/>
    <col min="9217" max="9220" width="15.7109375" style="200" customWidth="1"/>
    <col min="9221" max="9221" width="44.28515625" style="200" customWidth="1"/>
    <col min="9222" max="9471" width="9.140625" style="200"/>
    <col min="9472" max="9472" width="36.28515625" style="200" customWidth="1"/>
    <col min="9473" max="9476" width="15.7109375" style="200" customWidth="1"/>
    <col min="9477" max="9477" width="44.28515625" style="200" customWidth="1"/>
    <col min="9478" max="9727" width="9.140625" style="200"/>
    <col min="9728" max="9728" width="36.28515625" style="200" customWidth="1"/>
    <col min="9729" max="9732" width="15.7109375" style="200" customWidth="1"/>
    <col min="9733" max="9733" width="44.28515625" style="200" customWidth="1"/>
    <col min="9734" max="9983" width="9.140625" style="200"/>
    <col min="9984" max="9984" width="36.28515625" style="200" customWidth="1"/>
    <col min="9985" max="9988" width="15.7109375" style="200" customWidth="1"/>
    <col min="9989" max="9989" width="44.28515625" style="200" customWidth="1"/>
    <col min="9990" max="10239" width="9.140625" style="200"/>
    <col min="10240" max="10240" width="36.28515625" style="200" customWidth="1"/>
    <col min="10241" max="10244" width="15.7109375" style="200" customWidth="1"/>
    <col min="10245" max="10245" width="44.28515625" style="200" customWidth="1"/>
    <col min="10246" max="10495" width="9.140625" style="200"/>
    <col min="10496" max="10496" width="36.28515625" style="200" customWidth="1"/>
    <col min="10497" max="10500" width="15.7109375" style="200" customWidth="1"/>
    <col min="10501" max="10501" width="44.28515625" style="200" customWidth="1"/>
    <col min="10502" max="10751" width="9.140625" style="200"/>
    <col min="10752" max="10752" width="36.28515625" style="200" customWidth="1"/>
    <col min="10753" max="10756" width="15.7109375" style="200" customWidth="1"/>
    <col min="10757" max="10757" width="44.28515625" style="200" customWidth="1"/>
    <col min="10758" max="11007" width="9.140625" style="200"/>
    <col min="11008" max="11008" width="36.28515625" style="200" customWidth="1"/>
    <col min="11009" max="11012" width="15.7109375" style="200" customWidth="1"/>
    <col min="11013" max="11013" width="44.28515625" style="200" customWidth="1"/>
    <col min="11014" max="11263" width="9.140625" style="200"/>
    <col min="11264" max="11264" width="36.28515625" style="200" customWidth="1"/>
    <col min="11265" max="11268" width="15.7109375" style="200" customWidth="1"/>
    <col min="11269" max="11269" width="44.28515625" style="200" customWidth="1"/>
    <col min="11270" max="11519" width="9.140625" style="200"/>
    <col min="11520" max="11520" width="36.28515625" style="200" customWidth="1"/>
    <col min="11521" max="11524" width="15.7109375" style="200" customWidth="1"/>
    <col min="11525" max="11525" width="44.28515625" style="200" customWidth="1"/>
    <col min="11526" max="11775" width="9.140625" style="200"/>
    <col min="11776" max="11776" width="36.28515625" style="200" customWidth="1"/>
    <col min="11777" max="11780" width="15.7109375" style="200" customWidth="1"/>
    <col min="11781" max="11781" width="44.28515625" style="200" customWidth="1"/>
    <col min="11782" max="12031" width="9.140625" style="200"/>
    <col min="12032" max="12032" width="36.28515625" style="200" customWidth="1"/>
    <col min="12033" max="12036" width="15.7109375" style="200" customWidth="1"/>
    <col min="12037" max="12037" width="44.28515625" style="200" customWidth="1"/>
    <col min="12038" max="12287" width="9.140625" style="200"/>
    <col min="12288" max="12288" width="36.28515625" style="200" customWidth="1"/>
    <col min="12289" max="12292" width="15.7109375" style="200" customWidth="1"/>
    <col min="12293" max="12293" width="44.28515625" style="200" customWidth="1"/>
    <col min="12294" max="12543" width="9.140625" style="200"/>
    <col min="12544" max="12544" width="36.28515625" style="200" customWidth="1"/>
    <col min="12545" max="12548" width="15.7109375" style="200" customWidth="1"/>
    <col min="12549" max="12549" width="44.28515625" style="200" customWidth="1"/>
    <col min="12550" max="12799" width="9.140625" style="200"/>
    <col min="12800" max="12800" width="36.28515625" style="200" customWidth="1"/>
    <col min="12801" max="12804" width="15.7109375" style="200" customWidth="1"/>
    <col min="12805" max="12805" width="44.28515625" style="200" customWidth="1"/>
    <col min="12806" max="13055" width="9.140625" style="200"/>
    <col min="13056" max="13056" width="36.28515625" style="200" customWidth="1"/>
    <col min="13057" max="13060" width="15.7109375" style="200" customWidth="1"/>
    <col min="13061" max="13061" width="44.28515625" style="200" customWidth="1"/>
    <col min="13062" max="13311" width="9.140625" style="200"/>
    <col min="13312" max="13312" width="36.28515625" style="200" customWidth="1"/>
    <col min="13313" max="13316" width="15.7109375" style="200" customWidth="1"/>
    <col min="13317" max="13317" width="44.28515625" style="200" customWidth="1"/>
    <col min="13318" max="13567" width="9.140625" style="200"/>
    <col min="13568" max="13568" width="36.28515625" style="200" customWidth="1"/>
    <col min="13569" max="13572" width="15.7109375" style="200" customWidth="1"/>
    <col min="13573" max="13573" width="44.28515625" style="200" customWidth="1"/>
    <col min="13574" max="13823" width="9.140625" style="200"/>
    <col min="13824" max="13824" width="36.28515625" style="200" customWidth="1"/>
    <col min="13825" max="13828" width="15.7109375" style="200" customWidth="1"/>
    <col min="13829" max="13829" width="44.28515625" style="200" customWidth="1"/>
    <col min="13830" max="14079" width="9.140625" style="200"/>
    <col min="14080" max="14080" width="36.28515625" style="200" customWidth="1"/>
    <col min="14081" max="14084" width="15.7109375" style="200" customWidth="1"/>
    <col min="14085" max="14085" width="44.28515625" style="200" customWidth="1"/>
    <col min="14086" max="14335" width="9.140625" style="200"/>
    <col min="14336" max="14336" width="36.28515625" style="200" customWidth="1"/>
    <col min="14337" max="14340" width="15.7109375" style="200" customWidth="1"/>
    <col min="14341" max="14341" width="44.28515625" style="200" customWidth="1"/>
    <col min="14342" max="14591" width="9.140625" style="200"/>
    <col min="14592" max="14592" width="36.28515625" style="200" customWidth="1"/>
    <col min="14593" max="14596" width="15.7109375" style="200" customWidth="1"/>
    <col min="14597" max="14597" width="44.28515625" style="200" customWidth="1"/>
    <col min="14598" max="14847" width="9.140625" style="200"/>
    <col min="14848" max="14848" width="36.28515625" style="200" customWidth="1"/>
    <col min="14849" max="14852" width="15.7109375" style="200" customWidth="1"/>
    <col min="14853" max="14853" width="44.28515625" style="200" customWidth="1"/>
    <col min="14854" max="15103" width="9.140625" style="200"/>
    <col min="15104" max="15104" width="36.28515625" style="200" customWidth="1"/>
    <col min="15105" max="15108" width="15.7109375" style="200" customWidth="1"/>
    <col min="15109" max="15109" width="44.28515625" style="200" customWidth="1"/>
    <col min="15110" max="15359" width="9.140625" style="200"/>
    <col min="15360" max="15360" width="36.28515625" style="200" customWidth="1"/>
    <col min="15361" max="15364" width="15.7109375" style="200" customWidth="1"/>
    <col min="15365" max="15365" width="44.28515625" style="200" customWidth="1"/>
    <col min="15366" max="15615" width="9.140625" style="200"/>
    <col min="15616" max="15616" width="36.28515625" style="200" customWidth="1"/>
    <col min="15617" max="15620" width="15.7109375" style="200" customWidth="1"/>
    <col min="15621" max="15621" width="44.28515625" style="200" customWidth="1"/>
    <col min="15622" max="15871" width="9.140625" style="200"/>
    <col min="15872" max="15872" width="36.28515625" style="200" customWidth="1"/>
    <col min="15873" max="15876" width="15.7109375" style="200" customWidth="1"/>
    <col min="15877" max="15877" width="44.28515625" style="200" customWidth="1"/>
    <col min="15878" max="16127" width="9.140625" style="200"/>
    <col min="16128" max="16128" width="36.28515625" style="200" customWidth="1"/>
    <col min="16129" max="16132" width="15.7109375" style="200" customWidth="1"/>
    <col min="16133" max="16133" width="44.28515625" style="200" customWidth="1"/>
    <col min="16134" max="16384" width="9.140625" style="200"/>
  </cols>
  <sheetData>
    <row r="1" spans="1:5" x14ac:dyDescent="0.2">
      <c r="A1" s="1153"/>
      <c r="B1" s="1153"/>
      <c r="C1" s="1153"/>
      <c r="D1" s="1153"/>
      <c r="E1" s="1153"/>
    </row>
    <row r="2" spans="1:5" ht="39.75" customHeight="1" x14ac:dyDescent="0.2">
      <c r="A2" s="1154" t="s">
        <v>1371</v>
      </c>
      <c r="B2" s="1154"/>
      <c r="C2" s="1154"/>
      <c r="D2" s="1154"/>
      <c r="E2" s="1154"/>
    </row>
    <row r="3" spans="1:5" ht="13.5" thickBot="1" x14ac:dyDescent="0.25">
      <c r="B3" s="1155"/>
      <c r="C3" s="1155"/>
      <c r="D3" s="279"/>
      <c r="E3" s="278" t="s">
        <v>1372</v>
      </c>
    </row>
    <row r="4" spans="1:5" s="1013" customFormat="1" ht="28.5" customHeight="1" thickBot="1" x14ac:dyDescent="0.25">
      <c r="A4" s="331" t="s">
        <v>1258</v>
      </c>
      <c r="B4" s="1011" t="s">
        <v>1373</v>
      </c>
      <c r="C4" s="1011" t="s">
        <v>1374</v>
      </c>
      <c r="D4" s="1011" t="s">
        <v>1375</v>
      </c>
      <c r="E4" s="1012" t="s">
        <v>1376</v>
      </c>
    </row>
    <row r="5" spans="1:5" s="1013" customFormat="1" ht="20.100000000000001" customHeight="1" x14ac:dyDescent="0.2">
      <c r="A5" s="79" t="s">
        <v>1377</v>
      </c>
      <c r="B5" s="1014"/>
      <c r="C5" s="1014"/>
      <c r="D5" s="1014"/>
      <c r="E5" s="1015"/>
    </row>
    <row r="6" spans="1:5" ht="15" customHeight="1" x14ac:dyDescent="0.2">
      <c r="A6" s="835" t="s">
        <v>1378</v>
      </c>
      <c r="B6" s="177">
        <v>8817432</v>
      </c>
      <c r="C6" s="177">
        <f>B6*1.01</f>
        <v>8905606.3200000003</v>
      </c>
      <c r="D6" s="177">
        <f>C6*1.01</f>
        <v>8994662.383200001</v>
      </c>
      <c r="E6" s="872">
        <f>D6*1.01</f>
        <v>9084609.0070320014</v>
      </c>
    </row>
    <row r="7" spans="1:5" ht="39.950000000000003" customHeight="1" x14ac:dyDescent="0.2">
      <c r="A7" s="835" t="s">
        <v>1379</v>
      </c>
      <c r="B7" s="177">
        <f>1839000+300000+71954+1649610</f>
        <v>3860564</v>
      </c>
      <c r="C7" s="177">
        <f>B7*1.02</f>
        <v>3937775.2800000003</v>
      </c>
      <c r="D7" s="177">
        <f>C7*1.02</f>
        <v>4016530.7856000005</v>
      </c>
      <c r="E7" s="872">
        <f>D7*1.02</f>
        <v>4096861.4013120006</v>
      </c>
    </row>
    <row r="8" spans="1:5" ht="15" customHeight="1" x14ac:dyDescent="0.2">
      <c r="A8" s="835" t="s">
        <v>1380</v>
      </c>
      <c r="B8" s="177">
        <v>0</v>
      </c>
      <c r="C8" s="177">
        <v>0</v>
      </c>
      <c r="D8" s="177">
        <v>0</v>
      </c>
      <c r="E8" s="872">
        <v>0</v>
      </c>
    </row>
    <row r="9" spans="1:5" ht="39.950000000000003" customHeight="1" x14ac:dyDescent="0.2">
      <c r="A9" s="835" t="s">
        <v>1381</v>
      </c>
      <c r="B9" s="177">
        <v>0</v>
      </c>
      <c r="C9" s="177">
        <v>0</v>
      </c>
      <c r="D9" s="177">
        <v>0</v>
      </c>
      <c r="E9" s="872"/>
    </row>
    <row r="10" spans="1:5" ht="15" customHeight="1" x14ac:dyDescent="0.2">
      <c r="A10" s="835" t="s">
        <v>1382</v>
      </c>
      <c r="B10" s="177">
        <v>18504</v>
      </c>
      <c r="C10" s="177">
        <f>B10*1.02</f>
        <v>18874.080000000002</v>
      </c>
      <c r="D10" s="177">
        <f>C10*1.02</f>
        <v>19251.561600000001</v>
      </c>
      <c r="E10" s="872">
        <f>D10*1.02</f>
        <v>19636.592832000002</v>
      </c>
    </row>
    <row r="11" spans="1:5" ht="15" customHeight="1" thickBot="1" x14ac:dyDescent="0.25">
      <c r="A11" s="1016" t="s">
        <v>1383</v>
      </c>
      <c r="B11" s="450">
        <v>0</v>
      </c>
      <c r="C11" s="450">
        <v>0</v>
      </c>
      <c r="D11" s="450">
        <v>0</v>
      </c>
      <c r="E11" s="1017">
        <v>0</v>
      </c>
    </row>
    <row r="12" spans="1:5" ht="20.100000000000001" customHeight="1" thickBot="1" x14ac:dyDescent="0.25">
      <c r="A12" s="1018" t="s">
        <v>1384</v>
      </c>
      <c r="B12" s="444">
        <f>SUM(B6:B11)</f>
        <v>12696500</v>
      </c>
      <c r="C12" s="444">
        <f>SUM(C6:C11)</f>
        <v>12862255.680000002</v>
      </c>
      <c r="D12" s="444">
        <f>SUM(D6:D11)</f>
        <v>13030444.730400002</v>
      </c>
      <c r="E12" s="445">
        <f>SUM(E6:E11)</f>
        <v>13201107.001176003</v>
      </c>
    </row>
    <row r="13" spans="1:5" s="228" customFormat="1" ht="20.100000000000001" customHeight="1" x14ac:dyDescent="0.2">
      <c r="A13" s="79" t="s">
        <v>1385</v>
      </c>
      <c r="B13" s="439"/>
      <c r="C13" s="439"/>
      <c r="D13" s="439"/>
      <c r="E13" s="580"/>
    </row>
    <row r="14" spans="1:5" ht="15" customHeight="1" x14ac:dyDescent="0.2">
      <c r="A14" s="835" t="s">
        <v>1386</v>
      </c>
      <c r="B14" s="783">
        <v>0</v>
      </c>
      <c r="C14" s="783">
        <v>0</v>
      </c>
      <c r="D14" s="783">
        <v>0</v>
      </c>
      <c r="E14" s="1019">
        <v>0</v>
      </c>
    </row>
    <row r="15" spans="1:5" ht="24.95" customHeight="1" x14ac:dyDescent="0.2">
      <c r="A15" s="835" t="s">
        <v>1387</v>
      </c>
      <c r="B15" s="783">
        <v>0</v>
      </c>
      <c r="C15" s="783">
        <v>0</v>
      </c>
      <c r="D15" s="783">
        <v>0</v>
      </c>
      <c r="E15" s="1019">
        <v>0</v>
      </c>
    </row>
    <row r="16" spans="1:5" ht="15" customHeight="1" x14ac:dyDescent="0.2">
      <c r="A16" s="835" t="s">
        <v>1388</v>
      </c>
      <c r="B16" s="783">
        <v>0</v>
      </c>
      <c r="C16" s="783">
        <v>0</v>
      </c>
      <c r="D16" s="783">
        <v>0</v>
      </c>
      <c r="E16" s="1019">
        <v>0</v>
      </c>
    </row>
    <row r="17" spans="1:5" ht="15" customHeight="1" x14ac:dyDescent="0.2">
      <c r="A17" s="835" t="s">
        <v>1389</v>
      </c>
      <c r="B17" s="783">
        <v>0</v>
      </c>
      <c r="C17" s="783">
        <v>0</v>
      </c>
      <c r="D17" s="783">
        <v>0</v>
      </c>
      <c r="E17" s="1019">
        <v>0</v>
      </c>
    </row>
    <row r="18" spans="1:5" ht="24.95" customHeight="1" x14ac:dyDescent="0.2">
      <c r="A18" s="835" t="s">
        <v>1390</v>
      </c>
      <c r="B18" s="783">
        <v>0</v>
      </c>
      <c r="C18" s="783">
        <v>0</v>
      </c>
      <c r="D18" s="783">
        <v>0</v>
      </c>
      <c r="E18" s="1019">
        <v>0</v>
      </c>
    </row>
    <row r="19" spans="1:5" ht="15" customHeight="1" x14ac:dyDescent="0.2">
      <c r="A19" s="835" t="s">
        <v>1391</v>
      </c>
      <c r="B19" s="783">
        <v>0</v>
      </c>
      <c r="C19" s="783">
        <v>0</v>
      </c>
      <c r="D19" s="783">
        <v>0</v>
      </c>
      <c r="E19" s="1019">
        <v>0</v>
      </c>
    </row>
    <row r="20" spans="1:5" ht="24.95" customHeight="1" thickBot="1" x14ac:dyDescent="0.25">
      <c r="A20" s="1016" t="s">
        <v>1392</v>
      </c>
      <c r="B20" s="1020">
        <v>0</v>
      </c>
      <c r="C20" s="1020">
        <v>0</v>
      </c>
      <c r="D20" s="1020">
        <v>0</v>
      </c>
      <c r="E20" s="1021">
        <v>0</v>
      </c>
    </row>
    <row r="21" spans="1:5" s="228" customFormat="1" ht="20.100000000000001" customHeight="1" thickBot="1" x14ac:dyDescent="0.25">
      <c r="A21" s="1018" t="s">
        <v>753</v>
      </c>
      <c r="B21" s="1022">
        <f>SUM(B20:B20)</f>
        <v>0</v>
      </c>
      <c r="C21" s="1022">
        <f>SUM(C20:C20)</f>
        <v>0</v>
      </c>
      <c r="D21" s="1022">
        <f>SUM(D20:D20)</f>
        <v>0</v>
      </c>
      <c r="E21" s="1023">
        <v>0</v>
      </c>
    </row>
    <row r="22" spans="1:5" x14ac:dyDescent="0.2">
      <c r="A22" s="58"/>
    </row>
    <row r="23" spans="1:5" s="228" customFormat="1" x14ac:dyDescent="0.2">
      <c r="A23" s="424" t="s">
        <v>1393</v>
      </c>
      <c r="B23" s="462">
        <v>0</v>
      </c>
      <c r="C23" s="462">
        <v>0</v>
      </c>
      <c r="D23" s="462">
        <v>0</v>
      </c>
      <c r="E23" s="462"/>
    </row>
    <row r="24" spans="1:5" x14ac:dyDescent="0.2">
      <c r="A24" s="58"/>
    </row>
    <row r="25" spans="1:5" x14ac:dyDescent="0.2">
      <c r="A25" s="274"/>
    </row>
    <row r="30" spans="1:5" x14ac:dyDescent="0.2">
      <c r="A30" s="274" t="s">
        <v>1394</v>
      </c>
    </row>
    <row r="31" spans="1:5" ht="38.25" customHeight="1" x14ac:dyDescent="0.2">
      <c r="A31" s="245" t="s">
        <v>1395</v>
      </c>
    </row>
    <row r="32" spans="1:5" x14ac:dyDescent="0.2">
      <c r="A32" s="245" t="s">
        <v>1396</v>
      </c>
    </row>
    <row r="33" spans="1:1" ht="25.5" customHeight="1" x14ac:dyDescent="0.2">
      <c r="A33" s="245" t="s">
        <v>1397</v>
      </c>
    </row>
    <row r="34" spans="1:1" x14ac:dyDescent="0.2">
      <c r="A34" s="245" t="s">
        <v>1398</v>
      </c>
    </row>
  </sheetData>
  <mergeCells count="3">
    <mergeCell ref="A1:E1"/>
    <mergeCell ref="A2:E2"/>
    <mergeCell ref="B3:C3"/>
  </mergeCells>
  <pageMargins left="0.74803149606299213" right="0.74803149606299213" top="0.78740157480314965" bottom="0.98425196850393704" header="0.51181102362204722" footer="0.51181102362204722"/>
  <pageSetup paperSize="9" scale="81" orientation="portrait" r:id="rId1"/>
  <headerFooter alignWithMargins="0">
    <oddHeader xml:space="preserve">&amp;R&amp;"Times New Roman,Félkövér dőlt"előterjesztés 
4./b. sz. melléklete&amp;"MS Sans Serif,Normál"
</oddHeader>
    <oddFooter xml:space="preserve">&amp;C
&amp;"Times New Roman,Normál"&amp;8&amp;P&amp;R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95"/>
  <sheetViews>
    <sheetView zoomScaleNormal="100" workbookViewId="0">
      <pane xSplit="2" ySplit="2" topLeftCell="C3" activePane="bottomRight" state="frozen"/>
      <selection pane="topRight" activeCell="C1" sqref="C1"/>
      <selection pane="bottomLeft" activeCell="A3" sqref="A3"/>
      <selection pane="bottomRight" activeCell="K13" sqref="K13:L13"/>
    </sheetView>
  </sheetViews>
  <sheetFormatPr defaultColWidth="10.7109375" defaultRowHeight="12.75" x14ac:dyDescent="0.2"/>
  <cols>
    <col min="1" max="1" width="5.140625" style="86" customWidth="1"/>
    <col min="2" max="2" width="52.140625" style="125" customWidth="1"/>
    <col min="3" max="18" width="15.7109375" style="86" customWidth="1"/>
    <col min="19" max="16384" width="10.7109375" style="86"/>
  </cols>
  <sheetData>
    <row r="1" spans="1:18" s="56" customFormat="1" ht="19.899999999999999" customHeight="1" x14ac:dyDescent="0.2">
      <c r="A1" s="134"/>
      <c r="B1" s="134" t="s">
        <v>478</v>
      </c>
      <c r="C1" s="1057" t="s">
        <v>479</v>
      </c>
      <c r="D1" s="1057"/>
      <c r="E1" s="1057"/>
      <c r="F1" s="1057"/>
      <c r="G1" s="1057" t="s">
        <v>480</v>
      </c>
      <c r="H1" s="1057"/>
      <c r="I1" s="1057"/>
      <c r="J1" s="1057"/>
      <c r="K1" s="1057" t="s">
        <v>481</v>
      </c>
      <c r="L1" s="1057"/>
      <c r="M1" s="1057"/>
      <c r="N1" s="1057"/>
      <c r="O1" s="1057" t="s">
        <v>482</v>
      </c>
      <c r="P1" s="1057"/>
      <c r="Q1" s="1057"/>
      <c r="R1" s="1057"/>
    </row>
    <row r="2" spans="1:18" s="58" customFormat="1" ht="79.900000000000006" customHeight="1" thickBot="1" x14ac:dyDescent="0.25">
      <c r="A2" s="135" t="s">
        <v>483</v>
      </c>
      <c r="B2" s="136" t="s">
        <v>273</v>
      </c>
      <c r="C2" s="137" t="s">
        <v>484</v>
      </c>
      <c r="D2" s="137" t="s">
        <v>4</v>
      </c>
      <c r="E2" s="137" t="s">
        <v>485</v>
      </c>
      <c r="F2" s="137" t="s">
        <v>486</v>
      </c>
      <c r="G2" s="137" t="s">
        <v>484</v>
      </c>
      <c r="H2" s="137" t="s">
        <v>4</v>
      </c>
      <c r="I2" s="137" t="s">
        <v>485</v>
      </c>
      <c r="J2" s="137" t="s">
        <v>487</v>
      </c>
      <c r="K2" s="137" t="s">
        <v>484</v>
      </c>
      <c r="L2" s="137" t="s">
        <v>4</v>
      </c>
      <c r="M2" s="137" t="s">
        <v>485</v>
      </c>
      <c r="N2" s="137" t="s">
        <v>488</v>
      </c>
      <c r="O2" s="137" t="s">
        <v>484</v>
      </c>
      <c r="P2" s="137" t="s">
        <v>4</v>
      </c>
      <c r="Q2" s="137" t="s">
        <v>485</v>
      </c>
      <c r="R2" s="137" t="s">
        <v>489</v>
      </c>
    </row>
    <row r="3" spans="1:18" s="58" customFormat="1" ht="19.899999999999999" customHeight="1" thickBot="1" x14ac:dyDescent="0.25">
      <c r="A3" s="138" t="s">
        <v>490</v>
      </c>
      <c r="B3" s="74" t="s">
        <v>491</v>
      </c>
      <c r="C3" s="139">
        <f>'[1]címrend kötelező'!BS6</f>
        <v>5744697</v>
      </c>
      <c r="D3" s="139">
        <f>'[1]címrend önként'!BS6</f>
        <v>1022617</v>
      </c>
      <c r="E3" s="139">
        <f>'[1]címrend államig'!BS6</f>
        <v>0</v>
      </c>
      <c r="F3" s="139">
        <f>C3+D3+E3</f>
        <v>6767314</v>
      </c>
      <c r="G3" s="139">
        <f>'[1]címrend kötelező'!AZ6</f>
        <v>2057878</v>
      </c>
      <c r="H3" s="139">
        <f>'[1]címrend önként'!AZ6</f>
        <v>94555</v>
      </c>
      <c r="I3" s="139">
        <f>'[1]címrend államig'!AZ6</f>
        <v>270142</v>
      </c>
      <c r="J3" s="139">
        <f>G3+H3+I3</f>
        <v>2422575</v>
      </c>
      <c r="K3" s="139">
        <f>'[1]címrend kötelező'!AP6</f>
        <v>11826070</v>
      </c>
      <c r="L3" s="139">
        <f>'[1]címrend önként'!AP6</f>
        <v>9599903.5999999996</v>
      </c>
      <c r="M3" s="139">
        <f>'[1]címrend államig'!AP6</f>
        <v>266242</v>
      </c>
      <c r="N3" s="139">
        <f>K3+L3+M3</f>
        <v>21692215.600000001</v>
      </c>
      <c r="O3" s="139">
        <f>C3+G3+K3</f>
        <v>19628645</v>
      </c>
      <c r="P3" s="139">
        <f>D3+H3+L3</f>
        <v>10717075.6</v>
      </c>
      <c r="Q3" s="139">
        <f>E3+I3+M3</f>
        <v>536384</v>
      </c>
      <c r="R3" s="139">
        <f>F3+J3+N3</f>
        <v>30882104.600000001</v>
      </c>
    </row>
    <row r="4" spans="1:18" ht="15" customHeight="1" x14ac:dyDescent="0.2">
      <c r="A4" s="140" t="s">
        <v>492</v>
      </c>
      <c r="B4" s="141" t="s">
        <v>493</v>
      </c>
      <c r="C4" s="142">
        <f>'[1]címrend kötelező'!BS7</f>
        <v>5719971</v>
      </c>
      <c r="D4" s="142">
        <f>'[1]címrend önként'!BS7</f>
        <v>970743</v>
      </c>
      <c r="E4" s="142">
        <f>'[1]címrend államig'!BS7</f>
        <v>0</v>
      </c>
      <c r="F4" s="142">
        <f t="shared" ref="F4:F67" si="0">C4+D4+E4</f>
        <v>6690714</v>
      </c>
      <c r="G4" s="142">
        <f>'[1]címrend kötelező'!AZ7</f>
        <v>2003957</v>
      </c>
      <c r="H4" s="142">
        <f>'[1]címrend önként'!AZ7</f>
        <v>94555</v>
      </c>
      <c r="I4" s="142">
        <f>'[1]címrend államig'!AZ7</f>
        <v>270142</v>
      </c>
      <c r="J4" s="142">
        <f t="shared" ref="J4:J67" si="1">G4+H4+I4</f>
        <v>2368654</v>
      </c>
      <c r="K4" s="142">
        <f>'[1]címrend kötelező'!AP7</f>
        <v>5722560</v>
      </c>
      <c r="L4" s="142">
        <f>'[1]címrend önként'!AP7</f>
        <v>2862797.6</v>
      </c>
      <c r="M4" s="142">
        <f>'[1]címrend államig'!AP7</f>
        <v>0</v>
      </c>
      <c r="N4" s="142">
        <f>K4+L4+M4</f>
        <v>8585357.5999999996</v>
      </c>
      <c r="O4" s="142">
        <f t="shared" ref="O4:R67" si="2">C4+G4+K4</f>
        <v>13446488</v>
      </c>
      <c r="P4" s="142">
        <f t="shared" si="2"/>
        <v>3928095.6</v>
      </c>
      <c r="Q4" s="142">
        <f t="shared" si="2"/>
        <v>270142</v>
      </c>
      <c r="R4" s="142">
        <f t="shared" si="2"/>
        <v>17644725.600000001</v>
      </c>
    </row>
    <row r="5" spans="1:18" ht="15" customHeight="1" x14ac:dyDescent="0.2">
      <c r="A5" s="143" t="s">
        <v>494</v>
      </c>
      <c r="B5" s="144" t="s">
        <v>495</v>
      </c>
      <c r="C5" s="145">
        <f>'[1]címrend kötelező'!BS8</f>
        <v>3391364</v>
      </c>
      <c r="D5" s="145">
        <f>'[1]címrend önként'!BS8</f>
        <v>607491</v>
      </c>
      <c r="E5" s="145">
        <f>'[1]címrend államig'!BS8</f>
        <v>0</v>
      </c>
      <c r="F5" s="145">
        <f t="shared" si="0"/>
        <v>3998855</v>
      </c>
      <c r="G5" s="145">
        <f>'[1]címrend kötelező'!AZ8</f>
        <v>1345126</v>
      </c>
      <c r="H5" s="145">
        <f>'[1]címrend önként'!AZ8</f>
        <v>55507</v>
      </c>
      <c r="I5" s="145">
        <f>'[1]címrend államig'!AZ8</f>
        <v>207549</v>
      </c>
      <c r="J5" s="145">
        <f t="shared" si="1"/>
        <v>1608182</v>
      </c>
      <c r="K5" s="145">
        <f>'[1]címrend kötelező'!AP8</f>
        <v>48677</v>
      </c>
      <c r="L5" s="145">
        <f>'[1]címrend önként'!AP8</f>
        <v>168652</v>
      </c>
      <c r="M5" s="145">
        <f>'[1]címrend államig'!AP8</f>
        <v>0</v>
      </c>
      <c r="N5" s="145">
        <f t="shared" ref="N5:N67" si="3">K5+L5+M5</f>
        <v>217329</v>
      </c>
      <c r="O5" s="145">
        <f t="shared" si="2"/>
        <v>4785167</v>
      </c>
      <c r="P5" s="145">
        <f t="shared" si="2"/>
        <v>831650</v>
      </c>
      <c r="Q5" s="145">
        <f t="shared" si="2"/>
        <v>207549</v>
      </c>
      <c r="R5" s="145">
        <f t="shared" si="2"/>
        <v>5824366</v>
      </c>
    </row>
    <row r="6" spans="1:18" ht="15" customHeight="1" x14ac:dyDescent="0.2">
      <c r="A6" s="143" t="s">
        <v>496</v>
      </c>
      <c r="B6" s="144" t="s">
        <v>497</v>
      </c>
      <c r="C6" s="145">
        <f>'[1]címrend kötelező'!BS9</f>
        <v>647606</v>
      </c>
      <c r="D6" s="145">
        <f>'[1]címrend önként'!BS9</f>
        <v>128945</v>
      </c>
      <c r="E6" s="145">
        <f>'[1]címrend államig'!BS9</f>
        <v>0</v>
      </c>
      <c r="F6" s="145">
        <f t="shared" si="0"/>
        <v>776551</v>
      </c>
      <c r="G6" s="145">
        <f>'[1]címrend kötelező'!AZ9</f>
        <v>257924</v>
      </c>
      <c r="H6" s="145">
        <f>'[1]címrend önként'!AZ9</f>
        <v>16755</v>
      </c>
      <c r="I6" s="145">
        <f>'[1]címrend államig'!AZ9</f>
        <v>37259</v>
      </c>
      <c r="J6" s="145">
        <f t="shared" si="1"/>
        <v>311938</v>
      </c>
      <c r="K6" s="145">
        <f>'[1]címrend kötelező'!AP9</f>
        <v>8789</v>
      </c>
      <c r="L6" s="145">
        <f>'[1]címrend önként'!AP9</f>
        <v>47149.599999999999</v>
      </c>
      <c r="M6" s="145">
        <f>'[1]címrend államig'!AP9</f>
        <v>0</v>
      </c>
      <c r="N6" s="145">
        <f t="shared" si="3"/>
        <v>55938.6</v>
      </c>
      <c r="O6" s="145">
        <f t="shared" si="2"/>
        <v>914319</v>
      </c>
      <c r="P6" s="145">
        <f t="shared" si="2"/>
        <v>192849.6</v>
      </c>
      <c r="Q6" s="145">
        <f t="shared" si="2"/>
        <v>37259</v>
      </c>
      <c r="R6" s="145">
        <f t="shared" si="2"/>
        <v>1144427.6000000001</v>
      </c>
    </row>
    <row r="7" spans="1:18" ht="15" customHeight="1" x14ac:dyDescent="0.2">
      <c r="A7" s="143" t="s">
        <v>498</v>
      </c>
      <c r="B7" s="144" t="s">
        <v>499</v>
      </c>
      <c r="C7" s="145">
        <f>'[1]címrend kötelező'!BS10</f>
        <v>1679772</v>
      </c>
      <c r="D7" s="145">
        <f>'[1]címrend önként'!BS10</f>
        <v>234307</v>
      </c>
      <c r="E7" s="145">
        <f>'[1]címrend államig'!BS10</f>
        <v>0</v>
      </c>
      <c r="F7" s="145">
        <f t="shared" si="0"/>
        <v>1914079</v>
      </c>
      <c r="G7" s="145">
        <f>'[1]címrend kötelező'!AZ10</f>
        <v>400907</v>
      </c>
      <c r="H7" s="145">
        <f>'[1]címrend önként'!AZ10</f>
        <v>22293</v>
      </c>
      <c r="I7" s="145">
        <f>'[1]címrend államig'!AZ10</f>
        <v>25334</v>
      </c>
      <c r="J7" s="145">
        <f t="shared" si="1"/>
        <v>448534</v>
      </c>
      <c r="K7" s="145">
        <f>'[1]címrend kötelező'!AP10</f>
        <v>4174183</v>
      </c>
      <c r="L7" s="145">
        <f>'[1]címrend önként'!AP10</f>
        <v>1419988</v>
      </c>
      <c r="M7" s="145">
        <f>'[1]címrend államig'!AP10</f>
        <v>0</v>
      </c>
      <c r="N7" s="145">
        <f t="shared" si="3"/>
        <v>5594171</v>
      </c>
      <c r="O7" s="145">
        <f t="shared" si="2"/>
        <v>6254862</v>
      </c>
      <c r="P7" s="145">
        <f t="shared" si="2"/>
        <v>1676588</v>
      </c>
      <c r="Q7" s="145">
        <f t="shared" si="2"/>
        <v>25334</v>
      </c>
      <c r="R7" s="145">
        <f t="shared" si="2"/>
        <v>7956784</v>
      </c>
    </row>
    <row r="8" spans="1:18" ht="15" customHeight="1" x14ac:dyDescent="0.2">
      <c r="A8" s="143" t="s">
        <v>500</v>
      </c>
      <c r="B8" s="144" t="s">
        <v>501</v>
      </c>
      <c r="C8" s="145">
        <f>'[1]címrend kötelező'!BS11</f>
        <v>1229</v>
      </c>
      <c r="D8" s="145">
        <f>'[1]címrend önként'!BS11</f>
        <v>0</v>
      </c>
      <c r="E8" s="145">
        <f>'[1]címrend államig'!BS11</f>
        <v>0</v>
      </c>
      <c r="F8" s="145">
        <f t="shared" si="0"/>
        <v>1229</v>
      </c>
      <c r="G8" s="145">
        <f>'[1]címrend kötelező'!AZ11</f>
        <v>0</v>
      </c>
      <c r="H8" s="145">
        <f>'[1]címrend önként'!AZ11</f>
        <v>0</v>
      </c>
      <c r="I8" s="145">
        <f>'[1]címrend államig'!AZ11</f>
        <v>0</v>
      </c>
      <c r="J8" s="145">
        <f t="shared" si="1"/>
        <v>0</v>
      </c>
      <c r="K8" s="145">
        <f>'[1]címrend kötelező'!AP11</f>
        <v>62000</v>
      </c>
      <c r="L8" s="145">
        <f>'[1]címrend önként'!AP11</f>
        <v>56200</v>
      </c>
      <c r="M8" s="145">
        <f>'[1]címrend államig'!AP11</f>
        <v>0</v>
      </c>
      <c r="N8" s="145">
        <f t="shared" si="3"/>
        <v>118200</v>
      </c>
      <c r="O8" s="145">
        <f t="shared" si="2"/>
        <v>63229</v>
      </c>
      <c r="P8" s="145">
        <f t="shared" si="2"/>
        <v>56200</v>
      </c>
      <c r="Q8" s="145">
        <f t="shared" si="2"/>
        <v>0</v>
      </c>
      <c r="R8" s="145">
        <f t="shared" si="2"/>
        <v>119429</v>
      </c>
    </row>
    <row r="9" spans="1:18" s="96" customFormat="1" ht="15" customHeight="1" x14ac:dyDescent="0.2">
      <c r="A9" s="146" t="s">
        <v>502</v>
      </c>
      <c r="B9" s="147" t="s">
        <v>503</v>
      </c>
      <c r="C9" s="142">
        <f>'[1]címrend kötelező'!BS12</f>
        <v>0</v>
      </c>
      <c r="D9" s="142">
        <f>'[1]címrend önként'!BS12</f>
        <v>0</v>
      </c>
      <c r="E9" s="142">
        <f>'[1]címrend államig'!BS12</f>
        <v>0</v>
      </c>
      <c r="F9" s="142">
        <f t="shared" si="0"/>
        <v>0</v>
      </c>
      <c r="G9" s="142">
        <f>'[1]címrend kötelező'!AZ12</f>
        <v>0</v>
      </c>
      <c r="H9" s="142">
        <f>'[1]címrend önként'!AZ12</f>
        <v>0</v>
      </c>
      <c r="I9" s="142">
        <f>'[1]címrend államig'!AZ12</f>
        <v>0</v>
      </c>
      <c r="J9" s="142">
        <f t="shared" si="1"/>
        <v>0</v>
      </c>
      <c r="K9" s="142">
        <f>'[1]címrend kötelező'!AP12</f>
        <v>1428911</v>
      </c>
      <c r="L9" s="142">
        <f>'[1]címrend önként'!AP12</f>
        <v>1170808</v>
      </c>
      <c r="M9" s="142">
        <f>'[1]címrend államig'!AP12</f>
        <v>0</v>
      </c>
      <c r="N9" s="142">
        <f t="shared" si="3"/>
        <v>2599719</v>
      </c>
      <c r="O9" s="142">
        <f t="shared" si="2"/>
        <v>1428911</v>
      </c>
      <c r="P9" s="142">
        <f t="shared" si="2"/>
        <v>1170808</v>
      </c>
      <c r="Q9" s="142">
        <f t="shared" si="2"/>
        <v>0</v>
      </c>
      <c r="R9" s="142">
        <f t="shared" si="2"/>
        <v>2599719</v>
      </c>
    </row>
    <row r="10" spans="1:18" ht="15" customHeight="1" x14ac:dyDescent="0.2">
      <c r="A10" s="143" t="s">
        <v>504</v>
      </c>
      <c r="B10" s="144" t="s">
        <v>505</v>
      </c>
      <c r="C10" s="145">
        <f>'[1]címrend kötelező'!BS13</f>
        <v>0</v>
      </c>
      <c r="D10" s="145">
        <f>'[1]címrend önként'!BS13</f>
        <v>0</v>
      </c>
      <c r="E10" s="145">
        <f>'[1]címrend államig'!BS13</f>
        <v>0</v>
      </c>
      <c r="F10" s="145">
        <f t="shared" si="0"/>
        <v>0</v>
      </c>
      <c r="G10" s="145">
        <f>'[1]címrend kötelező'!AZ13</f>
        <v>0</v>
      </c>
      <c r="H10" s="145">
        <f>'[1]címrend önként'!AZ13</f>
        <v>0</v>
      </c>
      <c r="I10" s="145">
        <f>'[1]címrend államig'!AZ13</f>
        <v>0</v>
      </c>
      <c r="J10" s="145">
        <f t="shared" si="1"/>
        <v>0</v>
      </c>
      <c r="K10" s="145">
        <f>'[1]címrend kötelező'!AP13</f>
        <v>28717</v>
      </c>
      <c r="L10" s="145">
        <f>'[1]címrend önként'!AP13</f>
        <v>0</v>
      </c>
      <c r="M10" s="145">
        <f>'[1]címrend államig'!AP13</f>
        <v>0</v>
      </c>
      <c r="N10" s="145">
        <f t="shared" si="3"/>
        <v>28717</v>
      </c>
      <c r="O10" s="145">
        <f t="shared" si="2"/>
        <v>28717</v>
      </c>
      <c r="P10" s="145">
        <f t="shared" si="2"/>
        <v>0</v>
      </c>
      <c r="Q10" s="145">
        <f t="shared" si="2"/>
        <v>0</v>
      </c>
      <c r="R10" s="145">
        <f t="shared" si="2"/>
        <v>28717</v>
      </c>
    </row>
    <row r="11" spans="1:18" ht="15" customHeight="1" x14ac:dyDescent="0.2">
      <c r="A11" s="148" t="s">
        <v>506</v>
      </c>
      <c r="B11" s="144" t="s">
        <v>507</v>
      </c>
      <c r="C11" s="145">
        <f>'[1]címrend kötelező'!BS14</f>
        <v>0</v>
      </c>
      <c r="D11" s="145">
        <f>'[1]címrend önként'!BS14</f>
        <v>0</v>
      </c>
      <c r="E11" s="145">
        <f>'[1]címrend államig'!BS14</f>
        <v>0</v>
      </c>
      <c r="F11" s="145">
        <f t="shared" si="0"/>
        <v>0</v>
      </c>
      <c r="G11" s="145">
        <f>'[1]címrend kötelező'!AZ14</f>
        <v>0</v>
      </c>
      <c r="H11" s="145">
        <f>'[1]címrend önként'!AZ14</f>
        <v>0</v>
      </c>
      <c r="I11" s="145">
        <f>'[1]címrend államig'!AZ14</f>
        <v>0</v>
      </c>
      <c r="J11" s="145">
        <f t="shared" si="1"/>
        <v>0</v>
      </c>
      <c r="K11" s="145">
        <f>'[1]címrend kötelező'!AP14</f>
        <v>0</v>
      </c>
      <c r="L11" s="145">
        <f>'[1]címrend önként'!AP14</f>
        <v>0</v>
      </c>
      <c r="M11" s="145">
        <f>'[1]címrend államig'!AP14</f>
        <v>0</v>
      </c>
      <c r="N11" s="145">
        <f t="shared" si="3"/>
        <v>0</v>
      </c>
      <c r="O11" s="145">
        <f t="shared" si="2"/>
        <v>0</v>
      </c>
      <c r="P11" s="145">
        <f t="shared" si="2"/>
        <v>0</v>
      </c>
      <c r="Q11" s="145">
        <f t="shared" si="2"/>
        <v>0</v>
      </c>
      <c r="R11" s="145">
        <f t="shared" si="2"/>
        <v>0</v>
      </c>
    </row>
    <row r="12" spans="1:18" ht="15" customHeight="1" x14ac:dyDescent="0.2">
      <c r="A12" s="149">
        <v>10</v>
      </c>
      <c r="B12" s="144" t="s">
        <v>508</v>
      </c>
      <c r="C12" s="145">
        <f>'[1]címrend kötelező'!BS15</f>
        <v>0</v>
      </c>
      <c r="D12" s="145">
        <f>'[1]címrend önként'!BS15</f>
        <v>0</v>
      </c>
      <c r="E12" s="145">
        <f>'[1]címrend államig'!BS15</f>
        <v>0</v>
      </c>
      <c r="F12" s="145">
        <f t="shared" si="0"/>
        <v>0</v>
      </c>
      <c r="G12" s="145">
        <f>'[1]címrend kötelező'!AZ15</f>
        <v>0</v>
      </c>
      <c r="H12" s="145">
        <f>'[1]címrend önként'!AZ15</f>
        <v>0</v>
      </c>
      <c r="I12" s="145">
        <f>'[1]címrend államig'!AZ15</f>
        <v>0</v>
      </c>
      <c r="J12" s="145">
        <f t="shared" si="1"/>
        <v>0</v>
      </c>
      <c r="K12" s="145">
        <f>'[1]címrend kötelező'!AP15</f>
        <v>140504</v>
      </c>
      <c r="L12" s="145">
        <f>'[1]címrend önként'!AP15</f>
        <v>17520</v>
      </c>
      <c r="M12" s="145">
        <f>'[1]címrend államig'!AP15</f>
        <v>0</v>
      </c>
      <c r="N12" s="145">
        <f t="shared" si="3"/>
        <v>158024</v>
      </c>
      <c r="O12" s="145">
        <f t="shared" si="2"/>
        <v>140504</v>
      </c>
      <c r="P12" s="145">
        <f t="shared" si="2"/>
        <v>17520</v>
      </c>
      <c r="Q12" s="145">
        <f t="shared" si="2"/>
        <v>0</v>
      </c>
      <c r="R12" s="145">
        <f t="shared" si="2"/>
        <v>158024</v>
      </c>
    </row>
    <row r="13" spans="1:18" ht="15" customHeight="1" x14ac:dyDescent="0.2">
      <c r="A13" s="148" t="s">
        <v>287</v>
      </c>
      <c r="B13" s="144" t="s">
        <v>509</v>
      </c>
      <c r="C13" s="145">
        <f>'[1]címrend kötelező'!BS16</f>
        <v>0</v>
      </c>
      <c r="D13" s="145">
        <f>'[1]címrend önként'!BS16</f>
        <v>0</v>
      </c>
      <c r="E13" s="145">
        <f>'[1]címrend államig'!BS16</f>
        <v>0</v>
      </c>
      <c r="F13" s="145">
        <f t="shared" si="0"/>
        <v>0</v>
      </c>
      <c r="G13" s="145">
        <f>'[1]címrend kötelező'!AZ16</f>
        <v>0</v>
      </c>
      <c r="H13" s="145">
        <f>'[1]címrend önként'!AZ16</f>
        <v>0</v>
      </c>
      <c r="I13" s="145">
        <f>'[1]címrend államig'!AZ16</f>
        <v>0</v>
      </c>
      <c r="J13" s="145">
        <f t="shared" si="1"/>
        <v>0</v>
      </c>
      <c r="K13" s="150">
        <f>'[1]címrend kötelező'!AP16</f>
        <v>1060931</v>
      </c>
      <c r="L13" s="150">
        <f>'[1]címrend önként'!AP16</f>
        <v>1065581</v>
      </c>
      <c r="M13" s="145">
        <f>'[1]címrend államig'!AP16</f>
        <v>0</v>
      </c>
      <c r="N13" s="145">
        <f t="shared" si="3"/>
        <v>2126512</v>
      </c>
      <c r="O13" s="145">
        <f t="shared" si="2"/>
        <v>1060931</v>
      </c>
      <c r="P13" s="145">
        <f t="shared" si="2"/>
        <v>1065581</v>
      </c>
      <c r="Q13" s="145">
        <f t="shared" si="2"/>
        <v>0</v>
      </c>
      <c r="R13" s="145">
        <f t="shared" si="2"/>
        <v>2126512</v>
      </c>
    </row>
    <row r="14" spans="1:18" ht="15" customHeight="1" x14ac:dyDescent="0.2">
      <c r="A14" s="149">
        <v>12</v>
      </c>
      <c r="B14" s="144" t="s">
        <v>28</v>
      </c>
      <c r="C14" s="145">
        <f>'[1]címrend kötelező'!BS17</f>
        <v>0</v>
      </c>
      <c r="D14" s="145">
        <f>'[1]címrend önként'!BS17</f>
        <v>0</v>
      </c>
      <c r="E14" s="145">
        <f>'[1]címrend államig'!BS17</f>
        <v>0</v>
      </c>
      <c r="F14" s="145">
        <f t="shared" si="0"/>
        <v>0</v>
      </c>
      <c r="G14" s="145">
        <f>'[1]címrend kötelező'!AZ17</f>
        <v>0</v>
      </c>
      <c r="H14" s="145">
        <f>'[1]címrend önként'!AZ17</f>
        <v>0</v>
      </c>
      <c r="I14" s="145">
        <f>'[1]címrend államig'!AZ17</f>
        <v>0</v>
      </c>
      <c r="J14" s="145">
        <f t="shared" si="1"/>
        <v>0</v>
      </c>
      <c r="K14" s="145">
        <f>'[1]címrend kötelező'!AP17</f>
        <v>198759</v>
      </c>
      <c r="L14" s="145">
        <f>'[1]címrend önként'!AP17</f>
        <v>87707</v>
      </c>
      <c r="M14" s="145">
        <f>'[1]címrend államig'!AP17</f>
        <v>0</v>
      </c>
      <c r="N14" s="145">
        <f t="shared" si="3"/>
        <v>286466</v>
      </c>
      <c r="O14" s="145">
        <f t="shared" si="2"/>
        <v>198759</v>
      </c>
      <c r="P14" s="145">
        <f t="shared" si="2"/>
        <v>87707</v>
      </c>
      <c r="Q14" s="145">
        <f t="shared" si="2"/>
        <v>0</v>
      </c>
      <c r="R14" s="145">
        <f t="shared" si="2"/>
        <v>286466</v>
      </c>
    </row>
    <row r="15" spans="1:18" s="96" customFormat="1" ht="15" customHeight="1" x14ac:dyDescent="0.2">
      <c r="A15" s="151" t="s">
        <v>289</v>
      </c>
      <c r="B15" s="147" t="s">
        <v>510</v>
      </c>
      <c r="C15" s="142">
        <f>'[1]címrend kötelező'!BS18</f>
        <v>24726</v>
      </c>
      <c r="D15" s="142">
        <f>'[1]címrend önként'!BS18</f>
        <v>51874</v>
      </c>
      <c r="E15" s="142">
        <f>'[1]címrend államig'!BS18</f>
        <v>0</v>
      </c>
      <c r="F15" s="142">
        <f t="shared" si="0"/>
        <v>76600</v>
      </c>
      <c r="G15" s="142">
        <f>'[1]címrend kötelező'!AZ18</f>
        <v>53921</v>
      </c>
      <c r="H15" s="142">
        <f>'[1]címrend önként'!AZ18</f>
        <v>0</v>
      </c>
      <c r="I15" s="142">
        <f>'[1]címrend államig'!AZ18</f>
        <v>0</v>
      </c>
      <c r="J15" s="142">
        <f t="shared" si="1"/>
        <v>53921</v>
      </c>
      <c r="K15" s="142">
        <f>'[1]címrend kötelező'!AP18</f>
        <v>163800</v>
      </c>
      <c r="L15" s="142">
        <f>'[1]címrend önként'!AP18</f>
        <v>6024483</v>
      </c>
      <c r="M15" s="142">
        <f>'[1]címrend államig'!AP18</f>
        <v>0</v>
      </c>
      <c r="N15" s="142">
        <f t="shared" si="3"/>
        <v>6188283</v>
      </c>
      <c r="O15" s="142">
        <f t="shared" si="2"/>
        <v>242447</v>
      </c>
      <c r="P15" s="142">
        <f t="shared" si="2"/>
        <v>6076357</v>
      </c>
      <c r="Q15" s="142">
        <f t="shared" si="2"/>
        <v>0</v>
      </c>
      <c r="R15" s="142">
        <f t="shared" si="2"/>
        <v>6318804</v>
      </c>
    </row>
    <row r="16" spans="1:18" ht="15" customHeight="1" x14ac:dyDescent="0.2">
      <c r="A16" s="149">
        <v>14</v>
      </c>
      <c r="B16" s="144" t="s">
        <v>511</v>
      </c>
      <c r="C16" s="145">
        <f>'[1]címrend kötelező'!BS19</f>
        <v>13126</v>
      </c>
      <c r="D16" s="145">
        <f>'[1]címrend önként'!BS19</f>
        <v>51874</v>
      </c>
      <c r="E16" s="145">
        <f>'[1]címrend államig'!BS19</f>
        <v>0</v>
      </c>
      <c r="F16" s="145">
        <f t="shared" si="0"/>
        <v>65000</v>
      </c>
      <c r="G16" s="145">
        <f>'[1]címrend kötelező'!AZ19</f>
        <v>53921</v>
      </c>
      <c r="H16" s="145">
        <f>'[1]címrend önként'!AZ19</f>
        <v>0</v>
      </c>
      <c r="I16" s="145">
        <f>'[1]címrend államig'!AZ19</f>
        <v>0</v>
      </c>
      <c r="J16" s="145">
        <f t="shared" si="1"/>
        <v>53921</v>
      </c>
      <c r="K16" s="145">
        <f>'[1]címrend kötelező'!AP19</f>
        <v>18500</v>
      </c>
      <c r="L16" s="145">
        <f>'[1]címrend önként'!AP19</f>
        <v>2404094</v>
      </c>
      <c r="M16" s="145">
        <f>'[1]címrend államig'!AP19</f>
        <v>0</v>
      </c>
      <c r="N16" s="145">
        <f t="shared" si="3"/>
        <v>2422594</v>
      </c>
      <c r="O16" s="145">
        <f t="shared" si="2"/>
        <v>85547</v>
      </c>
      <c r="P16" s="145">
        <f t="shared" si="2"/>
        <v>2455968</v>
      </c>
      <c r="Q16" s="145">
        <f t="shared" si="2"/>
        <v>0</v>
      </c>
      <c r="R16" s="145">
        <f t="shared" si="2"/>
        <v>2541515</v>
      </c>
    </row>
    <row r="17" spans="1:18" ht="15" customHeight="1" x14ac:dyDescent="0.2">
      <c r="A17" s="148" t="s">
        <v>291</v>
      </c>
      <c r="B17" s="144" t="s">
        <v>512</v>
      </c>
      <c r="C17" s="145">
        <f>'[1]címrend kötelező'!BS20</f>
        <v>11600</v>
      </c>
      <c r="D17" s="145">
        <f>'[1]címrend önként'!BS20</f>
        <v>0</v>
      </c>
      <c r="E17" s="145">
        <f>'[1]címrend államig'!BS20</f>
        <v>0</v>
      </c>
      <c r="F17" s="145">
        <f t="shared" si="0"/>
        <v>11600</v>
      </c>
      <c r="G17" s="145">
        <f>'[1]címrend kötelező'!AZ20</f>
        <v>0</v>
      </c>
      <c r="H17" s="145">
        <f>'[1]címrend önként'!AZ20</f>
        <v>0</v>
      </c>
      <c r="I17" s="145">
        <f>'[1]címrend államig'!AZ20</f>
        <v>0</v>
      </c>
      <c r="J17" s="145">
        <f t="shared" si="1"/>
        <v>0</v>
      </c>
      <c r="K17" s="145">
        <f>'[1]címrend kötelező'!AP20</f>
        <v>0</v>
      </c>
      <c r="L17" s="145">
        <f>'[1]címrend önként'!AP20</f>
        <v>1959599</v>
      </c>
      <c r="M17" s="145">
        <f>'[1]címrend államig'!AP20</f>
        <v>0</v>
      </c>
      <c r="N17" s="145">
        <f t="shared" si="3"/>
        <v>1959599</v>
      </c>
      <c r="O17" s="145">
        <f t="shared" si="2"/>
        <v>11600</v>
      </c>
      <c r="P17" s="145">
        <f t="shared" si="2"/>
        <v>1959599</v>
      </c>
      <c r="Q17" s="145">
        <f t="shared" si="2"/>
        <v>0</v>
      </c>
      <c r="R17" s="145">
        <f t="shared" si="2"/>
        <v>1971199</v>
      </c>
    </row>
    <row r="18" spans="1:18" s="96" customFormat="1" ht="15" customHeight="1" x14ac:dyDescent="0.2">
      <c r="A18" s="152">
        <v>16</v>
      </c>
      <c r="B18" s="147" t="s">
        <v>513</v>
      </c>
      <c r="C18" s="142">
        <f>'[1]címrend kötelező'!BS21</f>
        <v>0</v>
      </c>
      <c r="D18" s="142">
        <f>'[1]címrend önként'!BS21</f>
        <v>0</v>
      </c>
      <c r="E18" s="142">
        <f>'[1]címrend államig'!BS21</f>
        <v>0</v>
      </c>
      <c r="F18" s="142">
        <f t="shared" si="0"/>
        <v>0</v>
      </c>
      <c r="G18" s="142">
        <f>'[1]címrend kötelező'!AZ21</f>
        <v>0</v>
      </c>
      <c r="H18" s="142">
        <f>'[1]címrend önként'!AZ21</f>
        <v>0</v>
      </c>
      <c r="I18" s="142">
        <f>'[1]címrend államig'!AZ21</f>
        <v>0</v>
      </c>
      <c r="J18" s="142">
        <f t="shared" si="1"/>
        <v>0</v>
      </c>
      <c r="K18" s="142">
        <f>'[1]címrend kötelező'!AP21</f>
        <v>145300</v>
      </c>
      <c r="L18" s="142">
        <f>'[1]címrend önként'!AP21</f>
        <v>1660790</v>
      </c>
      <c r="M18" s="142">
        <f>'[1]címrend államig'!AP21</f>
        <v>0</v>
      </c>
      <c r="N18" s="142">
        <f t="shared" si="3"/>
        <v>1806090</v>
      </c>
      <c r="O18" s="142">
        <f t="shared" si="2"/>
        <v>145300</v>
      </c>
      <c r="P18" s="142">
        <f t="shared" si="2"/>
        <v>1660790</v>
      </c>
      <c r="Q18" s="142">
        <f t="shared" si="2"/>
        <v>0</v>
      </c>
      <c r="R18" s="142">
        <f t="shared" si="2"/>
        <v>1806090</v>
      </c>
    </row>
    <row r="19" spans="1:18" ht="15" customHeight="1" x14ac:dyDescent="0.2">
      <c r="A19" s="148" t="s">
        <v>293</v>
      </c>
      <c r="B19" s="144" t="s">
        <v>514</v>
      </c>
      <c r="C19" s="145">
        <f>'[1]címrend kötelező'!BS22</f>
        <v>0</v>
      </c>
      <c r="D19" s="145">
        <f>'[1]címrend önként'!BS22</f>
        <v>0</v>
      </c>
      <c r="E19" s="145">
        <f>'[1]címrend államig'!BS22</f>
        <v>0</v>
      </c>
      <c r="F19" s="145">
        <f t="shared" si="0"/>
        <v>0</v>
      </c>
      <c r="G19" s="145">
        <f>'[1]címrend kötelező'!AZ22</f>
        <v>0</v>
      </c>
      <c r="H19" s="145">
        <f>'[1]címrend önként'!AZ22</f>
        <v>0</v>
      </c>
      <c r="I19" s="145">
        <f>'[1]címrend államig'!AZ22</f>
        <v>0</v>
      </c>
      <c r="J19" s="145">
        <f t="shared" si="1"/>
        <v>0</v>
      </c>
      <c r="K19" s="145">
        <f>'[1]címrend kötelező'!AP22</f>
        <v>0</v>
      </c>
      <c r="L19" s="145">
        <f>'[1]címrend önként'!AP22</f>
        <v>150000</v>
      </c>
      <c r="M19" s="145">
        <f>'[1]címrend államig'!AP22</f>
        <v>0</v>
      </c>
      <c r="N19" s="145">
        <f t="shared" si="3"/>
        <v>150000</v>
      </c>
      <c r="O19" s="145">
        <f t="shared" si="2"/>
        <v>0</v>
      </c>
      <c r="P19" s="145">
        <f t="shared" si="2"/>
        <v>150000</v>
      </c>
      <c r="Q19" s="145">
        <f t="shared" si="2"/>
        <v>0</v>
      </c>
      <c r="R19" s="145">
        <f t="shared" si="2"/>
        <v>150000</v>
      </c>
    </row>
    <row r="20" spans="1:18" ht="15" customHeight="1" x14ac:dyDescent="0.2">
      <c r="A20" s="148" t="s">
        <v>294</v>
      </c>
      <c r="B20" s="144" t="s">
        <v>515</v>
      </c>
      <c r="C20" s="145">
        <f>'[1]címrend kötelező'!BS23</f>
        <v>0</v>
      </c>
      <c r="D20" s="145">
        <f>'[1]címrend önként'!BS23</f>
        <v>0</v>
      </c>
      <c r="E20" s="145">
        <f>'[1]címrend államig'!BS23</f>
        <v>0</v>
      </c>
      <c r="F20" s="145">
        <f t="shared" si="0"/>
        <v>0</v>
      </c>
      <c r="G20" s="145">
        <f>'[1]címrend kötelező'!AZ23</f>
        <v>0</v>
      </c>
      <c r="H20" s="145">
        <f>'[1]címrend önként'!AZ23</f>
        <v>0</v>
      </c>
      <c r="I20" s="145">
        <f>'[1]címrend államig'!AZ23</f>
        <v>0</v>
      </c>
      <c r="J20" s="145">
        <f t="shared" si="1"/>
        <v>0</v>
      </c>
      <c r="K20" s="145">
        <f>'[1]címrend kötelező'!AP23</f>
        <v>15300</v>
      </c>
      <c r="L20" s="145">
        <f>'[1]címrend önként'!AP23</f>
        <v>0</v>
      </c>
      <c r="M20" s="145">
        <f>'[1]címrend államig'!AP23</f>
        <v>0</v>
      </c>
      <c r="N20" s="145">
        <f t="shared" si="3"/>
        <v>15300</v>
      </c>
      <c r="O20" s="145">
        <f t="shared" si="2"/>
        <v>15300</v>
      </c>
      <c r="P20" s="145">
        <f t="shared" si="2"/>
        <v>0</v>
      </c>
      <c r="Q20" s="145">
        <f t="shared" si="2"/>
        <v>0</v>
      </c>
      <c r="R20" s="145">
        <f t="shared" si="2"/>
        <v>15300</v>
      </c>
    </row>
    <row r="21" spans="1:18" ht="15" customHeight="1" x14ac:dyDescent="0.2">
      <c r="A21" s="149">
        <v>19</v>
      </c>
      <c r="B21" s="144" t="s">
        <v>516</v>
      </c>
      <c r="C21" s="145">
        <f>'[1]címrend kötelező'!BS24</f>
        <v>0</v>
      </c>
      <c r="D21" s="145">
        <f>'[1]címrend önként'!BS24</f>
        <v>0</v>
      </c>
      <c r="E21" s="145">
        <f>'[1]címrend államig'!BS24</f>
        <v>0</v>
      </c>
      <c r="F21" s="145">
        <f t="shared" si="0"/>
        <v>0</v>
      </c>
      <c r="G21" s="145">
        <f>'[1]címrend kötelező'!AZ24</f>
        <v>0</v>
      </c>
      <c r="H21" s="145">
        <f>'[1]címrend önként'!AZ24</f>
        <v>0</v>
      </c>
      <c r="I21" s="145">
        <f>'[1]címrend államig'!AZ24</f>
        <v>0</v>
      </c>
      <c r="J21" s="145">
        <f t="shared" si="1"/>
        <v>0</v>
      </c>
      <c r="K21" s="145">
        <f>'[1]címrend kötelező'!AP24</f>
        <v>130000</v>
      </c>
      <c r="L21" s="145">
        <f>'[1]címrend önként'!AP24</f>
        <v>749754</v>
      </c>
      <c r="M21" s="145">
        <f>'[1]címrend államig'!AP24</f>
        <v>0</v>
      </c>
      <c r="N21" s="145">
        <f t="shared" si="3"/>
        <v>879754</v>
      </c>
      <c r="O21" s="145">
        <f t="shared" si="2"/>
        <v>130000</v>
      </c>
      <c r="P21" s="145">
        <f t="shared" si="2"/>
        <v>749754</v>
      </c>
      <c r="Q21" s="145">
        <f t="shared" si="2"/>
        <v>0</v>
      </c>
      <c r="R21" s="145">
        <f t="shared" si="2"/>
        <v>879754</v>
      </c>
    </row>
    <row r="22" spans="1:18" ht="15" customHeight="1" x14ac:dyDescent="0.2">
      <c r="A22" s="148" t="s">
        <v>296</v>
      </c>
      <c r="B22" s="144" t="s">
        <v>31</v>
      </c>
      <c r="C22" s="145">
        <f>'[1]címrend kötelező'!BS25</f>
        <v>0</v>
      </c>
      <c r="D22" s="145">
        <f>'[1]címrend önként'!BS25</f>
        <v>0</v>
      </c>
      <c r="E22" s="145">
        <f>'[1]címrend államig'!BS25</f>
        <v>0</v>
      </c>
      <c r="F22" s="145">
        <f t="shared" si="0"/>
        <v>0</v>
      </c>
      <c r="G22" s="145">
        <f>'[1]címrend kötelező'!AZ25</f>
        <v>0</v>
      </c>
      <c r="H22" s="145">
        <f>'[1]címrend önként'!AZ25</f>
        <v>0</v>
      </c>
      <c r="I22" s="145">
        <f>'[1]címrend államig'!AZ25</f>
        <v>0</v>
      </c>
      <c r="J22" s="145">
        <f t="shared" si="1"/>
        <v>0</v>
      </c>
      <c r="K22" s="145">
        <f>'[1]címrend kötelező'!AP25</f>
        <v>0</v>
      </c>
      <c r="L22" s="145">
        <f>'[1]címrend önként'!AP25</f>
        <v>761036</v>
      </c>
      <c r="M22" s="145">
        <f>'[1]címrend államig'!AP25</f>
        <v>0</v>
      </c>
      <c r="N22" s="145">
        <f t="shared" si="3"/>
        <v>761036</v>
      </c>
      <c r="O22" s="145">
        <f t="shared" si="2"/>
        <v>0</v>
      </c>
      <c r="P22" s="145">
        <f t="shared" si="2"/>
        <v>761036</v>
      </c>
      <c r="Q22" s="145">
        <f t="shared" si="2"/>
        <v>0</v>
      </c>
      <c r="R22" s="145">
        <f t="shared" si="2"/>
        <v>761036</v>
      </c>
    </row>
    <row r="23" spans="1:18" s="96" customFormat="1" ht="15" customHeight="1" thickBot="1" x14ac:dyDescent="0.25">
      <c r="A23" s="153" t="s">
        <v>297</v>
      </c>
      <c r="B23" s="154" t="s">
        <v>517</v>
      </c>
      <c r="C23" s="155">
        <f>'[1]címrend kötelező'!BS26</f>
        <v>5744697</v>
      </c>
      <c r="D23" s="155">
        <f>'[1]címrend önként'!BS26</f>
        <v>1022617</v>
      </c>
      <c r="E23" s="155">
        <f>'[1]címrend államig'!BS26</f>
        <v>0</v>
      </c>
      <c r="F23" s="155">
        <f t="shared" si="0"/>
        <v>6767314</v>
      </c>
      <c r="G23" s="155">
        <f>'[1]címrend kötelező'!AZ26</f>
        <v>2057878</v>
      </c>
      <c r="H23" s="155">
        <f>'[1]címrend önként'!AZ26</f>
        <v>94555</v>
      </c>
      <c r="I23" s="155">
        <f>'[1]címrend államig'!AZ26</f>
        <v>270142</v>
      </c>
      <c r="J23" s="155">
        <f t="shared" si="1"/>
        <v>2422575</v>
      </c>
      <c r="K23" s="155">
        <f>'[1]címrend kötelező'!AP26</f>
        <v>5886360</v>
      </c>
      <c r="L23" s="155">
        <f>'[1]címrend önként'!AP26</f>
        <v>8887280.5999999996</v>
      </c>
      <c r="M23" s="155">
        <f>'[1]címrend államig'!AP26</f>
        <v>0</v>
      </c>
      <c r="N23" s="155">
        <f t="shared" si="3"/>
        <v>14773640.6</v>
      </c>
      <c r="O23" s="155">
        <f t="shared" si="2"/>
        <v>13688935</v>
      </c>
      <c r="P23" s="155">
        <f t="shared" si="2"/>
        <v>10004452.6</v>
      </c>
      <c r="Q23" s="155">
        <f t="shared" si="2"/>
        <v>270142</v>
      </c>
      <c r="R23" s="155">
        <f t="shared" si="2"/>
        <v>23963529.600000001</v>
      </c>
    </row>
    <row r="24" spans="1:18" s="96" customFormat="1" ht="19.899999999999999" customHeight="1" thickBot="1" x14ac:dyDescent="0.25">
      <c r="A24" s="156">
        <v>22</v>
      </c>
      <c r="B24" s="157" t="s">
        <v>518</v>
      </c>
      <c r="C24" s="139">
        <f>'[1]címrend kötelező'!BS27</f>
        <v>5744697</v>
      </c>
      <c r="D24" s="139">
        <f>'[1]címrend önként'!BS27</f>
        <v>1022617</v>
      </c>
      <c r="E24" s="139">
        <f>'[1]címrend államig'!BS27</f>
        <v>0</v>
      </c>
      <c r="F24" s="139">
        <f t="shared" si="0"/>
        <v>6767314</v>
      </c>
      <c r="G24" s="139">
        <f>'[1]címrend kötelező'!AZ27</f>
        <v>2057878</v>
      </c>
      <c r="H24" s="139">
        <f>'[1]címrend önként'!AZ27</f>
        <v>94555</v>
      </c>
      <c r="I24" s="139">
        <f>'[1]címrend államig'!AZ27</f>
        <v>270142</v>
      </c>
      <c r="J24" s="139">
        <f t="shared" si="1"/>
        <v>2422575</v>
      </c>
      <c r="K24" s="139">
        <f>'[1]címrend kötelező'!AP27</f>
        <v>15413273.764</v>
      </c>
      <c r="L24" s="139">
        <f>'[1]címrend önként'!AP27</f>
        <v>6278942</v>
      </c>
      <c r="M24" s="139">
        <f>'[1]címrend államig'!AP27</f>
        <v>0</v>
      </c>
      <c r="N24" s="139">
        <f t="shared" si="3"/>
        <v>21692215.763999999</v>
      </c>
      <c r="O24" s="139">
        <f t="shared" si="2"/>
        <v>23215848.763999999</v>
      </c>
      <c r="P24" s="139">
        <f t="shared" si="2"/>
        <v>7396114</v>
      </c>
      <c r="Q24" s="139">
        <f t="shared" si="2"/>
        <v>270142</v>
      </c>
      <c r="R24" s="139">
        <f t="shared" si="2"/>
        <v>30882104.763999999</v>
      </c>
    </row>
    <row r="25" spans="1:18" s="96" customFormat="1" ht="15" customHeight="1" x14ac:dyDescent="0.2">
      <c r="A25" s="140" t="s">
        <v>299</v>
      </c>
      <c r="B25" s="141" t="s">
        <v>519</v>
      </c>
      <c r="C25" s="142">
        <f>'[1]címrend kötelező'!BS28</f>
        <v>1812265</v>
      </c>
      <c r="D25" s="142">
        <f>'[1]címrend önként'!BS28</f>
        <v>55282</v>
      </c>
      <c r="E25" s="142">
        <f>'[1]címrend államig'!BS28</f>
        <v>0</v>
      </c>
      <c r="F25" s="142">
        <f t="shared" si="0"/>
        <v>1867547</v>
      </c>
      <c r="G25" s="142">
        <f>'[1]címrend kötelező'!AZ28</f>
        <v>39000</v>
      </c>
      <c r="H25" s="142">
        <f>'[1]címrend önként'!AZ28</f>
        <v>0</v>
      </c>
      <c r="I25" s="142">
        <f>'[1]címrend államig'!AZ28</f>
        <v>3900</v>
      </c>
      <c r="J25" s="142">
        <f t="shared" si="1"/>
        <v>42900</v>
      </c>
      <c r="K25" s="142">
        <f>'[1]címrend kötelező'!AP28</f>
        <v>14792199.764</v>
      </c>
      <c r="L25" s="142">
        <f>'[1]címrend önként'!AP28</f>
        <v>570108</v>
      </c>
      <c r="M25" s="142">
        <f>'[1]címrend államig'!AP28</f>
        <v>0</v>
      </c>
      <c r="N25" s="142">
        <f t="shared" si="3"/>
        <v>15362307.764</v>
      </c>
      <c r="O25" s="142">
        <f t="shared" si="2"/>
        <v>16643464.764</v>
      </c>
      <c r="P25" s="142">
        <f t="shared" si="2"/>
        <v>625390</v>
      </c>
      <c r="Q25" s="142">
        <f t="shared" si="2"/>
        <v>3900</v>
      </c>
      <c r="R25" s="142">
        <f t="shared" si="2"/>
        <v>17272754.763999999</v>
      </c>
    </row>
    <row r="26" spans="1:18" s="96" customFormat="1" ht="30" customHeight="1" x14ac:dyDescent="0.2">
      <c r="A26" s="152">
        <v>24</v>
      </c>
      <c r="B26" s="158" t="s">
        <v>520</v>
      </c>
      <c r="C26" s="142">
        <f>'[1]címrend kötelező'!BS29</f>
        <v>1596807</v>
      </c>
      <c r="D26" s="142">
        <f>'[1]címrend önként'!BS29</f>
        <v>0</v>
      </c>
      <c r="E26" s="142">
        <f>'[1]címrend államig'!BS29</f>
        <v>0</v>
      </c>
      <c r="F26" s="142">
        <f t="shared" si="0"/>
        <v>1596807</v>
      </c>
      <c r="G26" s="142">
        <f>'[1]címrend kötelező'!AZ29</f>
        <v>0</v>
      </c>
      <c r="H26" s="142">
        <f>'[1]címrend önként'!AZ29</f>
        <v>0</v>
      </c>
      <c r="I26" s="142">
        <f>'[1]címrend államig'!AZ29</f>
        <v>0</v>
      </c>
      <c r="J26" s="142">
        <f t="shared" si="1"/>
        <v>0</v>
      </c>
      <c r="K26" s="142">
        <f>'[1]címrend kötelező'!AP29</f>
        <v>2024372.764</v>
      </c>
      <c r="L26" s="142">
        <f>'[1]címrend önként'!AP29</f>
        <v>9879</v>
      </c>
      <c r="M26" s="142">
        <f>'[1]címrend államig'!AP29</f>
        <v>0</v>
      </c>
      <c r="N26" s="142">
        <f t="shared" si="3"/>
        <v>2034251.764</v>
      </c>
      <c r="O26" s="142">
        <f t="shared" si="2"/>
        <v>3621179.764</v>
      </c>
      <c r="P26" s="142">
        <f t="shared" si="2"/>
        <v>9879</v>
      </c>
      <c r="Q26" s="142">
        <f t="shared" si="2"/>
        <v>0</v>
      </c>
      <c r="R26" s="142">
        <f t="shared" si="2"/>
        <v>3631058.764</v>
      </c>
    </row>
    <row r="27" spans="1:18" ht="15" customHeight="1" x14ac:dyDescent="0.2">
      <c r="A27" s="148" t="s">
        <v>301</v>
      </c>
      <c r="B27" s="159" t="s">
        <v>521</v>
      </c>
      <c r="C27" s="145">
        <f>'[1]címrend kötelező'!BS30</f>
        <v>0</v>
      </c>
      <c r="D27" s="145">
        <f>'[1]címrend önként'!BS30</f>
        <v>0</v>
      </c>
      <c r="E27" s="145">
        <f>'[1]címrend államig'!BS30</f>
        <v>0</v>
      </c>
      <c r="F27" s="145">
        <f t="shared" si="0"/>
        <v>0</v>
      </c>
      <c r="G27" s="145">
        <f>'[1]címrend kötelező'!AZ30</f>
        <v>0</v>
      </c>
      <c r="H27" s="145">
        <f>'[1]címrend önként'!AZ30</f>
        <v>0</v>
      </c>
      <c r="I27" s="145">
        <f>'[1]címrend államig'!AZ30</f>
        <v>0</v>
      </c>
      <c r="J27" s="145">
        <f t="shared" si="1"/>
        <v>0</v>
      </c>
      <c r="K27" s="145">
        <f>'[1]címrend kötelező'!AP30</f>
        <v>2019674.764</v>
      </c>
      <c r="L27" s="145">
        <f>'[1]címrend önként'!AP30</f>
        <v>0</v>
      </c>
      <c r="M27" s="145">
        <f>'[1]címrend államig'!AP30</f>
        <v>0</v>
      </c>
      <c r="N27" s="145">
        <f t="shared" si="3"/>
        <v>2019674.764</v>
      </c>
      <c r="O27" s="145">
        <f t="shared" si="2"/>
        <v>2019674.764</v>
      </c>
      <c r="P27" s="145">
        <f t="shared" si="2"/>
        <v>0</v>
      </c>
      <c r="Q27" s="145">
        <f t="shared" si="2"/>
        <v>0</v>
      </c>
      <c r="R27" s="145">
        <f t="shared" si="2"/>
        <v>2019674.764</v>
      </c>
    </row>
    <row r="28" spans="1:18" ht="15" customHeight="1" x14ac:dyDescent="0.2">
      <c r="A28" s="149">
        <v>26</v>
      </c>
      <c r="B28" s="159" t="s">
        <v>522</v>
      </c>
      <c r="C28" s="145">
        <f>'[1]címrend kötelező'!BS31</f>
        <v>0</v>
      </c>
      <c r="D28" s="145">
        <f>'[1]címrend önként'!BS31</f>
        <v>0</v>
      </c>
      <c r="E28" s="145">
        <f>'[1]címrend államig'!BS31</f>
        <v>0</v>
      </c>
      <c r="F28" s="145">
        <f t="shared" si="0"/>
        <v>0</v>
      </c>
      <c r="G28" s="145">
        <f>'[1]címrend kötelező'!AZ31</f>
        <v>0</v>
      </c>
      <c r="H28" s="145">
        <f>'[1]címrend önként'!AZ31</f>
        <v>0</v>
      </c>
      <c r="I28" s="145">
        <f>'[1]címrend államig'!AZ31</f>
        <v>0</v>
      </c>
      <c r="J28" s="145">
        <f t="shared" si="1"/>
        <v>0</v>
      </c>
      <c r="K28" s="145">
        <f>'[1]címrend kötelező'!AP31</f>
        <v>0</v>
      </c>
      <c r="L28" s="145">
        <f>'[1]címrend önként'!AP31</f>
        <v>0</v>
      </c>
      <c r="M28" s="145">
        <f>'[1]címrend államig'!AP31</f>
        <v>0</v>
      </c>
      <c r="N28" s="145">
        <f t="shared" si="3"/>
        <v>0</v>
      </c>
      <c r="O28" s="145">
        <f t="shared" si="2"/>
        <v>0</v>
      </c>
      <c r="P28" s="145">
        <f t="shared" si="2"/>
        <v>0</v>
      </c>
      <c r="Q28" s="145">
        <f t="shared" si="2"/>
        <v>0</v>
      </c>
      <c r="R28" s="145">
        <f t="shared" si="2"/>
        <v>0</v>
      </c>
    </row>
    <row r="29" spans="1:18" ht="15" customHeight="1" x14ac:dyDescent="0.2">
      <c r="A29" s="148" t="s">
        <v>303</v>
      </c>
      <c r="B29" s="159" t="s">
        <v>523</v>
      </c>
      <c r="C29" s="145">
        <f>'[1]címrend kötelező'!BS32</f>
        <v>0</v>
      </c>
      <c r="D29" s="145">
        <f>'[1]címrend önként'!BS32</f>
        <v>0</v>
      </c>
      <c r="E29" s="145">
        <f>'[1]címrend államig'!BS32</f>
        <v>0</v>
      </c>
      <c r="F29" s="145">
        <f t="shared" si="0"/>
        <v>0</v>
      </c>
      <c r="G29" s="145">
        <f>'[1]címrend kötelező'!AZ32</f>
        <v>0</v>
      </c>
      <c r="H29" s="145">
        <f>'[1]címrend önként'!AZ32</f>
        <v>0</v>
      </c>
      <c r="I29" s="145">
        <f>'[1]címrend államig'!AZ32</f>
        <v>0</v>
      </c>
      <c r="J29" s="145">
        <f t="shared" si="1"/>
        <v>0</v>
      </c>
      <c r="K29" s="145">
        <f>'[1]címrend kötelező'!AP32</f>
        <v>0</v>
      </c>
      <c r="L29" s="145">
        <f>'[1]címrend önként'!AP32</f>
        <v>0</v>
      </c>
      <c r="M29" s="145">
        <f>'[1]címrend államig'!AP32</f>
        <v>0</v>
      </c>
      <c r="N29" s="145">
        <f t="shared" si="3"/>
        <v>0</v>
      </c>
      <c r="O29" s="145">
        <f t="shared" si="2"/>
        <v>0</v>
      </c>
      <c r="P29" s="145">
        <f t="shared" si="2"/>
        <v>0</v>
      </c>
      <c r="Q29" s="145">
        <f t="shared" si="2"/>
        <v>0</v>
      </c>
      <c r="R29" s="145">
        <f t="shared" si="2"/>
        <v>0</v>
      </c>
    </row>
    <row r="30" spans="1:18" ht="15" customHeight="1" x14ac:dyDescent="0.2">
      <c r="A30" s="148" t="s">
        <v>304</v>
      </c>
      <c r="B30" s="159" t="s">
        <v>524</v>
      </c>
      <c r="C30" s="145">
        <f>'[1]címrend kötelező'!BS33</f>
        <v>0</v>
      </c>
      <c r="D30" s="145">
        <f>'[1]címrend önként'!BS33</f>
        <v>0</v>
      </c>
      <c r="E30" s="145">
        <f>'[1]címrend államig'!BS33</f>
        <v>0</v>
      </c>
      <c r="F30" s="145">
        <f t="shared" si="0"/>
        <v>0</v>
      </c>
      <c r="G30" s="145">
        <f>'[1]címrend kötelező'!AZ33</f>
        <v>0</v>
      </c>
      <c r="H30" s="145">
        <f>'[1]címrend önként'!AZ33</f>
        <v>0</v>
      </c>
      <c r="I30" s="145">
        <f>'[1]címrend államig'!AZ33</f>
        <v>0</v>
      </c>
      <c r="J30" s="145">
        <f t="shared" si="1"/>
        <v>0</v>
      </c>
      <c r="K30" s="145">
        <f>'[1]címrend kötelező'!AP33</f>
        <v>0</v>
      </c>
      <c r="L30" s="145">
        <f>'[1]címrend önként'!AP33</f>
        <v>0</v>
      </c>
      <c r="M30" s="145">
        <f>'[1]címrend államig'!AP33</f>
        <v>0</v>
      </c>
      <c r="N30" s="145">
        <f t="shared" si="3"/>
        <v>0</v>
      </c>
      <c r="O30" s="145">
        <f t="shared" si="2"/>
        <v>0</v>
      </c>
      <c r="P30" s="145">
        <f t="shared" si="2"/>
        <v>0</v>
      </c>
      <c r="Q30" s="145">
        <f t="shared" si="2"/>
        <v>0</v>
      </c>
      <c r="R30" s="145">
        <f t="shared" si="2"/>
        <v>0</v>
      </c>
    </row>
    <row r="31" spans="1:18" ht="15" customHeight="1" x14ac:dyDescent="0.2">
      <c r="A31" s="148" t="s">
        <v>305</v>
      </c>
      <c r="B31" s="159" t="s">
        <v>525</v>
      </c>
      <c r="C31" s="145">
        <f>'[1]címrend kötelező'!BS34</f>
        <v>1596807</v>
      </c>
      <c r="D31" s="145">
        <f>'[1]címrend önként'!BS34</f>
        <v>0</v>
      </c>
      <c r="E31" s="145">
        <f>'[1]címrend államig'!BS34</f>
        <v>0</v>
      </c>
      <c r="F31" s="145">
        <f t="shared" si="0"/>
        <v>1596807</v>
      </c>
      <c r="G31" s="145">
        <f>'[1]címrend kötelező'!AZ34</f>
        <v>0</v>
      </c>
      <c r="H31" s="145">
        <f>'[1]címrend önként'!AZ34</f>
        <v>0</v>
      </c>
      <c r="I31" s="145">
        <f>'[1]címrend államig'!AZ34</f>
        <v>0</v>
      </c>
      <c r="J31" s="145">
        <f t="shared" si="1"/>
        <v>0</v>
      </c>
      <c r="K31" s="145">
        <f>'[1]címrend kötelező'!AP34</f>
        <v>4698</v>
      </c>
      <c r="L31" s="145">
        <f>'[1]címrend önként'!AP34</f>
        <v>9879</v>
      </c>
      <c r="M31" s="145">
        <f>'[1]címrend államig'!AP34</f>
        <v>0</v>
      </c>
      <c r="N31" s="145">
        <f t="shared" si="3"/>
        <v>14577</v>
      </c>
      <c r="O31" s="145">
        <f t="shared" si="2"/>
        <v>1601505</v>
      </c>
      <c r="P31" s="145">
        <f t="shared" si="2"/>
        <v>9879</v>
      </c>
      <c r="Q31" s="145">
        <f t="shared" si="2"/>
        <v>0</v>
      </c>
      <c r="R31" s="145">
        <f t="shared" si="2"/>
        <v>1611384</v>
      </c>
    </row>
    <row r="32" spans="1:18" ht="15" customHeight="1" x14ac:dyDescent="0.2">
      <c r="A32" s="149">
        <v>30</v>
      </c>
      <c r="B32" s="159" t="s">
        <v>526</v>
      </c>
      <c r="C32" s="145">
        <f>'[1]címrend kötelező'!BS35</f>
        <v>0</v>
      </c>
      <c r="D32" s="145">
        <f>'[1]címrend önként'!BS35</f>
        <v>0</v>
      </c>
      <c r="E32" s="145">
        <f>'[1]címrend államig'!BS35</f>
        <v>0</v>
      </c>
      <c r="F32" s="145">
        <f t="shared" si="0"/>
        <v>0</v>
      </c>
      <c r="G32" s="145">
        <f>'[1]címrend kötelező'!AZ35</f>
        <v>35000</v>
      </c>
      <c r="H32" s="145">
        <f>'[1]címrend önként'!AZ35</f>
        <v>0</v>
      </c>
      <c r="I32" s="145">
        <f>'[1]címrend államig'!AZ35</f>
        <v>2300</v>
      </c>
      <c r="J32" s="145">
        <f t="shared" si="1"/>
        <v>37300</v>
      </c>
      <c r="K32" s="145">
        <f>'[1]címrend kötelező'!AP35</f>
        <v>8835936</v>
      </c>
      <c r="L32" s="145">
        <f>'[1]címrend önként'!AP35</f>
        <v>0</v>
      </c>
      <c r="M32" s="145">
        <f>'[1]címrend államig'!AP35</f>
        <v>0</v>
      </c>
      <c r="N32" s="145">
        <f t="shared" si="3"/>
        <v>8835936</v>
      </c>
      <c r="O32" s="145">
        <f t="shared" si="2"/>
        <v>8870936</v>
      </c>
      <c r="P32" s="145">
        <f t="shared" si="2"/>
        <v>0</v>
      </c>
      <c r="Q32" s="145">
        <f t="shared" si="2"/>
        <v>2300</v>
      </c>
      <c r="R32" s="145">
        <f t="shared" si="2"/>
        <v>8873236</v>
      </c>
    </row>
    <row r="33" spans="1:18" ht="15" customHeight="1" x14ac:dyDescent="0.2">
      <c r="A33" s="148" t="s">
        <v>307</v>
      </c>
      <c r="B33" s="159" t="s">
        <v>527</v>
      </c>
      <c r="C33" s="145">
        <f>'[1]címrend kötelező'!BS36</f>
        <v>215458</v>
      </c>
      <c r="D33" s="145">
        <f>'[1]címrend önként'!BS36</f>
        <v>44418</v>
      </c>
      <c r="E33" s="145">
        <f>'[1]címrend államig'!BS36</f>
        <v>0</v>
      </c>
      <c r="F33" s="145">
        <f t="shared" si="0"/>
        <v>259876</v>
      </c>
      <c r="G33" s="145">
        <f>'[1]címrend kötelező'!AZ36</f>
        <v>4000</v>
      </c>
      <c r="H33" s="145">
        <f>'[1]címrend önként'!AZ36</f>
        <v>0</v>
      </c>
      <c r="I33" s="145">
        <f>'[1]címrend államig'!AZ36</f>
        <v>1600</v>
      </c>
      <c r="J33" s="145">
        <f t="shared" si="1"/>
        <v>5600</v>
      </c>
      <c r="K33" s="145">
        <f>'[1]címrend kötelező'!AP36</f>
        <v>3796891</v>
      </c>
      <c r="L33" s="145">
        <f>'[1]címrend önként'!AP36</f>
        <v>460229</v>
      </c>
      <c r="M33" s="145">
        <f>'[1]címrend államig'!AP36</f>
        <v>0</v>
      </c>
      <c r="N33" s="145">
        <f t="shared" si="3"/>
        <v>4257120</v>
      </c>
      <c r="O33" s="145">
        <f t="shared" si="2"/>
        <v>4016349</v>
      </c>
      <c r="P33" s="145">
        <f t="shared" si="2"/>
        <v>504647</v>
      </c>
      <c r="Q33" s="145">
        <f t="shared" si="2"/>
        <v>1600</v>
      </c>
      <c r="R33" s="145">
        <f t="shared" si="2"/>
        <v>4522596</v>
      </c>
    </row>
    <row r="34" spans="1:18" s="96" customFormat="1" ht="15" customHeight="1" x14ac:dyDescent="0.2">
      <c r="A34" s="152">
        <v>32</v>
      </c>
      <c r="B34" s="158" t="s">
        <v>528</v>
      </c>
      <c r="C34" s="142">
        <f>'[1]címrend kötelező'!BS37</f>
        <v>0</v>
      </c>
      <c r="D34" s="142">
        <f>'[1]címrend önként'!BS37</f>
        <v>10864</v>
      </c>
      <c r="E34" s="142">
        <f>'[1]címrend államig'!BS37</f>
        <v>0</v>
      </c>
      <c r="F34" s="142">
        <f t="shared" si="0"/>
        <v>10864</v>
      </c>
      <c r="G34" s="142">
        <f>'[1]címrend kötelező'!AZ37</f>
        <v>0</v>
      </c>
      <c r="H34" s="142">
        <f>'[1]címrend önként'!AZ37</f>
        <v>0</v>
      </c>
      <c r="I34" s="142">
        <f>'[1]címrend államig'!AZ37</f>
        <v>0</v>
      </c>
      <c r="J34" s="142">
        <f t="shared" si="1"/>
        <v>0</v>
      </c>
      <c r="K34" s="142">
        <f>'[1]címrend kötelező'!AP37</f>
        <v>135000</v>
      </c>
      <c r="L34" s="142">
        <f>'[1]címrend önként'!AP37</f>
        <v>100000</v>
      </c>
      <c r="M34" s="142">
        <f>'[1]címrend államig'!AP37</f>
        <v>0</v>
      </c>
      <c r="N34" s="142">
        <f t="shared" si="3"/>
        <v>235000</v>
      </c>
      <c r="O34" s="142">
        <f t="shared" si="2"/>
        <v>135000</v>
      </c>
      <c r="P34" s="142">
        <f t="shared" si="2"/>
        <v>110864</v>
      </c>
      <c r="Q34" s="142">
        <f t="shared" si="2"/>
        <v>0</v>
      </c>
      <c r="R34" s="142">
        <f t="shared" si="2"/>
        <v>245864</v>
      </c>
    </row>
    <row r="35" spans="1:18" ht="15" customHeight="1" x14ac:dyDescent="0.2">
      <c r="A35" s="149">
        <v>33</v>
      </c>
      <c r="B35" s="159" t="s">
        <v>529</v>
      </c>
      <c r="C35" s="145">
        <f>'[1]címrend kötelező'!BS38</f>
        <v>0</v>
      </c>
      <c r="D35" s="145">
        <f>'[1]címrend önként'!BS38</f>
        <v>0</v>
      </c>
      <c r="E35" s="145">
        <f>'[1]címrend államig'!BS38</f>
        <v>0</v>
      </c>
      <c r="F35" s="145">
        <f t="shared" si="0"/>
        <v>0</v>
      </c>
      <c r="G35" s="145">
        <f>'[1]címrend kötelező'!AZ38</f>
        <v>0</v>
      </c>
      <c r="H35" s="145">
        <f>'[1]címrend önként'!AZ38</f>
        <v>0</v>
      </c>
      <c r="I35" s="145">
        <f>'[1]címrend államig'!AZ38</f>
        <v>0</v>
      </c>
      <c r="J35" s="145">
        <f t="shared" si="1"/>
        <v>0</v>
      </c>
      <c r="K35" s="145">
        <f>'[1]címrend kötelező'!AP38</f>
        <v>0</v>
      </c>
      <c r="L35" s="145">
        <f>'[1]címrend önként'!AP38</f>
        <v>0</v>
      </c>
      <c r="M35" s="145">
        <f>'[1]címrend államig'!AP38</f>
        <v>0</v>
      </c>
      <c r="N35" s="145">
        <f t="shared" si="3"/>
        <v>0</v>
      </c>
      <c r="O35" s="145">
        <f t="shared" si="2"/>
        <v>0</v>
      </c>
      <c r="P35" s="145">
        <f t="shared" si="2"/>
        <v>0</v>
      </c>
      <c r="Q35" s="145">
        <f t="shared" si="2"/>
        <v>0</v>
      </c>
      <c r="R35" s="145">
        <f t="shared" si="2"/>
        <v>0</v>
      </c>
    </row>
    <row r="36" spans="1:18" ht="15" customHeight="1" x14ac:dyDescent="0.2">
      <c r="A36" s="149">
        <v>34</v>
      </c>
      <c r="B36" s="159" t="s">
        <v>530</v>
      </c>
      <c r="C36" s="145">
        <f>'[1]címrend kötelező'!BS39</f>
        <v>0</v>
      </c>
      <c r="D36" s="145">
        <f>'[1]címrend önként'!BS39</f>
        <v>10864</v>
      </c>
      <c r="E36" s="145">
        <f>'[1]címrend államig'!BS39</f>
        <v>0</v>
      </c>
      <c r="F36" s="145">
        <f t="shared" si="0"/>
        <v>10864</v>
      </c>
      <c r="G36" s="145">
        <f>'[1]címrend kötelező'!AZ39</f>
        <v>0</v>
      </c>
      <c r="H36" s="145">
        <f>'[1]címrend önként'!AZ39</f>
        <v>0</v>
      </c>
      <c r="I36" s="145">
        <f>'[1]címrend államig'!AZ39</f>
        <v>0</v>
      </c>
      <c r="J36" s="145">
        <f t="shared" si="1"/>
        <v>0</v>
      </c>
      <c r="K36" s="145">
        <f>'[1]címrend kötelező'!AP39</f>
        <v>135000</v>
      </c>
      <c r="L36" s="145">
        <f>'[1]címrend önként'!AP39</f>
        <v>100000</v>
      </c>
      <c r="M36" s="145">
        <f>'[1]címrend államig'!AP39</f>
        <v>0</v>
      </c>
      <c r="N36" s="145">
        <f t="shared" si="3"/>
        <v>235000</v>
      </c>
      <c r="O36" s="145">
        <f t="shared" si="2"/>
        <v>135000</v>
      </c>
      <c r="P36" s="145">
        <f t="shared" si="2"/>
        <v>110864</v>
      </c>
      <c r="Q36" s="145">
        <f t="shared" si="2"/>
        <v>0</v>
      </c>
      <c r="R36" s="145">
        <f t="shared" si="2"/>
        <v>245864</v>
      </c>
    </row>
    <row r="37" spans="1:18" s="96" customFormat="1" ht="15" customHeight="1" x14ac:dyDescent="0.2">
      <c r="A37" s="160">
        <v>35</v>
      </c>
      <c r="B37" s="158" t="s">
        <v>531</v>
      </c>
      <c r="C37" s="142">
        <f>'[1]címrend kötelező'!BS40</f>
        <v>0</v>
      </c>
      <c r="D37" s="142">
        <f>'[1]címrend önként'!BS40</f>
        <v>0</v>
      </c>
      <c r="E37" s="142">
        <f>'[1]címrend államig'!BS40</f>
        <v>0</v>
      </c>
      <c r="F37" s="142">
        <f t="shared" si="0"/>
        <v>0</v>
      </c>
      <c r="G37" s="142">
        <f>'[1]címrend kötelező'!AZ40</f>
        <v>0</v>
      </c>
      <c r="H37" s="142">
        <f>'[1]címrend önként'!AZ40</f>
        <v>0</v>
      </c>
      <c r="I37" s="142">
        <f>'[1]címrend államig'!AZ40</f>
        <v>0</v>
      </c>
      <c r="J37" s="142">
        <f t="shared" si="1"/>
        <v>0</v>
      </c>
      <c r="K37" s="142">
        <f>'[1]címrend kötelező'!AP40</f>
        <v>0</v>
      </c>
      <c r="L37" s="142">
        <f>'[1]címrend önként'!AP40</f>
        <v>1142150</v>
      </c>
      <c r="M37" s="142">
        <f>'[1]címrend államig'!AP40</f>
        <v>0</v>
      </c>
      <c r="N37" s="142">
        <f t="shared" si="3"/>
        <v>1142150</v>
      </c>
      <c r="O37" s="142">
        <f t="shared" si="2"/>
        <v>0</v>
      </c>
      <c r="P37" s="142">
        <f t="shared" si="2"/>
        <v>1142150</v>
      </c>
      <c r="Q37" s="142">
        <f t="shared" si="2"/>
        <v>0</v>
      </c>
      <c r="R37" s="142">
        <f t="shared" si="2"/>
        <v>1142150</v>
      </c>
    </row>
    <row r="38" spans="1:18" s="96" customFormat="1" ht="15" customHeight="1" x14ac:dyDescent="0.2">
      <c r="A38" s="161" t="s">
        <v>312</v>
      </c>
      <c r="B38" s="158" t="s">
        <v>532</v>
      </c>
      <c r="C38" s="142">
        <f>'[1]címrend kötelező'!BS41</f>
        <v>0</v>
      </c>
      <c r="D38" s="142">
        <f>'[1]címrend önként'!BS41</f>
        <v>0</v>
      </c>
      <c r="E38" s="142">
        <f>'[1]címrend államig'!BS41</f>
        <v>0</v>
      </c>
      <c r="F38" s="142">
        <f t="shared" si="0"/>
        <v>0</v>
      </c>
      <c r="G38" s="142">
        <f>'[1]címrend kötelező'!AZ41</f>
        <v>0</v>
      </c>
      <c r="H38" s="142">
        <f>'[1]címrend önként'!AZ41</f>
        <v>0</v>
      </c>
      <c r="I38" s="142">
        <f>'[1]címrend államig'!AZ41</f>
        <v>0</v>
      </c>
      <c r="J38" s="142">
        <f t="shared" si="1"/>
        <v>0</v>
      </c>
      <c r="K38" s="142">
        <f>'[1]címrend kötelező'!AP41</f>
        <v>0</v>
      </c>
      <c r="L38" s="142">
        <f>'[1]címrend önként'!AP41</f>
        <v>0</v>
      </c>
      <c r="M38" s="142">
        <f>'[1]címrend államig'!AP41</f>
        <v>0</v>
      </c>
      <c r="N38" s="142">
        <f t="shared" si="3"/>
        <v>0</v>
      </c>
      <c r="O38" s="142">
        <f t="shared" si="2"/>
        <v>0</v>
      </c>
      <c r="P38" s="142">
        <f t="shared" si="2"/>
        <v>0</v>
      </c>
      <c r="Q38" s="142">
        <f t="shared" si="2"/>
        <v>0</v>
      </c>
      <c r="R38" s="142">
        <f t="shared" si="2"/>
        <v>0</v>
      </c>
    </row>
    <row r="39" spans="1:18" ht="15" customHeight="1" x14ac:dyDescent="0.2">
      <c r="A39" s="149">
        <v>37</v>
      </c>
      <c r="B39" s="159" t="s">
        <v>533</v>
      </c>
      <c r="C39" s="145">
        <f>'[1]címrend kötelező'!BS42</f>
        <v>0</v>
      </c>
      <c r="D39" s="145">
        <f>'[1]címrend önként'!BS42</f>
        <v>0</v>
      </c>
      <c r="E39" s="145">
        <f>'[1]címrend államig'!BS42</f>
        <v>0</v>
      </c>
      <c r="F39" s="145">
        <f t="shared" si="0"/>
        <v>0</v>
      </c>
      <c r="G39" s="145">
        <f>'[1]címrend kötelező'!AZ42</f>
        <v>0</v>
      </c>
      <c r="H39" s="145">
        <f>'[1]címrend önként'!AZ42</f>
        <v>0</v>
      </c>
      <c r="I39" s="145">
        <f>'[1]címrend államig'!AZ42</f>
        <v>0</v>
      </c>
      <c r="J39" s="145">
        <f t="shared" si="1"/>
        <v>0</v>
      </c>
      <c r="K39" s="145">
        <f>'[1]címrend kötelező'!AP42</f>
        <v>0</v>
      </c>
      <c r="L39" s="145">
        <f>'[1]címrend önként'!AP42</f>
        <v>0</v>
      </c>
      <c r="M39" s="145">
        <f>'[1]címrend államig'!AP42</f>
        <v>0</v>
      </c>
      <c r="N39" s="145">
        <f t="shared" si="3"/>
        <v>0</v>
      </c>
      <c r="O39" s="145">
        <f t="shared" si="2"/>
        <v>0</v>
      </c>
      <c r="P39" s="145">
        <f t="shared" si="2"/>
        <v>0</v>
      </c>
      <c r="Q39" s="145">
        <f t="shared" si="2"/>
        <v>0</v>
      </c>
      <c r="R39" s="145">
        <f t="shared" si="2"/>
        <v>0</v>
      </c>
    </row>
    <row r="40" spans="1:18" ht="15" customHeight="1" x14ac:dyDescent="0.2">
      <c r="A40" s="148" t="s">
        <v>314</v>
      </c>
      <c r="B40" s="159" t="s">
        <v>534</v>
      </c>
      <c r="C40" s="145">
        <f>'[1]címrend kötelező'!BS43</f>
        <v>0</v>
      </c>
      <c r="D40" s="145">
        <f>'[1]címrend önként'!BS43</f>
        <v>0</v>
      </c>
      <c r="E40" s="145">
        <f>'[1]címrend államig'!BS43</f>
        <v>0</v>
      </c>
      <c r="F40" s="145">
        <f t="shared" si="0"/>
        <v>0</v>
      </c>
      <c r="G40" s="145">
        <f>'[1]címrend kötelező'!AZ43</f>
        <v>0</v>
      </c>
      <c r="H40" s="145">
        <f>'[1]címrend önként'!AZ43</f>
        <v>0</v>
      </c>
      <c r="I40" s="145">
        <f>'[1]címrend államig'!AZ43</f>
        <v>0</v>
      </c>
      <c r="J40" s="145">
        <f t="shared" si="1"/>
        <v>0</v>
      </c>
      <c r="K40" s="145">
        <f>'[1]címrend kötelező'!AP43</f>
        <v>0</v>
      </c>
      <c r="L40" s="145">
        <f>'[1]címrend önként'!AP43</f>
        <v>0</v>
      </c>
      <c r="M40" s="145">
        <f>'[1]címrend államig'!AP43</f>
        <v>0</v>
      </c>
      <c r="N40" s="145">
        <f t="shared" si="3"/>
        <v>0</v>
      </c>
      <c r="O40" s="145">
        <f t="shared" si="2"/>
        <v>0</v>
      </c>
      <c r="P40" s="145">
        <f t="shared" si="2"/>
        <v>0</v>
      </c>
      <c r="Q40" s="145">
        <f t="shared" si="2"/>
        <v>0</v>
      </c>
      <c r="R40" s="145">
        <f t="shared" si="2"/>
        <v>0</v>
      </c>
    </row>
    <row r="41" spans="1:18" ht="15" customHeight="1" x14ac:dyDescent="0.2">
      <c r="A41" s="149">
        <v>39</v>
      </c>
      <c r="B41" s="159" t="s">
        <v>535</v>
      </c>
      <c r="C41" s="162">
        <f>'[1]címrend kötelező'!BS44</f>
        <v>0</v>
      </c>
      <c r="D41" s="162">
        <f>'[1]címrend önként'!BS44</f>
        <v>0</v>
      </c>
      <c r="E41" s="162">
        <f>'[1]címrend államig'!BS44</f>
        <v>0</v>
      </c>
      <c r="F41" s="162">
        <f t="shared" si="0"/>
        <v>0</v>
      </c>
      <c r="G41" s="162">
        <f>'[1]címrend kötelező'!AZ44</f>
        <v>0</v>
      </c>
      <c r="H41" s="162">
        <f>'[1]címrend önként'!AZ44</f>
        <v>0</v>
      </c>
      <c r="I41" s="162">
        <f>'[1]címrend államig'!AZ44</f>
        <v>0</v>
      </c>
      <c r="J41" s="162">
        <f t="shared" si="1"/>
        <v>0</v>
      </c>
      <c r="K41" s="162">
        <f>'[1]címrend kötelező'!AP44</f>
        <v>0</v>
      </c>
      <c r="L41" s="162">
        <f>'[1]címrend önként'!AP44</f>
        <v>0</v>
      </c>
      <c r="M41" s="162">
        <f>'[1]címrend államig'!AP44</f>
        <v>0</v>
      </c>
      <c r="N41" s="162">
        <f t="shared" si="3"/>
        <v>0</v>
      </c>
      <c r="O41" s="162">
        <f t="shared" si="2"/>
        <v>0</v>
      </c>
      <c r="P41" s="162">
        <f t="shared" si="2"/>
        <v>0</v>
      </c>
      <c r="Q41" s="162">
        <f t="shared" si="2"/>
        <v>0</v>
      </c>
      <c r="R41" s="162">
        <f t="shared" si="2"/>
        <v>0</v>
      </c>
    </row>
    <row r="42" spans="1:18" ht="15" customHeight="1" x14ac:dyDescent="0.2">
      <c r="A42" s="148" t="s">
        <v>316</v>
      </c>
      <c r="B42" s="159" t="s">
        <v>536</v>
      </c>
      <c r="C42" s="162">
        <f>'[1]címrend kötelező'!BS45</f>
        <v>0</v>
      </c>
      <c r="D42" s="162">
        <f>'[1]címrend önként'!BS45</f>
        <v>0</v>
      </c>
      <c r="E42" s="162">
        <f>'[1]címrend államig'!BS45</f>
        <v>0</v>
      </c>
      <c r="F42" s="162">
        <f t="shared" si="0"/>
        <v>0</v>
      </c>
      <c r="G42" s="162">
        <f>'[1]címrend kötelező'!AZ45</f>
        <v>0</v>
      </c>
      <c r="H42" s="162">
        <f>'[1]címrend önként'!AZ45</f>
        <v>0</v>
      </c>
      <c r="I42" s="162">
        <f>'[1]címrend államig'!AZ45</f>
        <v>0</v>
      </c>
      <c r="J42" s="162">
        <f t="shared" si="1"/>
        <v>0</v>
      </c>
      <c r="K42" s="162">
        <f>'[1]címrend kötelező'!AP45</f>
        <v>0</v>
      </c>
      <c r="L42" s="162">
        <f>'[1]címrend önként'!AP45</f>
        <v>0</v>
      </c>
      <c r="M42" s="162">
        <f>'[1]címrend államig'!AP45</f>
        <v>0</v>
      </c>
      <c r="N42" s="162">
        <f t="shared" si="3"/>
        <v>0</v>
      </c>
      <c r="O42" s="162">
        <f t="shared" si="2"/>
        <v>0</v>
      </c>
      <c r="P42" s="162">
        <f t="shared" si="2"/>
        <v>0</v>
      </c>
      <c r="Q42" s="162">
        <f t="shared" si="2"/>
        <v>0</v>
      </c>
      <c r="R42" s="162">
        <f t="shared" si="2"/>
        <v>0</v>
      </c>
    </row>
    <row r="43" spans="1:18" ht="15" customHeight="1" x14ac:dyDescent="0.2">
      <c r="A43" s="149">
        <v>41</v>
      </c>
      <c r="B43" s="159" t="s">
        <v>537</v>
      </c>
      <c r="C43" s="145">
        <f>'[1]címrend kötelező'!BS46</f>
        <v>0</v>
      </c>
      <c r="D43" s="145">
        <f>'[1]címrend önként'!BS46</f>
        <v>0</v>
      </c>
      <c r="E43" s="145">
        <f>'[1]címrend államig'!BS46</f>
        <v>0</v>
      </c>
      <c r="F43" s="145">
        <f t="shared" si="0"/>
        <v>0</v>
      </c>
      <c r="G43" s="145">
        <f>'[1]címrend kötelező'!AZ46</f>
        <v>0</v>
      </c>
      <c r="H43" s="145">
        <f>'[1]címrend önként'!AZ46</f>
        <v>0</v>
      </c>
      <c r="I43" s="145">
        <f>'[1]címrend államig'!AZ46</f>
        <v>0</v>
      </c>
      <c r="J43" s="145">
        <f t="shared" si="1"/>
        <v>0</v>
      </c>
      <c r="K43" s="145">
        <f>'[1]címrend kötelező'!AP46</f>
        <v>0</v>
      </c>
      <c r="L43" s="145">
        <f>'[1]címrend önként'!AP46</f>
        <v>791850</v>
      </c>
      <c r="M43" s="145">
        <f>'[1]címrend államig'!AP46</f>
        <v>0</v>
      </c>
      <c r="N43" s="145">
        <f t="shared" si="3"/>
        <v>791850</v>
      </c>
      <c r="O43" s="145">
        <f t="shared" si="2"/>
        <v>0</v>
      </c>
      <c r="P43" s="145">
        <f t="shared" si="2"/>
        <v>791850</v>
      </c>
      <c r="Q43" s="145">
        <f t="shared" si="2"/>
        <v>0</v>
      </c>
      <c r="R43" s="145">
        <f t="shared" si="2"/>
        <v>791850</v>
      </c>
    </row>
    <row r="44" spans="1:18" ht="15" customHeight="1" x14ac:dyDescent="0.2">
      <c r="A44" s="148" t="s">
        <v>318</v>
      </c>
      <c r="B44" s="159" t="s">
        <v>538</v>
      </c>
      <c r="C44" s="145">
        <f>'[1]címrend kötelező'!BS47</f>
        <v>0</v>
      </c>
      <c r="D44" s="145">
        <f>'[1]címrend önként'!BS47</f>
        <v>0</v>
      </c>
      <c r="E44" s="145">
        <f>'[1]címrend államig'!BS47</f>
        <v>0</v>
      </c>
      <c r="F44" s="145">
        <f t="shared" si="0"/>
        <v>0</v>
      </c>
      <c r="G44" s="145">
        <f>'[1]címrend kötelező'!AZ47</f>
        <v>0</v>
      </c>
      <c r="H44" s="145">
        <f>'[1]címrend önként'!AZ47</f>
        <v>0</v>
      </c>
      <c r="I44" s="145">
        <f>'[1]címrend államig'!AZ47</f>
        <v>0</v>
      </c>
      <c r="J44" s="145">
        <f t="shared" si="1"/>
        <v>0</v>
      </c>
      <c r="K44" s="145">
        <f>'[1]címrend kötelező'!AP47</f>
        <v>0</v>
      </c>
      <c r="L44" s="145">
        <f>'[1]címrend önként'!AP47</f>
        <v>0</v>
      </c>
      <c r="M44" s="145">
        <f>'[1]címrend államig'!AP47</f>
        <v>0</v>
      </c>
      <c r="N44" s="145">
        <f t="shared" si="3"/>
        <v>0</v>
      </c>
      <c r="O44" s="145">
        <f t="shared" si="2"/>
        <v>0</v>
      </c>
      <c r="P44" s="145">
        <f t="shared" si="2"/>
        <v>0</v>
      </c>
      <c r="Q44" s="145">
        <f t="shared" si="2"/>
        <v>0</v>
      </c>
      <c r="R44" s="145">
        <f t="shared" si="2"/>
        <v>0</v>
      </c>
    </row>
    <row r="45" spans="1:18" ht="15" customHeight="1" x14ac:dyDescent="0.2">
      <c r="A45" s="149">
        <v>43</v>
      </c>
      <c r="B45" s="159" t="s">
        <v>539</v>
      </c>
      <c r="C45" s="145">
        <f>'[1]címrend kötelező'!BS48</f>
        <v>0</v>
      </c>
      <c r="D45" s="145">
        <f>'[1]címrend önként'!BS48</f>
        <v>0</v>
      </c>
      <c r="E45" s="145">
        <f>'[1]címrend államig'!BS48</f>
        <v>0</v>
      </c>
      <c r="F45" s="145">
        <f t="shared" si="0"/>
        <v>0</v>
      </c>
      <c r="G45" s="145">
        <f>'[1]címrend kötelező'!AZ48</f>
        <v>0</v>
      </c>
      <c r="H45" s="145">
        <f>'[1]címrend önként'!AZ48</f>
        <v>0</v>
      </c>
      <c r="I45" s="145">
        <f>'[1]címrend államig'!AZ48</f>
        <v>0</v>
      </c>
      <c r="J45" s="145">
        <f t="shared" si="1"/>
        <v>0</v>
      </c>
      <c r="K45" s="145">
        <f>'[1]címrend kötelező'!AP48</f>
        <v>0</v>
      </c>
      <c r="L45" s="145">
        <f>'[1]címrend önként'!AP48</f>
        <v>0</v>
      </c>
      <c r="M45" s="145">
        <f>'[1]címrend államig'!AP48</f>
        <v>0</v>
      </c>
      <c r="N45" s="145">
        <f t="shared" si="3"/>
        <v>0</v>
      </c>
      <c r="O45" s="145">
        <f t="shared" si="2"/>
        <v>0</v>
      </c>
      <c r="P45" s="145">
        <f t="shared" si="2"/>
        <v>0</v>
      </c>
      <c r="Q45" s="145">
        <f t="shared" si="2"/>
        <v>0</v>
      </c>
      <c r="R45" s="145">
        <f t="shared" si="2"/>
        <v>0</v>
      </c>
    </row>
    <row r="46" spans="1:18" s="96" customFormat="1" ht="15" customHeight="1" x14ac:dyDescent="0.2">
      <c r="A46" s="161" t="s">
        <v>540</v>
      </c>
      <c r="B46" s="158" t="s">
        <v>541</v>
      </c>
      <c r="C46" s="142">
        <f>'[1]címrend kötelező'!BS49</f>
        <v>0</v>
      </c>
      <c r="D46" s="142">
        <f>'[1]címrend önként'!BS49</f>
        <v>0</v>
      </c>
      <c r="E46" s="142">
        <f>'[1]címrend államig'!BS49</f>
        <v>0</v>
      </c>
      <c r="F46" s="142">
        <f t="shared" si="0"/>
        <v>0</v>
      </c>
      <c r="G46" s="142">
        <f>'[1]címrend kötelező'!AZ49</f>
        <v>0</v>
      </c>
      <c r="H46" s="142">
        <f>'[1]címrend önként'!AZ49</f>
        <v>0</v>
      </c>
      <c r="I46" s="142">
        <f>'[1]címrend államig'!AZ49</f>
        <v>0</v>
      </c>
      <c r="J46" s="142">
        <f t="shared" si="1"/>
        <v>0</v>
      </c>
      <c r="K46" s="142">
        <f>'[1]címrend kötelező'!AP49</f>
        <v>0</v>
      </c>
      <c r="L46" s="142">
        <f>'[1]címrend önként'!AP49</f>
        <v>350300</v>
      </c>
      <c r="M46" s="142">
        <f>'[1]címrend államig'!AP49</f>
        <v>0</v>
      </c>
      <c r="N46" s="142">
        <f t="shared" si="3"/>
        <v>350300</v>
      </c>
      <c r="O46" s="142">
        <f t="shared" si="2"/>
        <v>0</v>
      </c>
      <c r="P46" s="142">
        <f t="shared" si="2"/>
        <v>350300</v>
      </c>
      <c r="Q46" s="142">
        <f t="shared" si="2"/>
        <v>0</v>
      </c>
      <c r="R46" s="142">
        <f t="shared" si="2"/>
        <v>350300</v>
      </c>
    </row>
    <row r="47" spans="1:18" ht="15" customHeight="1" x14ac:dyDescent="0.2">
      <c r="A47" s="149">
        <v>45</v>
      </c>
      <c r="B47" s="159" t="s">
        <v>542</v>
      </c>
      <c r="C47" s="145">
        <f>'[1]címrend kötelező'!BS50</f>
        <v>0</v>
      </c>
      <c r="D47" s="145">
        <f>'[1]címrend önként'!BS50</f>
        <v>0</v>
      </c>
      <c r="E47" s="145">
        <f>'[1]címrend államig'!BS50</f>
        <v>0</v>
      </c>
      <c r="F47" s="145">
        <f t="shared" si="0"/>
        <v>0</v>
      </c>
      <c r="G47" s="145">
        <f>'[1]címrend kötelező'!AZ50</f>
        <v>0</v>
      </c>
      <c r="H47" s="145">
        <f>'[1]címrend önként'!AZ50</f>
        <v>0</v>
      </c>
      <c r="I47" s="145">
        <f>'[1]címrend államig'!AZ50</f>
        <v>0</v>
      </c>
      <c r="J47" s="145">
        <f t="shared" si="1"/>
        <v>0</v>
      </c>
      <c r="K47" s="145">
        <f>'[1]címrend kötelező'!AP50</f>
        <v>0</v>
      </c>
      <c r="L47" s="145">
        <f>'[1]címrend önként'!AP50</f>
        <v>350300</v>
      </c>
      <c r="M47" s="145">
        <f>'[1]címrend államig'!AP50</f>
        <v>0</v>
      </c>
      <c r="N47" s="145">
        <f t="shared" si="3"/>
        <v>350300</v>
      </c>
      <c r="O47" s="145">
        <f t="shared" si="2"/>
        <v>0</v>
      </c>
      <c r="P47" s="145">
        <f t="shared" si="2"/>
        <v>350300</v>
      </c>
      <c r="Q47" s="145">
        <f t="shared" si="2"/>
        <v>0</v>
      </c>
      <c r="R47" s="145">
        <f t="shared" si="2"/>
        <v>350300</v>
      </c>
    </row>
    <row r="48" spans="1:18" ht="15" customHeight="1" x14ac:dyDescent="0.2">
      <c r="A48" s="148" t="s">
        <v>543</v>
      </c>
      <c r="B48" s="159" t="s">
        <v>544</v>
      </c>
      <c r="C48" s="145">
        <f>'[1]címrend kötelező'!BS51</f>
        <v>0</v>
      </c>
      <c r="D48" s="145">
        <f>'[1]címrend önként'!BS51</f>
        <v>0</v>
      </c>
      <c r="E48" s="145">
        <f>'[1]címrend államig'!BS51</f>
        <v>0</v>
      </c>
      <c r="F48" s="145">
        <f t="shared" si="0"/>
        <v>0</v>
      </c>
      <c r="G48" s="145">
        <f>'[1]címrend kötelező'!AZ51</f>
        <v>0</v>
      </c>
      <c r="H48" s="145">
        <f>'[1]címrend önként'!AZ51</f>
        <v>0</v>
      </c>
      <c r="I48" s="145">
        <f>'[1]címrend államig'!AZ51</f>
        <v>0</v>
      </c>
      <c r="J48" s="145">
        <f t="shared" si="1"/>
        <v>0</v>
      </c>
      <c r="K48" s="145">
        <f>'[1]címrend kötelező'!AP51</f>
        <v>0</v>
      </c>
      <c r="L48" s="145">
        <f>'[1]címrend önként'!AP51</f>
        <v>0</v>
      </c>
      <c r="M48" s="145">
        <f>'[1]címrend államig'!AP51</f>
        <v>0</v>
      </c>
      <c r="N48" s="145">
        <f t="shared" si="3"/>
        <v>0</v>
      </c>
      <c r="O48" s="145">
        <f t="shared" si="2"/>
        <v>0</v>
      </c>
      <c r="P48" s="145">
        <f t="shared" si="2"/>
        <v>0</v>
      </c>
      <c r="Q48" s="145">
        <f t="shared" si="2"/>
        <v>0</v>
      </c>
      <c r="R48" s="145">
        <f t="shared" si="2"/>
        <v>0</v>
      </c>
    </row>
    <row r="49" spans="1:18" s="96" customFormat="1" ht="15" customHeight="1" x14ac:dyDescent="0.2">
      <c r="A49" s="163" t="s">
        <v>545</v>
      </c>
      <c r="B49" s="158" t="s">
        <v>546</v>
      </c>
      <c r="C49" s="142">
        <f>'[1]címrend kötelező'!BS52</f>
        <v>1812265</v>
      </c>
      <c r="D49" s="142">
        <f>'[1]címrend önként'!BS52</f>
        <v>55282</v>
      </c>
      <c r="E49" s="142">
        <f>'[1]címrend államig'!BS52</f>
        <v>0</v>
      </c>
      <c r="F49" s="142">
        <f t="shared" si="0"/>
        <v>1867547</v>
      </c>
      <c r="G49" s="142">
        <f>'[1]címrend kötelező'!AZ52</f>
        <v>39000</v>
      </c>
      <c r="H49" s="142">
        <f>'[1]címrend önként'!AZ52</f>
        <v>0</v>
      </c>
      <c r="I49" s="142">
        <f>'[1]címrend államig'!AZ52</f>
        <v>3900</v>
      </c>
      <c r="J49" s="142">
        <f t="shared" si="1"/>
        <v>42900</v>
      </c>
      <c r="K49" s="142">
        <f>'[1]címrend kötelező'!AP52</f>
        <v>14792199.764</v>
      </c>
      <c r="L49" s="142">
        <f>'[1]címrend önként'!AP52</f>
        <v>1712258</v>
      </c>
      <c r="M49" s="142">
        <f>'[1]címrend államig'!AP52</f>
        <v>0</v>
      </c>
      <c r="N49" s="142">
        <f t="shared" si="3"/>
        <v>16504457.764</v>
      </c>
      <c r="O49" s="142">
        <f t="shared" si="2"/>
        <v>16643464.764</v>
      </c>
      <c r="P49" s="142">
        <f t="shared" si="2"/>
        <v>1767540</v>
      </c>
      <c r="Q49" s="142">
        <f t="shared" si="2"/>
        <v>3900</v>
      </c>
      <c r="R49" s="142">
        <f t="shared" si="2"/>
        <v>18414904.763999999</v>
      </c>
    </row>
    <row r="50" spans="1:18" s="96" customFormat="1" ht="15" customHeight="1" x14ac:dyDescent="0.2">
      <c r="A50" s="151" t="s">
        <v>547</v>
      </c>
      <c r="B50" s="158" t="s">
        <v>548</v>
      </c>
      <c r="C50" s="142">
        <f>'[1]címrend kötelező'!BS53</f>
        <v>0</v>
      </c>
      <c r="D50" s="142">
        <f>'[1]címrend önként'!BS53</f>
        <v>0</v>
      </c>
      <c r="E50" s="142">
        <f>'[1]címrend államig'!BS53</f>
        <v>0</v>
      </c>
      <c r="F50" s="142">
        <f t="shared" si="0"/>
        <v>0</v>
      </c>
      <c r="G50" s="142">
        <f>'[1]címrend kötelező'!AZ53</f>
        <v>0</v>
      </c>
      <c r="H50" s="142">
        <f>'[1]címrend önként'!AZ53</f>
        <v>0</v>
      </c>
      <c r="I50" s="142">
        <f>'[1]címrend államig'!AZ53</f>
        <v>0</v>
      </c>
      <c r="J50" s="142">
        <f t="shared" si="1"/>
        <v>0</v>
      </c>
      <c r="K50" s="142">
        <f>'[1]címrend kötelező'!AP53</f>
        <v>5939710</v>
      </c>
      <c r="L50" s="142">
        <f>'[1]címrend önként'!AP53</f>
        <v>712623</v>
      </c>
      <c r="M50" s="142">
        <f>'[1]címrend államig'!AP53</f>
        <v>266242</v>
      </c>
      <c r="N50" s="142">
        <f t="shared" si="3"/>
        <v>6918575</v>
      </c>
      <c r="O50" s="142">
        <f t="shared" si="2"/>
        <v>5939710</v>
      </c>
      <c r="P50" s="142">
        <f t="shared" si="2"/>
        <v>712623</v>
      </c>
      <c r="Q50" s="142">
        <f t="shared" si="2"/>
        <v>266242</v>
      </c>
      <c r="R50" s="142">
        <f t="shared" si="2"/>
        <v>6918575</v>
      </c>
    </row>
    <row r="51" spans="1:18" s="96" customFormat="1" ht="15" customHeight="1" x14ac:dyDescent="0.2">
      <c r="A51" s="152">
        <v>49</v>
      </c>
      <c r="B51" s="158" t="s">
        <v>549</v>
      </c>
      <c r="C51" s="142">
        <f>'[1]címrend kötelező'!BS54</f>
        <v>0</v>
      </c>
      <c r="D51" s="142">
        <f>'[1]címrend önként'!BS54</f>
        <v>0</v>
      </c>
      <c r="E51" s="142">
        <f>'[1]címrend államig'!BS54</f>
        <v>0</v>
      </c>
      <c r="F51" s="142">
        <f t="shared" si="0"/>
        <v>0</v>
      </c>
      <c r="G51" s="142">
        <f>'[1]címrend kötelező'!AZ54</f>
        <v>0</v>
      </c>
      <c r="H51" s="142">
        <f>'[1]címrend önként'!AZ54</f>
        <v>0</v>
      </c>
      <c r="I51" s="142">
        <f>'[1]címrend államig'!AZ54</f>
        <v>0</v>
      </c>
      <c r="J51" s="142">
        <f t="shared" si="1"/>
        <v>0</v>
      </c>
      <c r="K51" s="142">
        <f>'[1]címrend kötelező'!AP54</f>
        <v>5872663</v>
      </c>
      <c r="L51" s="142">
        <f>'[1]címrend önként'!AP54</f>
        <v>710749</v>
      </c>
      <c r="M51" s="142">
        <f>'[1]címrend államig'!AP54</f>
        <v>266242</v>
      </c>
      <c r="N51" s="142">
        <f t="shared" si="3"/>
        <v>6849654</v>
      </c>
      <c r="O51" s="142">
        <f t="shared" si="2"/>
        <v>5872663</v>
      </c>
      <c r="P51" s="142">
        <f t="shared" si="2"/>
        <v>710749</v>
      </c>
      <c r="Q51" s="142">
        <f t="shared" si="2"/>
        <v>266242</v>
      </c>
      <c r="R51" s="142">
        <f t="shared" si="2"/>
        <v>6849654</v>
      </c>
    </row>
    <row r="52" spans="1:18" s="96" customFormat="1" ht="15" customHeight="1" x14ac:dyDescent="0.2">
      <c r="A52" s="148" t="s">
        <v>550</v>
      </c>
      <c r="B52" s="159" t="s">
        <v>551</v>
      </c>
      <c r="C52" s="145">
        <f>'[1]címrend kötelező'!BS55</f>
        <v>0</v>
      </c>
      <c r="D52" s="145">
        <f>'[1]címrend önként'!BS55</f>
        <v>0</v>
      </c>
      <c r="E52" s="145">
        <f>'[1]címrend államig'!BS55</f>
        <v>0</v>
      </c>
      <c r="F52" s="145">
        <f t="shared" si="0"/>
        <v>0</v>
      </c>
      <c r="G52" s="145">
        <f>'[1]címrend kötelező'!AZ55</f>
        <v>0</v>
      </c>
      <c r="H52" s="145">
        <f>'[1]címrend önként'!AZ55</f>
        <v>0</v>
      </c>
      <c r="I52" s="145">
        <f>'[1]címrend államig'!AZ55</f>
        <v>0</v>
      </c>
      <c r="J52" s="145">
        <f t="shared" si="1"/>
        <v>0</v>
      </c>
      <c r="K52" s="145">
        <f>'[1]címrend kötelező'!AP55</f>
        <v>0</v>
      </c>
      <c r="L52" s="145">
        <f>'[1]címrend önként'!AP55</f>
        <v>0</v>
      </c>
      <c r="M52" s="145">
        <f>'[1]címrend államig'!AP55</f>
        <v>0</v>
      </c>
      <c r="N52" s="145">
        <f t="shared" si="3"/>
        <v>0</v>
      </c>
      <c r="O52" s="145">
        <f t="shared" si="2"/>
        <v>0</v>
      </c>
      <c r="P52" s="145">
        <f t="shared" si="2"/>
        <v>0</v>
      </c>
      <c r="Q52" s="145">
        <f t="shared" si="2"/>
        <v>0</v>
      </c>
      <c r="R52" s="145">
        <f t="shared" si="2"/>
        <v>0</v>
      </c>
    </row>
    <row r="53" spans="1:18" s="96" customFormat="1" ht="15" customHeight="1" x14ac:dyDescent="0.2">
      <c r="A53" s="149">
        <v>51</v>
      </c>
      <c r="B53" s="159" t="s">
        <v>552</v>
      </c>
      <c r="C53" s="145">
        <f>'[1]címrend kötelező'!BS56</f>
        <v>0</v>
      </c>
      <c r="D53" s="145">
        <f>'[1]címrend önként'!BS56</f>
        <v>0</v>
      </c>
      <c r="E53" s="145">
        <f>'[1]címrend államig'!BS56</f>
        <v>0</v>
      </c>
      <c r="F53" s="145">
        <f t="shared" si="0"/>
        <v>0</v>
      </c>
      <c r="G53" s="145">
        <f>'[1]címrend kötelező'!AZ56</f>
        <v>0</v>
      </c>
      <c r="H53" s="145">
        <f>'[1]címrend önként'!AZ56</f>
        <v>0</v>
      </c>
      <c r="I53" s="145">
        <f>'[1]címrend államig'!AZ56</f>
        <v>0</v>
      </c>
      <c r="J53" s="145">
        <f t="shared" si="1"/>
        <v>0</v>
      </c>
      <c r="K53" s="145">
        <f>'[1]címrend kötelező'!AP56</f>
        <v>0</v>
      </c>
      <c r="L53" s="145">
        <f>'[1]címrend önként'!AP56</f>
        <v>0</v>
      </c>
      <c r="M53" s="145">
        <f>'[1]címrend államig'!AP56</f>
        <v>0</v>
      </c>
      <c r="N53" s="145">
        <f t="shared" si="3"/>
        <v>0</v>
      </c>
      <c r="O53" s="145">
        <f t="shared" si="2"/>
        <v>0</v>
      </c>
      <c r="P53" s="145">
        <f t="shared" si="2"/>
        <v>0</v>
      </c>
      <c r="Q53" s="145">
        <f t="shared" si="2"/>
        <v>0</v>
      </c>
      <c r="R53" s="145">
        <f t="shared" si="2"/>
        <v>0</v>
      </c>
    </row>
    <row r="54" spans="1:18" ht="15" customHeight="1" x14ac:dyDescent="0.2">
      <c r="A54" s="148" t="s">
        <v>553</v>
      </c>
      <c r="B54" s="164" t="s">
        <v>554</v>
      </c>
      <c r="C54" s="145">
        <f>'[1]címrend kötelező'!BS57</f>
        <v>0</v>
      </c>
      <c r="D54" s="145">
        <f>'[1]címrend önként'!BS57</f>
        <v>0</v>
      </c>
      <c r="E54" s="145">
        <f>'[1]címrend államig'!BS57</f>
        <v>0</v>
      </c>
      <c r="F54" s="145">
        <f t="shared" si="0"/>
        <v>0</v>
      </c>
      <c r="G54" s="145">
        <f>'[1]címrend kötelező'!AZ57</f>
        <v>0</v>
      </c>
      <c r="H54" s="145">
        <f>'[1]címrend önként'!AZ57</f>
        <v>0</v>
      </c>
      <c r="I54" s="145">
        <f>'[1]címrend államig'!AZ57</f>
        <v>0</v>
      </c>
      <c r="J54" s="145">
        <f t="shared" si="1"/>
        <v>0</v>
      </c>
      <c r="K54" s="145">
        <f>'[1]címrend kötelező'!AP57</f>
        <v>5872663</v>
      </c>
      <c r="L54" s="145">
        <f>'[1]címrend önként'!AP57</f>
        <v>710749</v>
      </c>
      <c r="M54" s="145">
        <f>'[1]címrend államig'!AP57</f>
        <v>266242</v>
      </c>
      <c r="N54" s="145">
        <f t="shared" si="3"/>
        <v>6849654</v>
      </c>
      <c r="O54" s="145">
        <f t="shared" si="2"/>
        <v>5872663</v>
      </c>
      <c r="P54" s="145">
        <f t="shared" si="2"/>
        <v>710749</v>
      </c>
      <c r="Q54" s="145">
        <f t="shared" si="2"/>
        <v>266242</v>
      </c>
      <c r="R54" s="145">
        <f t="shared" si="2"/>
        <v>6849654</v>
      </c>
    </row>
    <row r="55" spans="1:18" s="96" customFormat="1" ht="15" customHeight="1" x14ac:dyDescent="0.2">
      <c r="A55" s="152">
        <v>53</v>
      </c>
      <c r="B55" s="158" t="s">
        <v>555</v>
      </c>
      <c r="C55" s="142">
        <f>'[1]címrend kötelező'!BS58</f>
        <v>0</v>
      </c>
      <c r="D55" s="142">
        <f>'[1]címrend önként'!BS58</f>
        <v>0</v>
      </c>
      <c r="E55" s="142">
        <f>'[1]címrend államig'!BS58</f>
        <v>0</v>
      </c>
      <c r="F55" s="142">
        <f t="shared" si="0"/>
        <v>0</v>
      </c>
      <c r="G55" s="142">
        <f>'[1]címrend kötelező'!AZ58</f>
        <v>0</v>
      </c>
      <c r="H55" s="142">
        <f>'[1]címrend önként'!AZ58</f>
        <v>0</v>
      </c>
      <c r="I55" s="142">
        <f>'[1]címrend államig'!AZ58</f>
        <v>0</v>
      </c>
      <c r="J55" s="142">
        <f t="shared" si="1"/>
        <v>0</v>
      </c>
      <c r="K55" s="142">
        <f>'[1]címrend kötelező'!AP58</f>
        <v>67047</v>
      </c>
      <c r="L55" s="142">
        <f>'[1]címrend önként'!AP58</f>
        <v>1874</v>
      </c>
      <c r="M55" s="142">
        <f>'[1]címrend államig'!AP58</f>
        <v>0</v>
      </c>
      <c r="N55" s="142">
        <f t="shared" si="3"/>
        <v>68921</v>
      </c>
      <c r="O55" s="142">
        <f t="shared" si="2"/>
        <v>67047</v>
      </c>
      <c r="P55" s="142">
        <f t="shared" si="2"/>
        <v>1874</v>
      </c>
      <c r="Q55" s="142">
        <f t="shared" si="2"/>
        <v>0</v>
      </c>
      <c r="R55" s="142">
        <f t="shared" si="2"/>
        <v>68921</v>
      </c>
    </row>
    <row r="56" spans="1:18" ht="15" customHeight="1" x14ac:dyDescent="0.2">
      <c r="A56" s="148" t="s">
        <v>556</v>
      </c>
      <c r="B56" s="164" t="s">
        <v>557</v>
      </c>
      <c r="C56" s="145">
        <f>'[1]címrend kötelező'!BS59</f>
        <v>0</v>
      </c>
      <c r="D56" s="145">
        <f>'[1]címrend önként'!BS59</f>
        <v>0</v>
      </c>
      <c r="E56" s="145">
        <f>'[1]címrend államig'!BS59</f>
        <v>0</v>
      </c>
      <c r="F56" s="145">
        <f t="shared" si="0"/>
        <v>0</v>
      </c>
      <c r="G56" s="145">
        <f>'[1]címrend kötelező'!AZ59</f>
        <v>0</v>
      </c>
      <c r="H56" s="145">
        <f>'[1]címrend önként'!AZ59</f>
        <v>0</v>
      </c>
      <c r="I56" s="145">
        <f>'[1]címrend államig'!AZ59</f>
        <v>0</v>
      </c>
      <c r="J56" s="145">
        <f t="shared" si="1"/>
        <v>0</v>
      </c>
      <c r="K56" s="145">
        <f>'[1]címrend kötelező'!AP59</f>
        <v>67047</v>
      </c>
      <c r="L56" s="145">
        <f>'[1]címrend önként'!AP59</f>
        <v>1874</v>
      </c>
      <c r="M56" s="145">
        <f>'[1]címrend államig'!AP59</f>
        <v>0</v>
      </c>
      <c r="N56" s="145">
        <f t="shared" si="3"/>
        <v>68921</v>
      </c>
      <c r="O56" s="145">
        <f t="shared" si="2"/>
        <v>67047</v>
      </c>
      <c r="P56" s="145">
        <f t="shared" si="2"/>
        <v>1874</v>
      </c>
      <c r="Q56" s="145">
        <f t="shared" si="2"/>
        <v>0</v>
      </c>
      <c r="R56" s="145">
        <f t="shared" si="2"/>
        <v>68921</v>
      </c>
    </row>
    <row r="57" spans="1:18" ht="15" customHeight="1" x14ac:dyDescent="0.2">
      <c r="A57" s="149">
        <v>55</v>
      </c>
      <c r="B57" s="159" t="s">
        <v>558</v>
      </c>
      <c r="C57" s="145">
        <f>'[1]címrend kötelező'!BS60</f>
        <v>0</v>
      </c>
      <c r="D57" s="145">
        <f>'[1]címrend önként'!BS60</f>
        <v>0</v>
      </c>
      <c r="E57" s="145">
        <f>'[1]címrend államig'!BS60</f>
        <v>0</v>
      </c>
      <c r="F57" s="145">
        <f t="shared" si="0"/>
        <v>0</v>
      </c>
      <c r="G57" s="145">
        <f>'[1]címrend kötelező'!AZ60</f>
        <v>0</v>
      </c>
      <c r="H57" s="145">
        <f>'[1]címrend önként'!AZ60</f>
        <v>0</v>
      </c>
      <c r="I57" s="145">
        <f>'[1]címrend államig'!AZ60</f>
        <v>0</v>
      </c>
      <c r="J57" s="145">
        <f t="shared" si="1"/>
        <v>0</v>
      </c>
      <c r="K57" s="145">
        <f>'[1]címrend kötelező'!AP60</f>
        <v>0</v>
      </c>
      <c r="L57" s="145">
        <f>'[1]címrend önként'!AP60</f>
        <v>0</v>
      </c>
      <c r="M57" s="145">
        <f>'[1]címrend államig'!AP60</f>
        <v>0</v>
      </c>
      <c r="N57" s="145">
        <f t="shared" si="3"/>
        <v>0</v>
      </c>
      <c r="O57" s="145">
        <f t="shared" si="2"/>
        <v>0</v>
      </c>
      <c r="P57" s="145">
        <f t="shared" si="2"/>
        <v>0</v>
      </c>
      <c r="Q57" s="145">
        <f t="shared" si="2"/>
        <v>0</v>
      </c>
      <c r="R57" s="145">
        <f t="shared" si="2"/>
        <v>0</v>
      </c>
    </row>
    <row r="58" spans="1:18" s="96" customFormat="1" ht="15" customHeight="1" x14ac:dyDescent="0.2">
      <c r="A58" s="160">
        <v>56</v>
      </c>
      <c r="B58" s="158" t="s">
        <v>559</v>
      </c>
      <c r="C58" s="142">
        <f>'[1]címrend kötelező'!BS61</f>
        <v>3932432</v>
      </c>
      <c r="D58" s="142">
        <f>'[1]címrend önként'!BS61</f>
        <v>967335</v>
      </c>
      <c r="E58" s="142">
        <f>'[1]címrend államig'!BS61</f>
        <v>0</v>
      </c>
      <c r="F58" s="142">
        <f t="shared" si="0"/>
        <v>4899767</v>
      </c>
      <c r="G58" s="142">
        <f>'[1]címrend kötelező'!AZ61</f>
        <v>2018878</v>
      </c>
      <c r="H58" s="142">
        <f>'[1]címrend önként'!AZ61</f>
        <v>94555</v>
      </c>
      <c r="I58" s="142">
        <f>'[1]címrend államig'!AZ61</f>
        <v>266242</v>
      </c>
      <c r="J58" s="142">
        <f t="shared" si="1"/>
        <v>2379675</v>
      </c>
      <c r="K58" s="142">
        <f>'[1]címrend kötelező'!AP61</f>
        <v>621074</v>
      </c>
      <c r="L58" s="142">
        <f>'[1]címrend önként'!AP61</f>
        <v>4566684</v>
      </c>
      <c r="M58" s="142">
        <f>'[1]címrend államig'!AP61</f>
        <v>0</v>
      </c>
      <c r="N58" s="142">
        <f t="shared" si="3"/>
        <v>5187758</v>
      </c>
      <c r="O58" s="142">
        <f t="shared" si="2"/>
        <v>6572384</v>
      </c>
      <c r="P58" s="142">
        <f t="shared" si="2"/>
        <v>5628574</v>
      </c>
      <c r="Q58" s="142">
        <f t="shared" si="2"/>
        <v>266242</v>
      </c>
      <c r="R58" s="142">
        <f t="shared" si="2"/>
        <v>12467200</v>
      </c>
    </row>
    <row r="59" spans="1:18" s="96" customFormat="1" ht="15" customHeight="1" x14ac:dyDescent="0.2">
      <c r="A59" s="152">
        <v>57</v>
      </c>
      <c r="B59" s="158" t="s">
        <v>560</v>
      </c>
      <c r="C59" s="142">
        <f>'[1]címrend kötelező'!BS62</f>
        <v>3907706</v>
      </c>
      <c r="D59" s="142">
        <f>'[1]címrend önként'!BS62</f>
        <v>915461</v>
      </c>
      <c r="E59" s="142">
        <f>'[1]címrend államig'!BS62</f>
        <v>0</v>
      </c>
      <c r="F59" s="142">
        <f t="shared" si="0"/>
        <v>4823167</v>
      </c>
      <c r="G59" s="142">
        <f>'[1]címrend kötelező'!AZ62</f>
        <v>1964957</v>
      </c>
      <c r="H59" s="142">
        <f>'[1]címrend önként'!AZ62</f>
        <v>94555</v>
      </c>
      <c r="I59" s="142">
        <f>'[1]címrend államig'!AZ62</f>
        <v>266242</v>
      </c>
      <c r="J59" s="142">
        <f t="shared" si="1"/>
        <v>2325754</v>
      </c>
      <c r="K59" s="142">
        <f>'[1]címrend kötelező'!AP62</f>
        <v>621074</v>
      </c>
      <c r="L59" s="142">
        <f>'[1]címrend önként'!AP62</f>
        <v>167891</v>
      </c>
      <c r="M59" s="142">
        <f>'[1]címrend államig'!AP62</f>
        <v>0</v>
      </c>
      <c r="N59" s="142">
        <f t="shared" si="3"/>
        <v>788965</v>
      </c>
      <c r="O59" s="142">
        <f t="shared" si="2"/>
        <v>6493737</v>
      </c>
      <c r="P59" s="142">
        <f t="shared" si="2"/>
        <v>1177907</v>
      </c>
      <c r="Q59" s="142">
        <f t="shared" si="2"/>
        <v>266242</v>
      </c>
      <c r="R59" s="142">
        <f t="shared" si="2"/>
        <v>7937886</v>
      </c>
    </row>
    <row r="60" spans="1:18" ht="15" customHeight="1" x14ac:dyDescent="0.2">
      <c r="A60" s="148" t="s">
        <v>561</v>
      </c>
      <c r="B60" s="164" t="s">
        <v>562</v>
      </c>
      <c r="C60" s="145">
        <f>'[1]címrend kötelező'!BS63</f>
        <v>3907706</v>
      </c>
      <c r="D60" s="145">
        <f>'[1]címrend önként'!BS63</f>
        <v>616194</v>
      </c>
      <c r="E60" s="145">
        <f>'[1]címrend államig'!BS63</f>
        <v>0</v>
      </c>
      <c r="F60" s="145">
        <f t="shared" si="0"/>
        <v>4523900</v>
      </c>
      <c r="G60" s="150">
        <f>'[1]címrend kötelező'!AZ63</f>
        <v>1964957</v>
      </c>
      <c r="H60" s="150">
        <f>'[1]címrend önként'!AZ63</f>
        <v>94555</v>
      </c>
      <c r="I60" s="150">
        <f>'[1]címrend államig'!AZ63</f>
        <v>266242</v>
      </c>
      <c r="J60" s="150">
        <f t="shared" si="1"/>
        <v>2325754</v>
      </c>
      <c r="K60" s="145">
        <f>'[1]címrend kötelező'!AP63</f>
        <v>0</v>
      </c>
      <c r="L60" s="145">
        <f>'[1]címrend önként'!AP63</f>
        <v>0</v>
      </c>
      <c r="M60" s="145">
        <f>'[1]címrend államig'!AP63</f>
        <v>0</v>
      </c>
      <c r="N60" s="145">
        <f t="shared" si="3"/>
        <v>0</v>
      </c>
      <c r="O60" s="145">
        <f t="shared" si="2"/>
        <v>5872663</v>
      </c>
      <c r="P60" s="145">
        <f t="shared" si="2"/>
        <v>710749</v>
      </c>
      <c r="Q60" s="145">
        <f t="shared" si="2"/>
        <v>266242</v>
      </c>
      <c r="R60" s="145">
        <f t="shared" si="2"/>
        <v>6849654</v>
      </c>
    </row>
    <row r="61" spans="1:18" ht="15" customHeight="1" x14ac:dyDescent="0.2">
      <c r="A61" s="149">
        <v>59</v>
      </c>
      <c r="B61" s="159" t="s">
        <v>563</v>
      </c>
      <c r="C61" s="145">
        <f>'[1]címrend kötelező'!BS64</f>
        <v>0</v>
      </c>
      <c r="D61" s="145">
        <f>'[1]címrend önként'!BS64</f>
        <v>0</v>
      </c>
      <c r="E61" s="145">
        <f>'[1]címrend államig'!BS64</f>
        <v>0</v>
      </c>
      <c r="F61" s="145">
        <f t="shared" si="0"/>
        <v>0</v>
      </c>
      <c r="G61" s="145">
        <f>'[1]címrend kötelező'!AZ64</f>
        <v>0</v>
      </c>
      <c r="H61" s="145">
        <f>'[1]címrend önként'!AZ64</f>
        <v>0</v>
      </c>
      <c r="I61" s="145">
        <f>'[1]címrend államig'!AZ64</f>
        <v>0</v>
      </c>
      <c r="J61" s="145">
        <f t="shared" si="1"/>
        <v>0</v>
      </c>
      <c r="K61" s="145">
        <f>'[1]címrend kötelező'!AP64</f>
        <v>0</v>
      </c>
      <c r="L61" s="145">
        <f>'[1]címrend önként'!AP64</f>
        <v>0</v>
      </c>
      <c r="M61" s="145">
        <f>'[1]címrend államig'!AP64</f>
        <v>0</v>
      </c>
      <c r="N61" s="145">
        <f t="shared" si="3"/>
        <v>0</v>
      </c>
      <c r="O61" s="145">
        <f t="shared" si="2"/>
        <v>0</v>
      </c>
      <c r="P61" s="145">
        <f t="shared" si="2"/>
        <v>0</v>
      </c>
      <c r="Q61" s="145">
        <f t="shared" si="2"/>
        <v>0</v>
      </c>
      <c r="R61" s="145">
        <f t="shared" si="2"/>
        <v>0</v>
      </c>
    </row>
    <row r="62" spans="1:18" ht="15" customHeight="1" x14ac:dyDescent="0.2">
      <c r="A62" s="148" t="s">
        <v>564</v>
      </c>
      <c r="B62" s="159" t="s">
        <v>565</v>
      </c>
      <c r="C62" s="145">
        <f>'[1]címrend kötelező'!BS65</f>
        <v>0</v>
      </c>
      <c r="D62" s="145">
        <f>'[1]címrend önként'!BS65</f>
        <v>0</v>
      </c>
      <c r="E62" s="145">
        <f>'[1]címrend államig'!BS65</f>
        <v>0</v>
      </c>
      <c r="F62" s="145">
        <f t="shared" si="0"/>
        <v>0</v>
      </c>
      <c r="G62" s="145">
        <f>'[1]címrend kötelező'!AZ65</f>
        <v>0</v>
      </c>
      <c r="H62" s="145">
        <f>'[1]címrend önként'!AZ65</f>
        <v>0</v>
      </c>
      <c r="I62" s="145">
        <f>'[1]címrend államig'!AZ65</f>
        <v>0</v>
      </c>
      <c r="J62" s="145">
        <f t="shared" si="1"/>
        <v>0</v>
      </c>
      <c r="K62" s="145">
        <f>'[1]címrend kötelező'!AP65</f>
        <v>0</v>
      </c>
      <c r="L62" s="145">
        <f>'[1]címrend önként'!AP65</f>
        <v>0</v>
      </c>
      <c r="M62" s="145">
        <f>'[1]címrend államig'!AP65</f>
        <v>0</v>
      </c>
      <c r="N62" s="145">
        <f t="shared" si="3"/>
        <v>0</v>
      </c>
      <c r="O62" s="145">
        <f t="shared" si="2"/>
        <v>0</v>
      </c>
      <c r="P62" s="145">
        <f t="shared" si="2"/>
        <v>0</v>
      </c>
      <c r="Q62" s="145">
        <f t="shared" si="2"/>
        <v>0</v>
      </c>
      <c r="R62" s="145">
        <f t="shared" si="2"/>
        <v>0</v>
      </c>
    </row>
    <row r="63" spans="1:18" ht="15" customHeight="1" x14ac:dyDescent="0.2">
      <c r="A63" s="149">
        <v>61</v>
      </c>
      <c r="B63" s="159" t="s">
        <v>566</v>
      </c>
      <c r="C63" s="145">
        <f>'[1]címrend kötelező'!BS66</f>
        <v>0</v>
      </c>
      <c r="D63" s="145">
        <f>'[1]címrend önként'!BS66</f>
        <v>299267</v>
      </c>
      <c r="E63" s="145">
        <f>'[1]címrend államig'!BS66</f>
        <v>0</v>
      </c>
      <c r="F63" s="145">
        <f t="shared" si="0"/>
        <v>299267</v>
      </c>
      <c r="G63" s="145">
        <f>'[1]címrend kötelező'!AZ66</f>
        <v>0</v>
      </c>
      <c r="H63" s="145">
        <f>'[1]címrend önként'!AZ66</f>
        <v>0</v>
      </c>
      <c r="I63" s="145">
        <f>'[1]címrend államig'!AZ66</f>
        <v>0</v>
      </c>
      <c r="J63" s="145">
        <f t="shared" si="1"/>
        <v>0</v>
      </c>
      <c r="K63" s="145">
        <f>'[1]címrend kötelező'!AP66</f>
        <v>621074</v>
      </c>
      <c r="L63" s="145">
        <f>'[1]címrend önként'!AP66</f>
        <v>167891</v>
      </c>
      <c r="M63" s="145">
        <f>'[1]címrend államig'!AP66</f>
        <v>0</v>
      </c>
      <c r="N63" s="145">
        <f t="shared" si="3"/>
        <v>788965</v>
      </c>
      <c r="O63" s="145">
        <f t="shared" si="2"/>
        <v>621074</v>
      </c>
      <c r="P63" s="145">
        <f t="shared" si="2"/>
        <v>467158</v>
      </c>
      <c r="Q63" s="145">
        <f t="shared" si="2"/>
        <v>0</v>
      </c>
      <c r="R63" s="145">
        <f t="shared" si="2"/>
        <v>1088232</v>
      </c>
    </row>
    <row r="64" spans="1:18" s="96" customFormat="1" ht="15" customHeight="1" x14ac:dyDescent="0.2">
      <c r="A64" s="152">
        <v>62</v>
      </c>
      <c r="B64" s="158" t="s">
        <v>567</v>
      </c>
      <c r="C64" s="142">
        <f>'[1]címrend kötelező'!BS67</f>
        <v>24726</v>
      </c>
      <c r="D64" s="142">
        <f>'[1]címrend önként'!BS67</f>
        <v>51874</v>
      </c>
      <c r="E64" s="142">
        <f>'[1]címrend államig'!BS67</f>
        <v>0</v>
      </c>
      <c r="F64" s="142">
        <f t="shared" si="0"/>
        <v>76600</v>
      </c>
      <c r="G64" s="142">
        <f>'[1]címrend kötelező'!AZ67</f>
        <v>53921</v>
      </c>
      <c r="H64" s="142">
        <f>'[1]címrend önként'!AZ67</f>
        <v>0</v>
      </c>
      <c r="I64" s="142">
        <f>'[1]címrend államig'!AZ67</f>
        <v>0</v>
      </c>
      <c r="J64" s="142">
        <f t="shared" si="1"/>
        <v>53921</v>
      </c>
      <c r="K64" s="142">
        <f>'[1]címrend kötelező'!AP67</f>
        <v>0</v>
      </c>
      <c r="L64" s="142">
        <f>'[1]címrend önként'!AP67</f>
        <v>4398793</v>
      </c>
      <c r="M64" s="142">
        <f>'[1]címrend államig'!AP67</f>
        <v>0</v>
      </c>
      <c r="N64" s="142">
        <f t="shared" si="3"/>
        <v>4398793</v>
      </c>
      <c r="O64" s="142">
        <f t="shared" si="2"/>
        <v>78647</v>
      </c>
      <c r="P64" s="142">
        <f t="shared" si="2"/>
        <v>4450667</v>
      </c>
      <c r="Q64" s="142">
        <f t="shared" si="2"/>
        <v>0</v>
      </c>
      <c r="R64" s="142">
        <f t="shared" si="2"/>
        <v>4529314</v>
      </c>
    </row>
    <row r="65" spans="1:18" ht="15" customHeight="1" x14ac:dyDescent="0.2">
      <c r="A65" s="148" t="s">
        <v>568</v>
      </c>
      <c r="B65" s="164" t="s">
        <v>562</v>
      </c>
      <c r="C65" s="145">
        <f>'[1]címrend kötelező'!BS68</f>
        <v>13126</v>
      </c>
      <c r="D65" s="145">
        <f>'[1]címrend önként'!BS68</f>
        <v>1874</v>
      </c>
      <c r="E65" s="145">
        <f>'[1]címrend államig'!BS68</f>
        <v>0</v>
      </c>
      <c r="F65" s="145">
        <f t="shared" si="0"/>
        <v>15000</v>
      </c>
      <c r="G65" s="150">
        <f>'[1]címrend kötelező'!AZ68</f>
        <v>53921</v>
      </c>
      <c r="H65" s="150">
        <f>'[1]címrend önként'!AZ68</f>
        <v>0</v>
      </c>
      <c r="I65" s="150">
        <f>'[1]címrend államig'!AZ68</f>
        <v>0</v>
      </c>
      <c r="J65" s="150">
        <f t="shared" si="1"/>
        <v>53921</v>
      </c>
      <c r="K65" s="145">
        <f>'[1]címrend kötelező'!AP68</f>
        <v>0</v>
      </c>
      <c r="L65" s="145">
        <f>'[1]címrend önként'!AP68</f>
        <v>0</v>
      </c>
      <c r="M65" s="145">
        <f>'[1]címrend államig'!AP68</f>
        <v>0</v>
      </c>
      <c r="N65" s="145">
        <f t="shared" si="3"/>
        <v>0</v>
      </c>
      <c r="O65" s="145">
        <f t="shared" si="2"/>
        <v>67047</v>
      </c>
      <c r="P65" s="145">
        <f t="shared" si="2"/>
        <v>1874</v>
      </c>
      <c r="Q65" s="145">
        <f t="shared" si="2"/>
        <v>0</v>
      </c>
      <c r="R65" s="145">
        <f t="shared" si="2"/>
        <v>68921</v>
      </c>
    </row>
    <row r="66" spans="1:18" ht="15" customHeight="1" x14ac:dyDescent="0.2">
      <c r="A66" s="148" t="s">
        <v>569</v>
      </c>
      <c r="B66" s="164" t="s">
        <v>565</v>
      </c>
      <c r="C66" s="145"/>
      <c r="D66" s="145"/>
      <c r="E66" s="145"/>
      <c r="F66" s="145"/>
      <c r="G66" s="145"/>
      <c r="H66" s="145"/>
      <c r="I66" s="145"/>
      <c r="J66" s="145"/>
      <c r="K66" s="145"/>
      <c r="L66" s="145">
        <f>'[1]címrend önként'!AP69</f>
        <v>0</v>
      </c>
      <c r="M66" s="145"/>
      <c r="N66" s="145">
        <f t="shared" si="3"/>
        <v>0</v>
      </c>
      <c r="O66" s="145"/>
      <c r="P66" s="145"/>
      <c r="Q66" s="145"/>
      <c r="R66" s="145">
        <f t="shared" si="2"/>
        <v>0</v>
      </c>
    </row>
    <row r="67" spans="1:18" ht="15" customHeight="1" x14ac:dyDescent="0.2">
      <c r="A67" s="149">
        <v>65</v>
      </c>
      <c r="B67" s="159" t="s">
        <v>566</v>
      </c>
      <c r="C67" s="162">
        <f>'[1]címrend kötelező'!BS70</f>
        <v>11600</v>
      </c>
      <c r="D67" s="162">
        <f>'[1]címrend önként'!BS70</f>
        <v>50000</v>
      </c>
      <c r="E67" s="162">
        <f>'[1]címrend államig'!BS70</f>
        <v>0</v>
      </c>
      <c r="F67" s="162">
        <f t="shared" si="0"/>
        <v>61600</v>
      </c>
      <c r="G67" s="162">
        <f>'[1]címrend kötelező'!AZ70</f>
        <v>0</v>
      </c>
      <c r="H67" s="162">
        <f>'[1]címrend önként'!AZ70</f>
        <v>0</v>
      </c>
      <c r="I67" s="162">
        <f>'[1]címrend államig'!AZ70</f>
        <v>0</v>
      </c>
      <c r="J67" s="162">
        <f t="shared" si="1"/>
        <v>0</v>
      </c>
      <c r="K67" s="162">
        <f>'[1]címrend kötelező'!AP70</f>
        <v>0</v>
      </c>
      <c r="L67" s="162">
        <f>'[1]címrend önként'!AP70</f>
        <v>4398793</v>
      </c>
      <c r="M67" s="162">
        <f>'[1]címrend államig'!AP70</f>
        <v>0</v>
      </c>
      <c r="N67" s="162">
        <f t="shared" si="3"/>
        <v>4398793</v>
      </c>
      <c r="O67" s="162">
        <f t="shared" si="2"/>
        <v>11600</v>
      </c>
      <c r="P67" s="162">
        <f t="shared" si="2"/>
        <v>4448793</v>
      </c>
      <c r="Q67" s="162">
        <f t="shared" si="2"/>
        <v>0</v>
      </c>
      <c r="R67" s="162">
        <f t="shared" si="2"/>
        <v>4460393</v>
      </c>
    </row>
    <row r="79" spans="1:18" s="131" customFormat="1" x14ac:dyDescent="0.2">
      <c r="B79" s="130"/>
    </row>
    <row r="84" spans="2:2" s="131" customFormat="1" x14ac:dyDescent="0.2">
      <c r="B84" s="130"/>
    </row>
    <row r="85" spans="2:2" s="131" customFormat="1" x14ac:dyDescent="0.2">
      <c r="B85" s="130"/>
    </row>
    <row r="95" spans="2:2" s="131" customFormat="1" x14ac:dyDescent="0.2">
      <c r="B95" s="130"/>
    </row>
  </sheetData>
  <mergeCells count="4">
    <mergeCell ref="C1:F1"/>
    <mergeCell ref="G1:J1"/>
    <mergeCell ref="K1:N1"/>
    <mergeCell ref="O1:R1"/>
  </mergeCells>
  <printOptions horizontalCentered="1"/>
  <pageMargins left="0.78740157480314965" right="0.78740157480314965" top="0.98425196850393704" bottom="0.98425196850393704" header="0.51181102362204722" footer="0.51181102362204722"/>
  <pageSetup paperSize="9" scale="65" fitToWidth="0" fitToHeight="0" orientation="landscape" r:id="rId1"/>
  <headerFooter alignWithMargins="0">
    <oddHeader xml:space="preserve">&amp;C&amp;"Times New Roman,Félkövér"&amp;12Budapest VIII. kerületi Önkormányzat 2020. évi költségvetés
 bevételi és kiadási előirányzata 
összesen&amp;R&amp;"Times New Roman,Dőlt"3. melléklet a /2020. ()
önk.rendelethez
ezer forintban&amp;"MS Sans Serif,Normál"
</oddHeader>
    <oddFooter>&amp;R
&amp;P</oddFooter>
  </headerFooter>
  <rowBreaks count="1" manualBreakCount="1">
    <brk id="41" max="17" man="1"/>
  </rowBreaks>
  <colBreaks count="1" manualBreakCount="1">
    <brk id="10"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95"/>
  <sheetViews>
    <sheetView zoomScaleNormal="100" zoomScaleSheetLayoutView="80" workbookViewId="0">
      <pane xSplit="2" ySplit="2" topLeftCell="F3" activePane="bottomRight" state="frozen"/>
      <selection pane="topRight" activeCell="C1" sqref="C1"/>
      <selection pane="bottomLeft" activeCell="A3" sqref="A3"/>
      <selection pane="bottomRight" activeCell="N7" sqref="N7"/>
    </sheetView>
  </sheetViews>
  <sheetFormatPr defaultColWidth="10.7109375" defaultRowHeight="12.75" x14ac:dyDescent="0.2"/>
  <cols>
    <col min="1" max="1" width="5.140625" style="193" customWidth="1"/>
    <col min="2" max="2" width="52.140625" style="125" customWidth="1"/>
    <col min="3" max="3" width="12.7109375" style="86" customWidth="1"/>
    <col min="4" max="4" width="12.7109375" style="194" customWidth="1"/>
    <col min="5" max="14" width="12.7109375" style="86" customWidth="1"/>
    <col min="15" max="16" width="13.7109375" style="86" customWidth="1"/>
    <col min="17" max="16384" width="10.7109375" style="86"/>
  </cols>
  <sheetData>
    <row r="1" spans="1:16" s="56" customFormat="1" ht="19.899999999999999" customHeight="1" x14ac:dyDescent="0.2">
      <c r="A1" s="134"/>
      <c r="B1" s="134" t="s">
        <v>478</v>
      </c>
      <c r="C1" s="1057" t="s">
        <v>479</v>
      </c>
      <c r="D1" s="1057"/>
      <c r="E1" s="1057"/>
      <c r="F1" s="1057" t="s">
        <v>480</v>
      </c>
      <c r="G1" s="1057"/>
      <c r="H1" s="1057"/>
      <c r="I1" s="1057" t="s">
        <v>481</v>
      </c>
      <c r="J1" s="1057"/>
      <c r="K1" s="1057"/>
      <c r="L1" s="1057" t="s">
        <v>489</v>
      </c>
      <c r="M1" s="1057"/>
      <c r="N1" s="1057"/>
      <c r="O1" s="1058" t="s">
        <v>570</v>
      </c>
      <c r="P1" s="1058" t="s">
        <v>571</v>
      </c>
    </row>
    <row r="2" spans="1:16" s="58" customFormat="1" ht="49.9" customHeight="1" x14ac:dyDescent="0.2">
      <c r="A2" s="165" t="s">
        <v>483</v>
      </c>
      <c r="B2" s="166" t="s">
        <v>273</v>
      </c>
      <c r="C2" s="165" t="s">
        <v>572</v>
      </c>
      <c r="D2" s="167" t="s">
        <v>573</v>
      </c>
      <c r="E2" s="165" t="s">
        <v>574</v>
      </c>
      <c r="F2" s="165" t="s">
        <v>572</v>
      </c>
      <c r="G2" s="167" t="s">
        <v>573</v>
      </c>
      <c r="H2" s="165" t="s">
        <v>574</v>
      </c>
      <c r="I2" s="165" t="s">
        <v>572</v>
      </c>
      <c r="J2" s="167" t="s">
        <v>573</v>
      </c>
      <c r="K2" s="165" t="s">
        <v>574</v>
      </c>
      <c r="L2" s="165" t="s">
        <v>572</v>
      </c>
      <c r="M2" s="167" t="s">
        <v>573</v>
      </c>
      <c r="N2" s="165" t="s">
        <v>574</v>
      </c>
      <c r="O2" s="1058"/>
      <c r="P2" s="1058"/>
    </row>
    <row r="3" spans="1:16" s="58" customFormat="1" ht="19.899999999999999" customHeight="1" x14ac:dyDescent="0.2">
      <c r="A3" s="168" t="s">
        <v>490</v>
      </c>
      <c r="B3" s="169" t="s">
        <v>575</v>
      </c>
      <c r="C3" s="170">
        <f>SUM(C23+C50)</f>
        <v>6666105</v>
      </c>
      <c r="D3" s="170">
        <f>SUM(D23+D50)</f>
        <v>6804301</v>
      </c>
      <c r="E3" s="171">
        <f>[1]címrendösszesen!HB6</f>
        <v>6767314</v>
      </c>
      <c r="F3" s="171">
        <f>SUM(F23+F50)</f>
        <v>2609845</v>
      </c>
      <c r="G3" s="171">
        <f>SUM(G23+G50)</f>
        <v>2541919</v>
      </c>
      <c r="H3" s="171">
        <f>[1]címrendösszesen!EW6</f>
        <v>2422575</v>
      </c>
      <c r="I3" s="171">
        <f>SUM(I23+I50)</f>
        <v>23619735</v>
      </c>
      <c r="J3" s="171">
        <f>SUM(J23+J50)</f>
        <v>20439123</v>
      </c>
      <c r="K3" s="171">
        <f>[1]címrendösszesen!DS6</f>
        <v>21692215.600000001</v>
      </c>
      <c r="L3" s="171">
        <f>C3+F3+I3</f>
        <v>32895685</v>
      </c>
      <c r="M3" s="171">
        <f>D3+G3+J3</f>
        <v>29785343</v>
      </c>
      <c r="N3" s="171">
        <f>E3+H3+K3</f>
        <v>30882104.600000001</v>
      </c>
      <c r="O3" s="172">
        <f>N3/M3*100</f>
        <v>103.68221913711049</v>
      </c>
      <c r="P3" s="172">
        <f>N3/L3*100</f>
        <v>93.878892018816458</v>
      </c>
    </row>
    <row r="4" spans="1:16" ht="13.9" customHeight="1" x14ac:dyDescent="0.2">
      <c r="A4" s="151" t="s">
        <v>492</v>
      </c>
      <c r="B4" s="158" t="s">
        <v>493</v>
      </c>
      <c r="C4" s="173">
        <f>SUM(C5:C9)</f>
        <v>6368620</v>
      </c>
      <c r="D4" s="173">
        <f>SUM(D5:D9)</f>
        <v>6480411</v>
      </c>
      <c r="E4" s="171">
        <f>[1]címrendösszesen!HB7</f>
        <v>6690714</v>
      </c>
      <c r="F4" s="174">
        <f>SUM(F5:F9)</f>
        <v>2567078</v>
      </c>
      <c r="G4" s="174">
        <f>SUM(G5:G9)</f>
        <v>2505897</v>
      </c>
      <c r="H4" s="171">
        <f>[1]címrendösszesen!EW7</f>
        <v>2368654</v>
      </c>
      <c r="I4" s="174">
        <f>SUM(I5:I9)</f>
        <v>8143799</v>
      </c>
      <c r="J4" s="174">
        <f>SUM(J5:J9)</f>
        <v>8339605</v>
      </c>
      <c r="K4" s="171">
        <f>[1]címrendösszesen!DS7</f>
        <v>8585357.5999999996</v>
      </c>
      <c r="L4" s="171">
        <f t="shared" ref="L4:N67" si="0">C4+F4+I4</f>
        <v>17079497</v>
      </c>
      <c r="M4" s="171">
        <f t="shared" si="0"/>
        <v>17325913</v>
      </c>
      <c r="N4" s="171">
        <f t="shared" si="0"/>
        <v>17644725.600000001</v>
      </c>
      <c r="O4" s="172">
        <f t="shared" ref="O4:O64" si="1">N4/M4*100</f>
        <v>101.84009119750286</v>
      </c>
      <c r="P4" s="172">
        <f t="shared" ref="P4:P67" si="2">N4/L4*100</f>
        <v>103.30939839738842</v>
      </c>
    </row>
    <row r="5" spans="1:16" ht="13.9" customHeight="1" x14ac:dyDescent="0.2">
      <c r="A5" s="175" t="s">
        <v>494</v>
      </c>
      <c r="B5" s="144" t="s">
        <v>495</v>
      </c>
      <c r="C5" s="162">
        <v>3500355</v>
      </c>
      <c r="D5" s="176">
        <v>3650203</v>
      </c>
      <c r="E5" s="162">
        <f>[1]címrendösszesen!HB8</f>
        <v>3998855</v>
      </c>
      <c r="F5" s="162">
        <v>1394974</v>
      </c>
      <c r="G5" s="177">
        <v>1476542</v>
      </c>
      <c r="H5" s="162">
        <f>[1]címrendösszesen!EW8</f>
        <v>1608182</v>
      </c>
      <c r="I5" s="178">
        <v>165358</v>
      </c>
      <c r="J5" s="179">
        <v>167659</v>
      </c>
      <c r="K5" s="162">
        <f>[1]címrendösszesen!DS8</f>
        <v>217329</v>
      </c>
      <c r="L5" s="162">
        <f t="shared" si="0"/>
        <v>5060687</v>
      </c>
      <c r="M5" s="162">
        <f t="shared" si="0"/>
        <v>5294404</v>
      </c>
      <c r="N5" s="162">
        <f t="shared" si="0"/>
        <v>5824366</v>
      </c>
      <c r="O5" s="172">
        <f t="shared" si="1"/>
        <v>110.00985191156549</v>
      </c>
      <c r="P5" s="172">
        <f t="shared" si="2"/>
        <v>115.09042151786902</v>
      </c>
    </row>
    <row r="6" spans="1:16" ht="13.9" customHeight="1" x14ac:dyDescent="0.2">
      <c r="A6" s="175" t="s">
        <v>496</v>
      </c>
      <c r="B6" s="144" t="s">
        <v>497</v>
      </c>
      <c r="C6" s="162">
        <v>755264</v>
      </c>
      <c r="D6" s="176">
        <v>742824</v>
      </c>
      <c r="E6" s="162">
        <f>[1]címrendösszesen!HB9</f>
        <v>776551</v>
      </c>
      <c r="F6" s="162">
        <v>298878</v>
      </c>
      <c r="G6" s="177">
        <v>311466</v>
      </c>
      <c r="H6" s="162">
        <f>[1]címrendösszesen!EW9</f>
        <v>311938</v>
      </c>
      <c r="I6" s="178">
        <v>36707</v>
      </c>
      <c r="J6" s="179">
        <v>38649</v>
      </c>
      <c r="K6" s="162">
        <f>[1]címrendösszesen!DS9</f>
        <v>55938.6</v>
      </c>
      <c r="L6" s="162">
        <f t="shared" si="0"/>
        <v>1090849</v>
      </c>
      <c r="M6" s="162">
        <f t="shared" si="0"/>
        <v>1092939</v>
      </c>
      <c r="N6" s="162">
        <f t="shared" si="0"/>
        <v>1144427.6000000001</v>
      </c>
      <c r="O6" s="172">
        <f t="shared" si="1"/>
        <v>104.71102229859125</v>
      </c>
      <c r="P6" s="172">
        <f t="shared" si="2"/>
        <v>104.91164221629209</v>
      </c>
    </row>
    <row r="7" spans="1:16" ht="13.9" customHeight="1" x14ac:dyDescent="0.2">
      <c r="A7" s="175" t="s">
        <v>498</v>
      </c>
      <c r="B7" s="144" t="s">
        <v>499</v>
      </c>
      <c r="C7" s="162">
        <v>1715513</v>
      </c>
      <c r="D7" s="176">
        <v>1858993</v>
      </c>
      <c r="E7" s="162">
        <f>[1]címrendösszesen!HB10</f>
        <v>1914079</v>
      </c>
      <c r="F7" s="162">
        <v>418864</v>
      </c>
      <c r="G7" s="177">
        <v>362413</v>
      </c>
      <c r="H7" s="162">
        <f>[1]címrendösszesen!EW10</f>
        <v>448534</v>
      </c>
      <c r="I7" s="178">
        <v>4512865</v>
      </c>
      <c r="J7" s="179">
        <v>4747614</v>
      </c>
      <c r="K7" s="162">
        <f>[1]címrendösszesen!DS10</f>
        <v>5594171</v>
      </c>
      <c r="L7" s="162">
        <f t="shared" si="0"/>
        <v>6647242</v>
      </c>
      <c r="M7" s="162">
        <f t="shared" si="0"/>
        <v>6969020</v>
      </c>
      <c r="N7" s="162">
        <f t="shared" si="0"/>
        <v>7956784</v>
      </c>
      <c r="O7" s="172">
        <f t="shared" si="1"/>
        <v>114.1736427790421</v>
      </c>
      <c r="P7" s="172">
        <f t="shared" si="2"/>
        <v>119.70053143845223</v>
      </c>
    </row>
    <row r="8" spans="1:16" ht="13.9" customHeight="1" x14ac:dyDescent="0.2">
      <c r="A8" s="175" t="s">
        <v>500</v>
      </c>
      <c r="B8" s="144" t="s">
        <v>501</v>
      </c>
      <c r="C8" s="162">
        <v>710</v>
      </c>
      <c r="D8" s="176">
        <v>604</v>
      </c>
      <c r="E8" s="162">
        <f>[1]címrendösszesen!HB11</f>
        <v>1229</v>
      </c>
      <c r="F8" s="162">
        <v>0</v>
      </c>
      <c r="G8" s="177"/>
      <c r="H8" s="162">
        <f>[1]címrendösszesen!EW11</f>
        <v>0</v>
      </c>
      <c r="I8" s="162">
        <v>117155</v>
      </c>
      <c r="J8" s="177">
        <v>94449</v>
      </c>
      <c r="K8" s="162">
        <f>[1]címrendösszesen!DS11</f>
        <v>118200</v>
      </c>
      <c r="L8" s="162">
        <f t="shared" si="0"/>
        <v>117865</v>
      </c>
      <c r="M8" s="162">
        <f t="shared" si="0"/>
        <v>95053</v>
      </c>
      <c r="N8" s="162">
        <f t="shared" si="0"/>
        <v>119429</v>
      </c>
      <c r="O8" s="172">
        <f t="shared" si="1"/>
        <v>125.64464035853682</v>
      </c>
      <c r="P8" s="172">
        <f t="shared" si="2"/>
        <v>101.32694184024096</v>
      </c>
    </row>
    <row r="9" spans="1:16" s="96" customFormat="1" ht="13.9" customHeight="1" x14ac:dyDescent="0.2">
      <c r="A9" s="168" t="s">
        <v>502</v>
      </c>
      <c r="B9" s="147" t="s">
        <v>503</v>
      </c>
      <c r="C9" s="173">
        <f>SUM(C10:C14)</f>
        <v>396778</v>
      </c>
      <c r="D9" s="173">
        <f>SUM(D10:D14)</f>
        <v>227787</v>
      </c>
      <c r="E9" s="171">
        <f>[1]címrendösszesen!HB12</f>
        <v>0</v>
      </c>
      <c r="F9" s="174">
        <f>SUM(F10:F14)</f>
        <v>454362</v>
      </c>
      <c r="G9" s="174">
        <f>SUM(G10:G14)</f>
        <v>355476</v>
      </c>
      <c r="H9" s="171">
        <f>[1]címrendösszesen!EW12</f>
        <v>0</v>
      </c>
      <c r="I9" s="174">
        <f>SUM(I10:I14)</f>
        <v>3311714</v>
      </c>
      <c r="J9" s="174">
        <f>SUM(J10:J14)</f>
        <v>3291234</v>
      </c>
      <c r="K9" s="171">
        <f>[1]címrendösszesen!DS12</f>
        <v>2599719</v>
      </c>
      <c r="L9" s="171">
        <f t="shared" si="0"/>
        <v>4162854</v>
      </c>
      <c r="M9" s="171">
        <f t="shared" si="0"/>
        <v>3874497</v>
      </c>
      <c r="N9" s="171">
        <f t="shared" si="0"/>
        <v>2599719</v>
      </c>
      <c r="O9" s="172">
        <f t="shared" si="1"/>
        <v>67.098232364097839</v>
      </c>
      <c r="P9" s="172">
        <f t="shared" si="2"/>
        <v>62.450400614578363</v>
      </c>
    </row>
    <row r="10" spans="1:16" ht="13.9" customHeight="1" x14ac:dyDescent="0.2">
      <c r="A10" s="175" t="s">
        <v>504</v>
      </c>
      <c r="B10" s="144" t="s">
        <v>505</v>
      </c>
      <c r="C10" s="162">
        <v>391574</v>
      </c>
      <c r="D10" s="176">
        <v>227787</v>
      </c>
      <c r="E10" s="162">
        <f>[1]címrendösszesen!HB13</f>
        <v>0</v>
      </c>
      <c r="F10" s="162">
        <v>454362</v>
      </c>
      <c r="G10" s="177">
        <v>355476</v>
      </c>
      <c r="H10" s="162">
        <f>[1]címrendösszesen!EW13</f>
        <v>0</v>
      </c>
      <c r="I10" s="162">
        <v>857624</v>
      </c>
      <c r="J10" s="177">
        <v>450543</v>
      </c>
      <c r="K10" s="162">
        <f>[1]címrendösszesen!DS13</f>
        <v>28717</v>
      </c>
      <c r="L10" s="162">
        <f t="shared" si="0"/>
        <v>1703560</v>
      </c>
      <c r="M10" s="162">
        <f t="shared" si="0"/>
        <v>1033806</v>
      </c>
      <c r="N10" s="162">
        <f t="shared" si="0"/>
        <v>28717</v>
      </c>
      <c r="O10" s="172">
        <f t="shared" si="1"/>
        <v>2.7777938994356774</v>
      </c>
      <c r="P10" s="172">
        <f t="shared" si="2"/>
        <v>1.6857052290497547</v>
      </c>
    </row>
    <row r="11" spans="1:16" ht="13.9" customHeight="1" x14ac:dyDescent="0.2">
      <c r="A11" s="180" t="s">
        <v>506</v>
      </c>
      <c r="B11" s="144" t="s">
        <v>507</v>
      </c>
      <c r="C11" s="162">
        <v>0</v>
      </c>
      <c r="D11" s="176"/>
      <c r="E11" s="162">
        <f>[1]címrendösszesen!HB14</f>
        <v>0</v>
      </c>
      <c r="F11" s="162">
        <v>0</v>
      </c>
      <c r="G11" s="177"/>
      <c r="H11" s="162">
        <f>[1]címrendösszesen!EW14</f>
        <v>0</v>
      </c>
      <c r="I11" s="162">
        <v>0</v>
      </c>
      <c r="J11" s="177"/>
      <c r="K11" s="162">
        <f>[1]címrendösszesen!DS14</f>
        <v>0</v>
      </c>
      <c r="L11" s="162">
        <f t="shared" si="0"/>
        <v>0</v>
      </c>
      <c r="M11" s="162">
        <f t="shared" si="0"/>
        <v>0</v>
      </c>
      <c r="N11" s="162">
        <f t="shared" si="0"/>
        <v>0</v>
      </c>
      <c r="O11" s="172"/>
      <c r="P11" s="172"/>
    </row>
    <row r="12" spans="1:16" ht="13.9" customHeight="1" x14ac:dyDescent="0.2">
      <c r="A12" s="181">
        <v>10</v>
      </c>
      <c r="B12" s="144" t="s">
        <v>508</v>
      </c>
      <c r="C12" s="162">
        <v>5204</v>
      </c>
      <c r="D12" s="176"/>
      <c r="E12" s="162">
        <f>[1]címrendösszesen!HB15</f>
        <v>0</v>
      </c>
      <c r="F12" s="162">
        <v>0</v>
      </c>
      <c r="G12" s="177"/>
      <c r="H12" s="162">
        <f>[1]címrendösszesen!EW15</f>
        <v>0</v>
      </c>
      <c r="I12" s="162">
        <v>124794</v>
      </c>
      <c r="J12" s="177">
        <v>157801</v>
      </c>
      <c r="K12" s="162">
        <f>[1]címrendösszesen!DS15</f>
        <v>158024</v>
      </c>
      <c r="L12" s="162">
        <f t="shared" si="0"/>
        <v>129998</v>
      </c>
      <c r="M12" s="162">
        <f t="shared" si="0"/>
        <v>157801</v>
      </c>
      <c r="N12" s="162">
        <f t="shared" si="0"/>
        <v>158024</v>
      </c>
      <c r="O12" s="172">
        <f t="shared" si="1"/>
        <v>100.14131722866142</v>
      </c>
      <c r="P12" s="172">
        <f t="shared" si="2"/>
        <v>121.55879321220327</v>
      </c>
    </row>
    <row r="13" spans="1:16" ht="13.9" customHeight="1" x14ac:dyDescent="0.2">
      <c r="A13" s="180" t="s">
        <v>287</v>
      </c>
      <c r="B13" s="144" t="s">
        <v>509</v>
      </c>
      <c r="C13" s="162">
        <v>0</v>
      </c>
      <c r="D13" s="176"/>
      <c r="E13" s="162">
        <f>[1]címrendösszesen!HB16</f>
        <v>0</v>
      </c>
      <c r="F13" s="162">
        <v>0</v>
      </c>
      <c r="G13" s="177"/>
      <c r="H13" s="162">
        <f>[1]címrendösszesen!EW16</f>
        <v>0</v>
      </c>
      <c r="I13" s="162">
        <v>2329296</v>
      </c>
      <c r="J13" s="177">
        <v>2682890</v>
      </c>
      <c r="K13" s="162">
        <f>[1]címrendösszesen!DS16</f>
        <v>2126512</v>
      </c>
      <c r="L13" s="162">
        <f t="shared" si="0"/>
        <v>2329296</v>
      </c>
      <c r="M13" s="162">
        <f t="shared" si="0"/>
        <v>2682890</v>
      </c>
      <c r="N13" s="162">
        <f t="shared" si="0"/>
        <v>2126512</v>
      </c>
      <c r="O13" s="172">
        <f t="shared" si="1"/>
        <v>79.261989869133657</v>
      </c>
      <c r="P13" s="172">
        <f t="shared" si="2"/>
        <v>91.294193610429929</v>
      </c>
    </row>
    <row r="14" spans="1:16" ht="13.9" customHeight="1" x14ac:dyDescent="0.2">
      <c r="A14" s="181">
        <v>12</v>
      </c>
      <c r="B14" s="144" t="s">
        <v>28</v>
      </c>
      <c r="C14" s="162">
        <v>0</v>
      </c>
      <c r="D14" s="176"/>
      <c r="E14" s="162">
        <f>[1]címrendösszesen!HB17</f>
        <v>0</v>
      </c>
      <c r="F14" s="162">
        <v>0</v>
      </c>
      <c r="G14" s="177"/>
      <c r="H14" s="162">
        <f>[1]címrendösszesen!EW17</f>
        <v>0</v>
      </c>
      <c r="I14" s="162">
        <v>0</v>
      </c>
      <c r="J14" s="177"/>
      <c r="K14" s="162">
        <f>[1]címrendösszesen!DS17</f>
        <v>286466</v>
      </c>
      <c r="L14" s="162">
        <f t="shared" si="0"/>
        <v>0</v>
      </c>
      <c r="M14" s="162">
        <f t="shared" si="0"/>
        <v>0</v>
      </c>
      <c r="N14" s="162">
        <f t="shared" si="0"/>
        <v>286466</v>
      </c>
      <c r="O14" s="172"/>
      <c r="P14" s="172"/>
    </row>
    <row r="15" spans="1:16" s="96" customFormat="1" ht="13.9" customHeight="1" x14ac:dyDescent="0.2">
      <c r="A15" s="151" t="s">
        <v>289</v>
      </c>
      <c r="B15" s="147" t="s">
        <v>510</v>
      </c>
      <c r="C15" s="173">
        <f>SUM(C16:C18)</f>
        <v>297485</v>
      </c>
      <c r="D15" s="173">
        <f>SUM(D16:D18)</f>
        <v>323890</v>
      </c>
      <c r="E15" s="171">
        <f>[1]címrendösszesen!HB18</f>
        <v>76600</v>
      </c>
      <c r="F15" s="174">
        <f>SUM(F16:F18)</f>
        <v>42767</v>
      </c>
      <c r="G15" s="174">
        <f>SUM(G16:G18)</f>
        <v>36022</v>
      </c>
      <c r="H15" s="171">
        <f>[1]címrendösszesen!EW18</f>
        <v>53921</v>
      </c>
      <c r="I15" s="174">
        <f>SUM(I16:I18)</f>
        <v>2862729</v>
      </c>
      <c r="J15" s="174">
        <f>SUM(J16:J18)</f>
        <v>4770744</v>
      </c>
      <c r="K15" s="171">
        <f>[1]címrendösszesen!DS18</f>
        <v>6188283</v>
      </c>
      <c r="L15" s="171">
        <f t="shared" si="0"/>
        <v>3202981</v>
      </c>
      <c r="M15" s="171">
        <f t="shared" si="0"/>
        <v>5130656</v>
      </c>
      <c r="N15" s="171">
        <f t="shared" si="0"/>
        <v>6318804</v>
      </c>
      <c r="O15" s="172">
        <f t="shared" si="1"/>
        <v>123.15781841542291</v>
      </c>
      <c r="P15" s="172">
        <f t="shared" si="2"/>
        <v>197.27884742369685</v>
      </c>
    </row>
    <row r="16" spans="1:16" ht="13.9" customHeight="1" x14ac:dyDescent="0.2">
      <c r="A16" s="181">
        <v>14</v>
      </c>
      <c r="B16" s="144" t="s">
        <v>511</v>
      </c>
      <c r="C16" s="162">
        <v>204325</v>
      </c>
      <c r="D16" s="176">
        <v>98297</v>
      </c>
      <c r="E16" s="162">
        <f>[1]címrendösszesen!HB19</f>
        <v>65000</v>
      </c>
      <c r="F16" s="162">
        <v>42767</v>
      </c>
      <c r="G16" s="177">
        <v>36022</v>
      </c>
      <c r="H16" s="162">
        <f>[1]címrendösszesen!EW19</f>
        <v>53921</v>
      </c>
      <c r="I16" s="178">
        <v>805739</v>
      </c>
      <c r="J16" s="179">
        <v>262474</v>
      </c>
      <c r="K16" s="162">
        <f>[1]címrendösszesen!DS19</f>
        <v>2422594</v>
      </c>
      <c r="L16" s="162">
        <f t="shared" si="0"/>
        <v>1052831</v>
      </c>
      <c r="M16" s="162">
        <f t="shared" si="0"/>
        <v>396793</v>
      </c>
      <c r="N16" s="162">
        <f t="shared" si="0"/>
        <v>2541515</v>
      </c>
      <c r="O16" s="172">
        <f t="shared" si="1"/>
        <v>640.51407156880293</v>
      </c>
      <c r="P16" s="172">
        <f t="shared" si="2"/>
        <v>241.39819211250432</v>
      </c>
    </row>
    <row r="17" spans="1:16" ht="13.9" customHeight="1" x14ac:dyDescent="0.2">
      <c r="A17" s="180" t="s">
        <v>291</v>
      </c>
      <c r="B17" s="144" t="s">
        <v>512</v>
      </c>
      <c r="C17" s="162">
        <v>93160</v>
      </c>
      <c r="D17" s="176">
        <v>225593</v>
      </c>
      <c r="E17" s="162">
        <f>[1]címrendösszesen!HB20</f>
        <v>11600</v>
      </c>
      <c r="F17" s="162">
        <v>0</v>
      </c>
      <c r="G17" s="177"/>
      <c r="H17" s="162">
        <f>[1]címrendösszesen!EW20</f>
        <v>0</v>
      </c>
      <c r="I17" s="178">
        <v>710770</v>
      </c>
      <c r="J17" s="179">
        <v>1897116</v>
      </c>
      <c r="K17" s="162">
        <f>[1]címrendösszesen!DS20</f>
        <v>1959599</v>
      </c>
      <c r="L17" s="162">
        <f t="shared" si="0"/>
        <v>803930</v>
      </c>
      <c r="M17" s="162">
        <f t="shared" si="0"/>
        <v>2122709</v>
      </c>
      <c r="N17" s="162">
        <f t="shared" si="0"/>
        <v>1971199</v>
      </c>
      <c r="O17" s="172">
        <f t="shared" si="1"/>
        <v>92.862422498797528</v>
      </c>
      <c r="P17" s="172">
        <f t="shared" si="2"/>
        <v>245.19535282922641</v>
      </c>
    </row>
    <row r="18" spans="1:16" s="96" customFormat="1" ht="13.9" customHeight="1" x14ac:dyDescent="0.2">
      <c r="A18" s="160">
        <v>16</v>
      </c>
      <c r="B18" s="147" t="s">
        <v>513</v>
      </c>
      <c r="C18" s="173">
        <f>SUM(C19:C22)</f>
        <v>0</v>
      </c>
      <c r="D18" s="173">
        <f>SUM(D19:D22)</f>
        <v>0</v>
      </c>
      <c r="E18" s="171">
        <f>[1]címrendösszesen!HB21</f>
        <v>0</v>
      </c>
      <c r="F18" s="174">
        <f>SUM(F19:F22)</f>
        <v>0</v>
      </c>
      <c r="G18" s="174">
        <f>SUM(G19:G22)</f>
        <v>0</v>
      </c>
      <c r="H18" s="171">
        <f>[1]címrendösszesen!EW21</f>
        <v>0</v>
      </c>
      <c r="I18" s="174">
        <f>SUM(I19:I22)</f>
        <v>1346220</v>
      </c>
      <c r="J18" s="182">
        <f>SUM(J19:J22)</f>
        <v>2611154</v>
      </c>
      <c r="K18" s="171">
        <f>[1]címrendösszesen!DS21</f>
        <v>1806090</v>
      </c>
      <c r="L18" s="171">
        <f t="shared" si="0"/>
        <v>1346220</v>
      </c>
      <c r="M18" s="171">
        <f t="shared" si="0"/>
        <v>2611154</v>
      </c>
      <c r="N18" s="171">
        <f t="shared" si="0"/>
        <v>1806090</v>
      </c>
      <c r="O18" s="172">
        <f t="shared" si="1"/>
        <v>69.168268129723486</v>
      </c>
      <c r="P18" s="172">
        <f t="shared" si="2"/>
        <v>134.16009270401571</v>
      </c>
    </row>
    <row r="19" spans="1:16" ht="13.9" customHeight="1" x14ac:dyDescent="0.2">
      <c r="A19" s="180" t="s">
        <v>293</v>
      </c>
      <c r="B19" s="144" t="s">
        <v>514</v>
      </c>
      <c r="C19" s="162">
        <v>0</v>
      </c>
      <c r="D19" s="176"/>
      <c r="E19" s="162">
        <f>[1]címrendösszesen!HB22</f>
        <v>0</v>
      </c>
      <c r="F19" s="162">
        <v>0</v>
      </c>
      <c r="G19" s="177"/>
      <c r="H19" s="162">
        <f>[1]címrendösszesen!EW22</f>
        <v>0</v>
      </c>
      <c r="I19" s="162">
        <v>509692</v>
      </c>
      <c r="J19" s="179">
        <v>526774</v>
      </c>
      <c r="K19" s="162">
        <f>[1]címrendösszesen!DS22</f>
        <v>150000</v>
      </c>
      <c r="L19" s="162">
        <f t="shared" si="0"/>
        <v>509692</v>
      </c>
      <c r="M19" s="162">
        <f t="shared" si="0"/>
        <v>526774</v>
      </c>
      <c r="N19" s="162">
        <f t="shared" si="0"/>
        <v>150000</v>
      </c>
      <c r="O19" s="172">
        <f t="shared" si="1"/>
        <v>28.475209482624425</v>
      </c>
      <c r="P19" s="172">
        <f t="shared" si="2"/>
        <v>29.429537838537783</v>
      </c>
    </row>
    <row r="20" spans="1:16" ht="13.9" customHeight="1" x14ac:dyDescent="0.2">
      <c r="A20" s="180" t="s">
        <v>294</v>
      </c>
      <c r="B20" s="144" t="s">
        <v>515</v>
      </c>
      <c r="C20" s="162">
        <v>0</v>
      </c>
      <c r="D20" s="176"/>
      <c r="E20" s="162">
        <f>[1]címrendösszesen!HB23</f>
        <v>0</v>
      </c>
      <c r="F20" s="162">
        <v>0</v>
      </c>
      <c r="G20" s="177"/>
      <c r="H20" s="162">
        <f>[1]címrendösszesen!EW23</f>
        <v>0</v>
      </c>
      <c r="I20" s="178">
        <v>20250</v>
      </c>
      <c r="J20" s="179">
        <v>231553</v>
      </c>
      <c r="K20" s="162">
        <f>[1]címrendösszesen!DS23</f>
        <v>15300</v>
      </c>
      <c r="L20" s="162">
        <f t="shared" si="0"/>
        <v>20250</v>
      </c>
      <c r="M20" s="162">
        <f t="shared" si="0"/>
        <v>231553</v>
      </c>
      <c r="N20" s="162">
        <f t="shared" si="0"/>
        <v>15300</v>
      </c>
      <c r="O20" s="172">
        <f t="shared" si="1"/>
        <v>6.6075585287169671</v>
      </c>
      <c r="P20" s="172">
        <f t="shared" si="2"/>
        <v>75.555555555555557</v>
      </c>
    </row>
    <row r="21" spans="1:16" ht="13.9" customHeight="1" x14ac:dyDescent="0.2">
      <c r="A21" s="181">
        <v>19</v>
      </c>
      <c r="B21" s="144" t="s">
        <v>516</v>
      </c>
      <c r="C21" s="162">
        <v>0</v>
      </c>
      <c r="D21" s="176"/>
      <c r="E21" s="162">
        <f>[1]címrendösszesen!HB24</f>
        <v>0</v>
      </c>
      <c r="F21" s="162">
        <v>0</v>
      </c>
      <c r="G21" s="177"/>
      <c r="H21" s="162">
        <f>[1]címrendösszesen!EW24</f>
        <v>0</v>
      </c>
      <c r="I21" s="178">
        <v>816278</v>
      </c>
      <c r="J21" s="179">
        <v>1852827</v>
      </c>
      <c r="K21" s="162">
        <f>[1]címrendösszesen!DS24</f>
        <v>879754</v>
      </c>
      <c r="L21" s="162">
        <f t="shared" si="0"/>
        <v>816278</v>
      </c>
      <c r="M21" s="162">
        <f t="shared" si="0"/>
        <v>1852827</v>
      </c>
      <c r="N21" s="162">
        <f t="shared" si="0"/>
        <v>879754</v>
      </c>
      <c r="O21" s="172">
        <f t="shared" si="1"/>
        <v>47.481713079526585</v>
      </c>
      <c r="P21" s="172">
        <f t="shared" si="2"/>
        <v>107.7762722993882</v>
      </c>
    </row>
    <row r="22" spans="1:16" ht="13.9" customHeight="1" x14ac:dyDescent="0.2">
      <c r="A22" s="180" t="s">
        <v>296</v>
      </c>
      <c r="B22" s="144" t="s">
        <v>31</v>
      </c>
      <c r="C22" s="162">
        <v>0</v>
      </c>
      <c r="D22" s="176"/>
      <c r="E22" s="162">
        <f>[1]címrendösszesen!HB25</f>
        <v>0</v>
      </c>
      <c r="F22" s="162">
        <v>0</v>
      </c>
      <c r="G22" s="177"/>
      <c r="H22" s="162">
        <f>[1]címrendösszesen!EW25</f>
        <v>0</v>
      </c>
      <c r="I22" s="162">
        <v>0</v>
      </c>
      <c r="J22" s="179"/>
      <c r="K22" s="162">
        <f>[1]címrendösszesen!DS25</f>
        <v>761036</v>
      </c>
      <c r="L22" s="162">
        <f t="shared" si="0"/>
        <v>0</v>
      </c>
      <c r="M22" s="162">
        <f t="shared" si="0"/>
        <v>0</v>
      </c>
      <c r="N22" s="162">
        <f t="shared" si="0"/>
        <v>761036</v>
      </c>
      <c r="O22" s="172"/>
      <c r="P22" s="172"/>
    </row>
    <row r="23" spans="1:16" s="96" customFormat="1" ht="13.9" customHeight="1" x14ac:dyDescent="0.2">
      <c r="A23" s="151" t="s">
        <v>297</v>
      </c>
      <c r="B23" s="158" t="s">
        <v>517</v>
      </c>
      <c r="C23" s="173">
        <f>SUM(C4+C15)</f>
        <v>6666105</v>
      </c>
      <c r="D23" s="173">
        <f>SUM(D4+D15)</f>
        <v>6804301</v>
      </c>
      <c r="E23" s="171">
        <f>[1]címrendösszesen!HB26</f>
        <v>6767314</v>
      </c>
      <c r="F23" s="174">
        <f>SUM(F4+F15)</f>
        <v>2609845</v>
      </c>
      <c r="G23" s="174">
        <f>SUM(G4+G15)</f>
        <v>2541919</v>
      </c>
      <c r="H23" s="171">
        <f>[1]címrendösszesen!EW26</f>
        <v>2422575</v>
      </c>
      <c r="I23" s="174">
        <f>SUM(I4+I15)</f>
        <v>11006528</v>
      </c>
      <c r="J23" s="182">
        <f>SUM(J4+J15)</f>
        <v>13110349</v>
      </c>
      <c r="K23" s="171">
        <f>[1]címrendösszesen!DS26</f>
        <v>14773640.6</v>
      </c>
      <c r="L23" s="171">
        <f t="shared" si="0"/>
        <v>20282478</v>
      </c>
      <c r="M23" s="171">
        <f t="shared" si="0"/>
        <v>22456569</v>
      </c>
      <c r="N23" s="171">
        <f t="shared" si="0"/>
        <v>23963529.600000001</v>
      </c>
      <c r="O23" s="172">
        <f t="shared" si="1"/>
        <v>106.71055582889799</v>
      </c>
      <c r="P23" s="172">
        <f t="shared" si="2"/>
        <v>118.14892440657401</v>
      </c>
    </row>
    <row r="24" spans="1:16" s="96" customFormat="1" ht="13.9" customHeight="1" x14ac:dyDescent="0.2">
      <c r="A24" s="160">
        <v>22</v>
      </c>
      <c r="B24" s="169" t="s">
        <v>576</v>
      </c>
      <c r="C24" s="173">
        <f>SUM(C49+C58)</f>
        <v>7594321</v>
      </c>
      <c r="D24" s="173">
        <f>SUM(D49+D58)</f>
        <v>7719103</v>
      </c>
      <c r="E24" s="171">
        <f>[1]címrendösszesen!HB27</f>
        <v>6767314</v>
      </c>
      <c r="F24" s="174">
        <f>SUM(F49+F58)</f>
        <v>2637257</v>
      </c>
      <c r="G24" s="174">
        <f>SUM(G49+G58)</f>
        <v>3083518</v>
      </c>
      <c r="H24" s="171">
        <f>[1]címrendösszesen!EW27</f>
        <v>2422575</v>
      </c>
      <c r="I24" s="174">
        <f>SUM(I49+I58)</f>
        <v>29967923</v>
      </c>
      <c r="J24" s="182">
        <f>SUM(J49+J58)</f>
        <v>26220658</v>
      </c>
      <c r="K24" s="171">
        <f>[1]címrendösszesen!DS27</f>
        <v>21692215.763999999</v>
      </c>
      <c r="L24" s="171">
        <f t="shared" si="0"/>
        <v>40199501</v>
      </c>
      <c r="M24" s="171">
        <f t="shared" si="0"/>
        <v>37023279</v>
      </c>
      <c r="N24" s="171">
        <f t="shared" si="0"/>
        <v>30882104.763999999</v>
      </c>
      <c r="O24" s="172">
        <f t="shared" si="1"/>
        <v>83.41266791631287</v>
      </c>
      <c r="P24" s="172">
        <f t="shared" si="2"/>
        <v>76.82210971723255</v>
      </c>
    </row>
    <row r="25" spans="1:16" s="96" customFormat="1" ht="13.9" customHeight="1" x14ac:dyDescent="0.2">
      <c r="A25" s="151" t="s">
        <v>299</v>
      </c>
      <c r="B25" s="158" t="s">
        <v>519</v>
      </c>
      <c r="C25" s="173">
        <f>SUM(C26+C32+C33+C34)</f>
        <v>2567924</v>
      </c>
      <c r="D25" s="173">
        <f>SUM(D26+D32+D33+D34)</f>
        <v>2016056</v>
      </c>
      <c r="E25" s="171">
        <f>[1]címrendösszesen!HB28</f>
        <v>1867547</v>
      </c>
      <c r="F25" s="174">
        <f>SUM(F26+F32+F33+F34)</f>
        <v>565382</v>
      </c>
      <c r="G25" s="174">
        <f>SUM(G26+G32+G33+G34)</f>
        <v>512994</v>
      </c>
      <c r="H25" s="171">
        <f>[1]címrendösszesen!EW28</f>
        <v>42900</v>
      </c>
      <c r="I25" s="174">
        <f>SUM(I26+I32+I33+I34)</f>
        <v>15166996</v>
      </c>
      <c r="J25" s="182">
        <f>SUM(J26+J32+J33+J34)</f>
        <v>16498376</v>
      </c>
      <c r="K25" s="171">
        <f>[1]címrendösszesen!DS28</f>
        <v>15362307.764</v>
      </c>
      <c r="L25" s="171">
        <f t="shared" si="0"/>
        <v>18300302</v>
      </c>
      <c r="M25" s="171">
        <f t="shared" si="0"/>
        <v>19027426</v>
      </c>
      <c r="N25" s="171">
        <f t="shared" si="0"/>
        <v>17272754.763999999</v>
      </c>
      <c r="O25" s="172">
        <f t="shared" si="1"/>
        <v>90.778199657694103</v>
      </c>
      <c r="P25" s="172">
        <f t="shared" si="2"/>
        <v>94.385080442934751</v>
      </c>
    </row>
    <row r="26" spans="1:16" s="189" customFormat="1" ht="30" customHeight="1" x14ac:dyDescent="0.2">
      <c r="A26" s="183">
        <v>24</v>
      </c>
      <c r="B26" s="158" t="s">
        <v>520</v>
      </c>
      <c r="C26" s="184">
        <f>SUM(C27:C31)</f>
        <v>2275874</v>
      </c>
      <c r="D26" s="184">
        <f>SUM(D27:D31)</f>
        <v>1716530</v>
      </c>
      <c r="E26" s="185">
        <f>[1]címrendösszesen!HB29</f>
        <v>1596807</v>
      </c>
      <c r="F26" s="186">
        <f>SUM(F27:F31)</f>
        <v>533920</v>
      </c>
      <c r="G26" s="186">
        <f>SUM(G27:G31)</f>
        <v>451408</v>
      </c>
      <c r="H26" s="185">
        <f>[1]címrendösszesen!EW29</f>
        <v>0</v>
      </c>
      <c r="I26" s="186">
        <f>SUM(I27:I31)</f>
        <v>3211648</v>
      </c>
      <c r="J26" s="187">
        <f>SUM(J27:J31)</f>
        <v>2969944</v>
      </c>
      <c r="K26" s="185">
        <f>[1]címrendösszesen!DS29</f>
        <v>2034251.764</v>
      </c>
      <c r="L26" s="185">
        <f t="shared" si="0"/>
        <v>6021442</v>
      </c>
      <c r="M26" s="185">
        <f t="shared" si="0"/>
        <v>5137882</v>
      </c>
      <c r="N26" s="185">
        <f t="shared" si="0"/>
        <v>3631058.764</v>
      </c>
      <c r="O26" s="188">
        <f t="shared" si="1"/>
        <v>70.672287997272036</v>
      </c>
      <c r="P26" s="188">
        <f t="shared" si="2"/>
        <v>60.302146296518345</v>
      </c>
    </row>
    <row r="27" spans="1:16" ht="13.9" customHeight="1" x14ac:dyDescent="0.2">
      <c r="A27" s="180" t="s">
        <v>301</v>
      </c>
      <c r="B27" s="159" t="s">
        <v>521</v>
      </c>
      <c r="C27" s="162">
        <v>0</v>
      </c>
      <c r="D27" s="176"/>
      <c r="E27" s="162">
        <f>[1]címrendösszesen!HB30</f>
        <v>0</v>
      </c>
      <c r="F27" s="162">
        <v>0</v>
      </c>
      <c r="G27" s="177"/>
      <c r="H27" s="162">
        <f>[1]címrendösszesen!EW30</f>
        <v>0</v>
      </c>
      <c r="I27" s="162">
        <v>2083642</v>
      </c>
      <c r="J27" s="179">
        <v>2367597</v>
      </c>
      <c r="K27" s="162">
        <f>[1]címrendösszesen!DS30</f>
        <v>2019674.764</v>
      </c>
      <c r="L27" s="162">
        <f t="shared" si="0"/>
        <v>2083642</v>
      </c>
      <c r="M27" s="162">
        <f t="shared" si="0"/>
        <v>2367597</v>
      </c>
      <c r="N27" s="162">
        <f t="shared" si="0"/>
        <v>2019674.764</v>
      </c>
      <c r="O27" s="172">
        <f t="shared" si="1"/>
        <v>85.304837098543373</v>
      </c>
      <c r="P27" s="172">
        <f t="shared" si="2"/>
        <v>96.93002751912276</v>
      </c>
    </row>
    <row r="28" spans="1:16" ht="13.9" customHeight="1" x14ac:dyDescent="0.2">
      <c r="A28" s="181">
        <v>26</v>
      </c>
      <c r="B28" s="159" t="s">
        <v>522</v>
      </c>
      <c r="C28" s="162">
        <v>0</v>
      </c>
      <c r="D28" s="176"/>
      <c r="E28" s="162">
        <f>[1]címrendösszesen!HB31</f>
        <v>0</v>
      </c>
      <c r="F28" s="162">
        <v>0</v>
      </c>
      <c r="G28" s="177"/>
      <c r="H28" s="162">
        <f>[1]címrendösszesen!EW31</f>
        <v>0</v>
      </c>
      <c r="I28" s="178">
        <v>845936</v>
      </c>
      <c r="J28" s="179">
        <v>583263</v>
      </c>
      <c r="K28" s="162">
        <f>[1]címrendösszesen!DS31</f>
        <v>0</v>
      </c>
      <c r="L28" s="162">
        <f t="shared" si="0"/>
        <v>845936</v>
      </c>
      <c r="M28" s="162">
        <f t="shared" si="0"/>
        <v>583263</v>
      </c>
      <c r="N28" s="162">
        <f t="shared" si="0"/>
        <v>0</v>
      </c>
      <c r="O28" s="172">
        <f t="shared" si="1"/>
        <v>0</v>
      </c>
      <c r="P28" s="172">
        <f t="shared" si="2"/>
        <v>0</v>
      </c>
    </row>
    <row r="29" spans="1:16" ht="13.9" customHeight="1" x14ac:dyDescent="0.2">
      <c r="A29" s="180" t="s">
        <v>303</v>
      </c>
      <c r="B29" s="159" t="s">
        <v>523</v>
      </c>
      <c r="C29" s="162">
        <v>0</v>
      </c>
      <c r="D29" s="176"/>
      <c r="E29" s="162">
        <f>[1]címrendösszesen!HB32</f>
        <v>0</v>
      </c>
      <c r="F29" s="162">
        <v>0</v>
      </c>
      <c r="G29" s="177"/>
      <c r="H29" s="162">
        <f>[1]címrendösszesen!EW32</f>
        <v>0</v>
      </c>
      <c r="I29" s="178">
        <v>0</v>
      </c>
      <c r="J29" s="179"/>
      <c r="K29" s="162">
        <f>[1]címrendösszesen!DS32</f>
        <v>0</v>
      </c>
      <c r="L29" s="162">
        <f t="shared" si="0"/>
        <v>0</v>
      </c>
      <c r="M29" s="162">
        <f t="shared" si="0"/>
        <v>0</v>
      </c>
      <c r="N29" s="162">
        <f t="shared" si="0"/>
        <v>0</v>
      </c>
      <c r="O29" s="172"/>
      <c r="P29" s="172"/>
    </row>
    <row r="30" spans="1:16" ht="13.9" customHeight="1" x14ac:dyDescent="0.2">
      <c r="A30" s="180" t="s">
        <v>304</v>
      </c>
      <c r="B30" s="159" t="s">
        <v>524</v>
      </c>
      <c r="C30" s="162">
        <v>0</v>
      </c>
      <c r="D30" s="176"/>
      <c r="E30" s="162">
        <f>[1]címrendösszesen!HB33</f>
        <v>0</v>
      </c>
      <c r="F30" s="162">
        <v>0</v>
      </c>
      <c r="G30" s="177"/>
      <c r="H30" s="162">
        <f>[1]címrendösszesen!EW33</f>
        <v>0</v>
      </c>
      <c r="I30" s="162">
        <v>0</v>
      </c>
      <c r="J30" s="177"/>
      <c r="K30" s="162">
        <f>[1]címrendösszesen!DS33</f>
        <v>0</v>
      </c>
      <c r="L30" s="162">
        <f t="shared" si="0"/>
        <v>0</v>
      </c>
      <c r="M30" s="162">
        <f t="shared" si="0"/>
        <v>0</v>
      </c>
      <c r="N30" s="162">
        <f t="shared" si="0"/>
        <v>0</v>
      </c>
      <c r="O30" s="172"/>
      <c r="P30" s="172"/>
    </row>
    <row r="31" spans="1:16" ht="13.9" customHeight="1" x14ac:dyDescent="0.2">
      <c r="A31" s="180" t="s">
        <v>305</v>
      </c>
      <c r="B31" s="159" t="s">
        <v>525</v>
      </c>
      <c r="C31" s="162">
        <v>2275874</v>
      </c>
      <c r="D31" s="176">
        <v>1716530</v>
      </c>
      <c r="E31" s="162">
        <f>[1]címrendösszesen!HB34</f>
        <v>1596807</v>
      </c>
      <c r="F31" s="162">
        <v>533920</v>
      </c>
      <c r="G31" s="177">
        <v>451408</v>
      </c>
      <c r="H31" s="162">
        <f>[1]címrendösszesen!EW34</f>
        <v>0</v>
      </c>
      <c r="I31" s="178">
        <v>282070</v>
      </c>
      <c r="J31" s="179">
        <v>19084</v>
      </c>
      <c r="K31" s="162">
        <f>[1]címrendösszesen!DS34</f>
        <v>14577</v>
      </c>
      <c r="L31" s="162">
        <f t="shared" si="0"/>
        <v>3091864</v>
      </c>
      <c r="M31" s="162">
        <f t="shared" si="0"/>
        <v>2187022</v>
      </c>
      <c r="N31" s="162">
        <f t="shared" si="0"/>
        <v>1611384</v>
      </c>
      <c r="O31" s="172">
        <f t="shared" si="1"/>
        <v>73.679368566022646</v>
      </c>
      <c r="P31" s="172">
        <f t="shared" si="2"/>
        <v>52.116910704998666</v>
      </c>
    </row>
    <row r="32" spans="1:16" ht="13.9" customHeight="1" x14ac:dyDescent="0.2">
      <c r="A32" s="181">
        <v>30</v>
      </c>
      <c r="B32" s="159" t="s">
        <v>526</v>
      </c>
      <c r="C32" s="162">
        <v>0</v>
      </c>
      <c r="D32" s="176"/>
      <c r="E32" s="162">
        <f>[1]címrendösszesen!HB35</f>
        <v>0</v>
      </c>
      <c r="F32" s="162">
        <v>12781</v>
      </c>
      <c r="G32" s="177">
        <v>46952</v>
      </c>
      <c r="H32" s="162">
        <f>[1]címrendösszesen!EW35</f>
        <v>37300</v>
      </c>
      <c r="I32" s="162">
        <v>8023277</v>
      </c>
      <c r="J32" s="179">
        <v>8662254</v>
      </c>
      <c r="K32" s="162">
        <f>[1]címrendösszesen!DS35</f>
        <v>8835936</v>
      </c>
      <c r="L32" s="162">
        <f t="shared" si="0"/>
        <v>8036058</v>
      </c>
      <c r="M32" s="162">
        <f t="shared" si="0"/>
        <v>8709206</v>
      </c>
      <c r="N32" s="162">
        <f t="shared" si="0"/>
        <v>8873236</v>
      </c>
      <c r="O32" s="172">
        <f t="shared" si="1"/>
        <v>101.88340934868229</v>
      </c>
      <c r="P32" s="172">
        <f t="shared" si="2"/>
        <v>110.41776950838333</v>
      </c>
    </row>
    <row r="33" spans="1:16" ht="13.9" customHeight="1" x14ac:dyDescent="0.2">
      <c r="A33" s="180" t="s">
        <v>307</v>
      </c>
      <c r="B33" s="159" t="s">
        <v>527</v>
      </c>
      <c r="C33" s="162">
        <v>288747</v>
      </c>
      <c r="D33" s="176">
        <v>297281</v>
      </c>
      <c r="E33" s="162">
        <f>[1]címrendösszesen!HB36</f>
        <v>259876</v>
      </c>
      <c r="F33" s="162">
        <v>18681</v>
      </c>
      <c r="G33" s="177">
        <v>14634</v>
      </c>
      <c r="H33" s="162">
        <f>[1]címrendösszesen!EW36</f>
        <v>5600</v>
      </c>
      <c r="I33" s="178">
        <v>3778463</v>
      </c>
      <c r="J33" s="179">
        <v>4558756</v>
      </c>
      <c r="K33" s="162">
        <f>[1]címrendösszesen!DS36</f>
        <v>4257120</v>
      </c>
      <c r="L33" s="162">
        <f t="shared" si="0"/>
        <v>4085891</v>
      </c>
      <c r="M33" s="162">
        <f t="shared" si="0"/>
        <v>4870671</v>
      </c>
      <c r="N33" s="162">
        <f t="shared" si="0"/>
        <v>4522596</v>
      </c>
      <c r="O33" s="172">
        <f t="shared" si="1"/>
        <v>92.853654044791782</v>
      </c>
      <c r="P33" s="172">
        <f t="shared" si="2"/>
        <v>110.68812163613761</v>
      </c>
    </row>
    <row r="34" spans="1:16" s="96" customFormat="1" ht="13.9" customHeight="1" x14ac:dyDescent="0.2">
      <c r="A34" s="160">
        <v>32</v>
      </c>
      <c r="B34" s="158" t="s">
        <v>528</v>
      </c>
      <c r="C34" s="173">
        <f>SUM(C35:C36)</f>
        <v>3303</v>
      </c>
      <c r="D34" s="173">
        <f>SUM(D35:D36)</f>
        <v>2245</v>
      </c>
      <c r="E34" s="171">
        <f>[1]címrendösszesen!HB37</f>
        <v>10864</v>
      </c>
      <c r="F34" s="174">
        <f>SUM(F35:F36)</f>
        <v>0</v>
      </c>
      <c r="G34" s="174">
        <f>SUM(G35:G36)</f>
        <v>0</v>
      </c>
      <c r="H34" s="171">
        <f>[1]címrendösszesen!EW37</f>
        <v>0</v>
      </c>
      <c r="I34" s="174">
        <f>SUM(I35:I36)</f>
        <v>153608</v>
      </c>
      <c r="J34" s="182">
        <f>SUM(J35:J36)</f>
        <v>307422</v>
      </c>
      <c r="K34" s="171">
        <f>[1]címrendösszesen!DS37</f>
        <v>235000</v>
      </c>
      <c r="L34" s="171">
        <f t="shared" si="0"/>
        <v>156911</v>
      </c>
      <c r="M34" s="171">
        <f t="shared" si="0"/>
        <v>309667</v>
      </c>
      <c r="N34" s="171">
        <f t="shared" si="0"/>
        <v>245864</v>
      </c>
      <c r="O34" s="172">
        <f t="shared" si="1"/>
        <v>79.396254686485804</v>
      </c>
      <c r="P34" s="172">
        <f t="shared" si="2"/>
        <v>156.69009820853861</v>
      </c>
    </row>
    <row r="35" spans="1:16" ht="13.9" customHeight="1" x14ac:dyDescent="0.2">
      <c r="A35" s="181">
        <v>33</v>
      </c>
      <c r="B35" s="159" t="s">
        <v>529</v>
      </c>
      <c r="C35" s="162">
        <v>0</v>
      </c>
      <c r="D35" s="176"/>
      <c r="E35" s="162">
        <f>[1]címrendösszesen!HB38</f>
        <v>0</v>
      </c>
      <c r="F35" s="162">
        <v>0</v>
      </c>
      <c r="G35" s="177"/>
      <c r="H35" s="162">
        <f>[1]címrendösszesen!EW38</f>
        <v>0</v>
      </c>
      <c r="I35" s="178">
        <v>0</v>
      </c>
      <c r="J35" s="179"/>
      <c r="K35" s="162">
        <f>[1]címrendösszesen!DS38</f>
        <v>0</v>
      </c>
      <c r="L35" s="162">
        <f t="shared" si="0"/>
        <v>0</v>
      </c>
      <c r="M35" s="162">
        <f t="shared" si="0"/>
        <v>0</v>
      </c>
      <c r="N35" s="162">
        <f t="shared" si="0"/>
        <v>0</v>
      </c>
      <c r="O35" s="172"/>
      <c r="P35" s="172"/>
    </row>
    <row r="36" spans="1:16" ht="13.9" customHeight="1" x14ac:dyDescent="0.2">
      <c r="A36" s="181">
        <v>34</v>
      </c>
      <c r="B36" s="159" t="s">
        <v>530</v>
      </c>
      <c r="C36" s="162">
        <v>3303</v>
      </c>
      <c r="D36" s="176">
        <v>2245</v>
      </c>
      <c r="E36" s="162">
        <f>[1]címrendösszesen!HB39</f>
        <v>10864</v>
      </c>
      <c r="F36" s="162">
        <v>0</v>
      </c>
      <c r="G36" s="177"/>
      <c r="H36" s="162">
        <f>[1]címrendösszesen!EW39</f>
        <v>0</v>
      </c>
      <c r="I36" s="162">
        <v>153608</v>
      </c>
      <c r="J36" s="177">
        <v>307422</v>
      </c>
      <c r="K36" s="162">
        <f>[1]címrendösszesen!DS39</f>
        <v>235000</v>
      </c>
      <c r="L36" s="162">
        <f t="shared" si="0"/>
        <v>156911</v>
      </c>
      <c r="M36" s="162">
        <f t="shared" si="0"/>
        <v>309667</v>
      </c>
      <c r="N36" s="162">
        <f t="shared" si="0"/>
        <v>245864</v>
      </c>
      <c r="O36" s="172">
        <f t="shared" si="1"/>
        <v>79.396254686485804</v>
      </c>
      <c r="P36" s="172">
        <f t="shared" si="2"/>
        <v>156.69009820853861</v>
      </c>
    </row>
    <row r="37" spans="1:16" s="96" customFormat="1" ht="13.9" customHeight="1" x14ac:dyDescent="0.2">
      <c r="A37" s="160">
        <v>35</v>
      </c>
      <c r="B37" s="158" t="s">
        <v>577</v>
      </c>
      <c r="C37" s="173">
        <f>SUM(C38+C43+C44+C45+C46)</f>
        <v>55177</v>
      </c>
      <c r="D37" s="173">
        <f>SUM(D38+D43+D44+D45+D46)</f>
        <v>6320</v>
      </c>
      <c r="E37" s="171">
        <f>[1]címrendösszesen!HB40</f>
        <v>0</v>
      </c>
      <c r="F37" s="174">
        <f>SUM(F38+F43+F44+F45+F46)</f>
        <v>57</v>
      </c>
      <c r="G37" s="174">
        <f>SUM(G38+G43+G44+G45+G46)</f>
        <v>651</v>
      </c>
      <c r="H37" s="171">
        <f>[1]címrendösszesen!EW40</f>
        <v>0</v>
      </c>
      <c r="I37" s="174">
        <f>SUM(I38+I43+I44+I45+I46)</f>
        <v>6680743</v>
      </c>
      <c r="J37" s="174">
        <f>SUM(J38+J43+J44+J45+J46)</f>
        <v>3293307</v>
      </c>
      <c r="K37" s="171">
        <f>[1]címrendösszesen!DS40</f>
        <v>1142150</v>
      </c>
      <c r="L37" s="171">
        <f t="shared" si="0"/>
        <v>6735977</v>
      </c>
      <c r="M37" s="171">
        <f t="shared" si="0"/>
        <v>3300278</v>
      </c>
      <c r="N37" s="171">
        <f t="shared" si="0"/>
        <v>1142150</v>
      </c>
      <c r="O37" s="172">
        <f t="shared" si="1"/>
        <v>34.607690624850392</v>
      </c>
      <c r="P37" s="172">
        <f t="shared" si="2"/>
        <v>16.955966447035077</v>
      </c>
    </row>
    <row r="38" spans="1:16" s="96" customFormat="1" ht="13.9" customHeight="1" x14ac:dyDescent="0.2">
      <c r="A38" s="151" t="s">
        <v>312</v>
      </c>
      <c r="B38" s="158" t="s">
        <v>578</v>
      </c>
      <c r="C38" s="173">
        <f>SUM(C39:C42)</f>
        <v>52419</v>
      </c>
      <c r="D38" s="173">
        <f>SUM(D39:D42)</f>
        <v>1724</v>
      </c>
      <c r="E38" s="171">
        <f>[1]címrendösszesen!HB41</f>
        <v>0</v>
      </c>
      <c r="F38" s="174">
        <f>SUM(F39:F42)</f>
        <v>0</v>
      </c>
      <c r="G38" s="174">
        <f>SUM(G39:G42)</f>
        <v>0</v>
      </c>
      <c r="H38" s="171">
        <f>[1]címrendösszesen!EW41</f>
        <v>0</v>
      </c>
      <c r="I38" s="174">
        <f>SUM(I39:I42)</f>
        <v>3625627</v>
      </c>
      <c r="J38" s="174">
        <f>SUM(J39:J42)</f>
        <v>675033</v>
      </c>
      <c r="K38" s="171">
        <f>[1]címrendösszesen!DS41</f>
        <v>0</v>
      </c>
      <c r="L38" s="171">
        <f t="shared" si="0"/>
        <v>3678046</v>
      </c>
      <c r="M38" s="171">
        <f t="shared" si="0"/>
        <v>676757</v>
      </c>
      <c r="N38" s="171">
        <f t="shared" si="0"/>
        <v>0</v>
      </c>
      <c r="O38" s="172"/>
      <c r="P38" s="172"/>
    </row>
    <row r="39" spans="1:16" ht="13.9" customHeight="1" x14ac:dyDescent="0.2">
      <c r="A39" s="181">
        <v>37</v>
      </c>
      <c r="B39" s="159" t="s">
        <v>533</v>
      </c>
      <c r="C39" s="162">
        <v>0</v>
      </c>
      <c r="D39" s="176"/>
      <c r="E39" s="162">
        <f>[1]címrendösszesen!HB42</f>
        <v>0</v>
      </c>
      <c r="F39" s="162">
        <v>0</v>
      </c>
      <c r="G39" s="177"/>
      <c r="H39" s="162">
        <f>[1]címrendösszesen!EW42</f>
        <v>0</v>
      </c>
      <c r="I39" s="162">
        <v>2200000</v>
      </c>
      <c r="J39" s="177">
        <v>550000</v>
      </c>
      <c r="K39" s="162">
        <f>[1]címrendösszesen!DS42</f>
        <v>0</v>
      </c>
      <c r="L39" s="162">
        <f t="shared" si="0"/>
        <v>2200000</v>
      </c>
      <c r="M39" s="162">
        <f t="shared" si="0"/>
        <v>550000</v>
      </c>
      <c r="N39" s="162">
        <f t="shared" si="0"/>
        <v>0</v>
      </c>
      <c r="O39" s="172"/>
      <c r="P39" s="172"/>
    </row>
    <row r="40" spans="1:16" ht="13.9" customHeight="1" x14ac:dyDescent="0.2">
      <c r="A40" s="180" t="s">
        <v>314</v>
      </c>
      <c r="B40" s="159" t="s">
        <v>534</v>
      </c>
      <c r="C40" s="162">
        <v>0</v>
      </c>
      <c r="D40" s="176"/>
      <c r="E40" s="162">
        <f>[1]címrendösszesen!HB43</f>
        <v>0</v>
      </c>
      <c r="F40" s="162">
        <v>0</v>
      </c>
      <c r="G40" s="177"/>
      <c r="H40" s="162">
        <f>[1]címrendösszesen!EW43</f>
        <v>0</v>
      </c>
      <c r="I40" s="162">
        <v>0</v>
      </c>
      <c r="J40" s="177"/>
      <c r="K40" s="162">
        <f>[1]címrendösszesen!DS43</f>
        <v>0</v>
      </c>
      <c r="L40" s="162">
        <f t="shared" si="0"/>
        <v>0</v>
      </c>
      <c r="M40" s="162">
        <f t="shared" si="0"/>
        <v>0</v>
      </c>
      <c r="N40" s="162">
        <f t="shared" si="0"/>
        <v>0</v>
      </c>
      <c r="O40" s="172"/>
      <c r="P40" s="172"/>
    </row>
    <row r="41" spans="1:16" ht="13.9" customHeight="1" x14ac:dyDescent="0.2">
      <c r="A41" s="181">
        <v>39</v>
      </c>
      <c r="B41" s="159" t="s">
        <v>535</v>
      </c>
      <c r="C41" s="162">
        <v>0</v>
      </c>
      <c r="D41" s="176"/>
      <c r="E41" s="162">
        <f>[1]címrendösszesen!HB44</f>
        <v>0</v>
      </c>
      <c r="F41" s="162">
        <v>0</v>
      </c>
      <c r="G41" s="177"/>
      <c r="H41" s="162">
        <f>[1]címrendösszesen!EW44</f>
        <v>0</v>
      </c>
      <c r="I41" s="162">
        <v>0</v>
      </c>
      <c r="J41" s="177"/>
      <c r="K41" s="162">
        <f>[1]címrendösszesen!DS44</f>
        <v>0</v>
      </c>
      <c r="L41" s="162">
        <f t="shared" si="0"/>
        <v>0</v>
      </c>
      <c r="M41" s="162">
        <f t="shared" si="0"/>
        <v>0</v>
      </c>
      <c r="N41" s="162">
        <f t="shared" si="0"/>
        <v>0</v>
      </c>
      <c r="O41" s="172"/>
      <c r="P41" s="172"/>
    </row>
    <row r="42" spans="1:16" ht="13.9" customHeight="1" x14ac:dyDescent="0.2">
      <c r="A42" s="180" t="s">
        <v>316</v>
      </c>
      <c r="B42" s="159" t="s">
        <v>536</v>
      </c>
      <c r="C42" s="162">
        <v>52419</v>
      </c>
      <c r="D42" s="176">
        <v>1724</v>
      </c>
      <c r="E42" s="162">
        <f>[1]címrendösszesen!HB45</f>
        <v>0</v>
      </c>
      <c r="F42" s="162">
        <v>0</v>
      </c>
      <c r="G42" s="177"/>
      <c r="H42" s="162">
        <f>[1]címrendösszesen!EW45</f>
        <v>0</v>
      </c>
      <c r="I42" s="162">
        <v>1425627</v>
      </c>
      <c r="J42" s="177">
        <v>125033</v>
      </c>
      <c r="K42" s="162">
        <f>[1]címrendösszesen!DS45</f>
        <v>0</v>
      </c>
      <c r="L42" s="162">
        <f t="shared" si="0"/>
        <v>1478046</v>
      </c>
      <c r="M42" s="162">
        <f t="shared" si="0"/>
        <v>126757</v>
      </c>
      <c r="N42" s="162">
        <f t="shared" si="0"/>
        <v>0</v>
      </c>
      <c r="O42" s="172"/>
      <c r="P42" s="172"/>
    </row>
    <row r="43" spans="1:16" ht="13.9" customHeight="1" x14ac:dyDescent="0.2">
      <c r="A43" s="181">
        <v>41</v>
      </c>
      <c r="B43" s="159" t="s">
        <v>537</v>
      </c>
      <c r="C43" s="162">
        <v>0</v>
      </c>
      <c r="D43" s="176"/>
      <c r="E43" s="162">
        <f>[1]címrendösszesen!HB46</f>
        <v>0</v>
      </c>
      <c r="F43" s="162">
        <v>0</v>
      </c>
      <c r="G43" s="177"/>
      <c r="H43" s="162">
        <f>[1]címrendösszesen!EW46</f>
        <v>0</v>
      </c>
      <c r="I43" s="162">
        <v>2674981</v>
      </c>
      <c r="J43" s="177">
        <v>2195456</v>
      </c>
      <c r="K43" s="162">
        <f>[1]címrendösszesen!DS46</f>
        <v>791850</v>
      </c>
      <c r="L43" s="162">
        <f t="shared" si="0"/>
        <v>2674981</v>
      </c>
      <c r="M43" s="162">
        <f t="shared" si="0"/>
        <v>2195456</v>
      </c>
      <c r="N43" s="162">
        <f t="shared" si="0"/>
        <v>791850</v>
      </c>
      <c r="O43" s="172">
        <f t="shared" si="1"/>
        <v>36.067677967583954</v>
      </c>
      <c r="P43" s="172">
        <f t="shared" si="2"/>
        <v>29.602079416638848</v>
      </c>
    </row>
    <row r="44" spans="1:16" ht="13.9" customHeight="1" x14ac:dyDescent="0.2">
      <c r="A44" s="180" t="s">
        <v>318</v>
      </c>
      <c r="B44" s="159" t="s">
        <v>538</v>
      </c>
      <c r="C44" s="162">
        <v>0</v>
      </c>
      <c r="D44" s="176"/>
      <c r="E44" s="162">
        <f>[1]címrendösszesen!HB47</f>
        <v>0</v>
      </c>
      <c r="F44" s="162">
        <v>57</v>
      </c>
      <c r="G44" s="177">
        <v>651</v>
      </c>
      <c r="H44" s="162">
        <f>[1]címrendösszesen!EW47</f>
        <v>0</v>
      </c>
      <c r="I44" s="162">
        <v>0</v>
      </c>
      <c r="J44" s="177"/>
      <c r="K44" s="162">
        <f>[1]címrendösszesen!DS47</f>
        <v>0</v>
      </c>
      <c r="L44" s="162">
        <f t="shared" si="0"/>
        <v>57</v>
      </c>
      <c r="M44" s="162">
        <f t="shared" si="0"/>
        <v>651</v>
      </c>
      <c r="N44" s="162">
        <f t="shared" si="0"/>
        <v>0</v>
      </c>
      <c r="O44" s="172"/>
      <c r="P44" s="172"/>
    </row>
    <row r="45" spans="1:16" ht="13.9" customHeight="1" x14ac:dyDescent="0.2">
      <c r="A45" s="181">
        <v>43</v>
      </c>
      <c r="B45" s="159" t="s">
        <v>539</v>
      </c>
      <c r="C45" s="162">
        <v>0</v>
      </c>
      <c r="D45" s="176"/>
      <c r="E45" s="162">
        <f>[1]címrendösszesen!HB48</f>
        <v>0</v>
      </c>
      <c r="F45" s="162">
        <v>0</v>
      </c>
      <c r="G45" s="177"/>
      <c r="H45" s="162">
        <f>[1]címrendösszesen!EW48</f>
        <v>0</v>
      </c>
      <c r="I45" s="162">
        <v>0</v>
      </c>
      <c r="J45" s="177"/>
      <c r="K45" s="162">
        <f>[1]címrendösszesen!DS48</f>
        <v>0</v>
      </c>
      <c r="L45" s="162">
        <f t="shared" si="0"/>
        <v>0</v>
      </c>
      <c r="M45" s="162">
        <f t="shared" si="0"/>
        <v>0</v>
      </c>
      <c r="N45" s="162">
        <f t="shared" si="0"/>
        <v>0</v>
      </c>
      <c r="O45" s="172"/>
      <c r="P45" s="172"/>
    </row>
    <row r="46" spans="1:16" s="96" customFormat="1" ht="13.9" customHeight="1" x14ac:dyDescent="0.2">
      <c r="A46" s="151" t="s">
        <v>540</v>
      </c>
      <c r="B46" s="158" t="s">
        <v>541</v>
      </c>
      <c r="C46" s="173">
        <f>SUM(C47:C48)</f>
        <v>2758</v>
      </c>
      <c r="D46" s="173">
        <f>SUM(D47:D48)</f>
        <v>4596</v>
      </c>
      <c r="E46" s="171">
        <f>[1]címrendösszesen!HB49</f>
        <v>0</v>
      </c>
      <c r="F46" s="174">
        <f>SUM(F47:F48)</f>
        <v>0</v>
      </c>
      <c r="G46" s="174">
        <f>SUM(G47:G48)</f>
        <v>0</v>
      </c>
      <c r="H46" s="171">
        <f>[1]címrendösszesen!EW49</f>
        <v>0</v>
      </c>
      <c r="I46" s="174">
        <f>SUM(I47:I48)</f>
        <v>380135</v>
      </c>
      <c r="J46" s="174">
        <f>SUM(J47:J48)</f>
        <v>422818</v>
      </c>
      <c r="K46" s="171">
        <f>[1]címrendösszesen!DS49</f>
        <v>350300</v>
      </c>
      <c r="L46" s="171">
        <f t="shared" si="0"/>
        <v>382893</v>
      </c>
      <c r="M46" s="171">
        <f t="shared" si="0"/>
        <v>427414</v>
      </c>
      <c r="N46" s="171">
        <f t="shared" si="0"/>
        <v>350300</v>
      </c>
      <c r="O46" s="172">
        <f t="shared" si="1"/>
        <v>81.958007926740819</v>
      </c>
      <c r="P46" s="172">
        <f t="shared" si="2"/>
        <v>91.487700219121265</v>
      </c>
    </row>
    <row r="47" spans="1:16" ht="13.9" customHeight="1" x14ac:dyDescent="0.2">
      <c r="A47" s="181">
        <v>45</v>
      </c>
      <c r="B47" s="159" t="s">
        <v>542</v>
      </c>
      <c r="C47" s="162">
        <v>0</v>
      </c>
      <c r="D47" s="176"/>
      <c r="E47" s="162">
        <f>[1]címrendösszesen!HB50</f>
        <v>0</v>
      </c>
      <c r="F47" s="162">
        <v>0</v>
      </c>
      <c r="G47" s="177"/>
      <c r="H47" s="162">
        <f>[1]címrendösszesen!EW50</f>
        <v>0</v>
      </c>
      <c r="I47" s="162">
        <v>218036</v>
      </c>
      <c r="J47" s="177">
        <v>307316</v>
      </c>
      <c r="K47" s="162">
        <f>[1]címrendösszesen!DS50</f>
        <v>350300</v>
      </c>
      <c r="L47" s="162">
        <f t="shared" si="0"/>
        <v>218036</v>
      </c>
      <c r="M47" s="162">
        <f t="shared" si="0"/>
        <v>307316</v>
      </c>
      <c r="N47" s="162">
        <f t="shared" si="0"/>
        <v>350300</v>
      </c>
      <c r="O47" s="172"/>
      <c r="P47" s="172">
        <f t="shared" si="2"/>
        <v>160.66154213065732</v>
      </c>
    </row>
    <row r="48" spans="1:16" ht="13.9" customHeight="1" x14ac:dyDescent="0.2">
      <c r="A48" s="180" t="s">
        <v>543</v>
      </c>
      <c r="B48" s="159" t="s">
        <v>544</v>
      </c>
      <c r="C48" s="162">
        <v>2758</v>
      </c>
      <c r="D48" s="176">
        <v>4596</v>
      </c>
      <c r="E48" s="162">
        <f>[1]címrendösszesen!HB51</f>
        <v>0</v>
      </c>
      <c r="F48" s="162">
        <v>0</v>
      </c>
      <c r="G48" s="177"/>
      <c r="H48" s="162">
        <f>[1]címrendösszesen!EW51</f>
        <v>0</v>
      </c>
      <c r="I48" s="162">
        <v>162099</v>
      </c>
      <c r="J48" s="177">
        <v>115502</v>
      </c>
      <c r="K48" s="162">
        <f>[1]címrendösszesen!DS51</f>
        <v>0</v>
      </c>
      <c r="L48" s="171">
        <f t="shared" si="0"/>
        <v>164857</v>
      </c>
      <c r="M48" s="171">
        <f t="shared" si="0"/>
        <v>120098</v>
      </c>
      <c r="N48" s="171">
        <f t="shared" si="0"/>
        <v>0</v>
      </c>
      <c r="O48" s="172"/>
      <c r="P48" s="172"/>
    </row>
    <row r="49" spans="1:16" s="96" customFormat="1" ht="13.9" customHeight="1" x14ac:dyDescent="0.2">
      <c r="A49" s="151" t="s">
        <v>545</v>
      </c>
      <c r="B49" s="158" t="s">
        <v>546</v>
      </c>
      <c r="C49" s="190">
        <f>SUM(C25+C37)</f>
        <v>2623101</v>
      </c>
      <c r="D49" s="190">
        <f>SUM(D25+D37)</f>
        <v>2022376</v>
      </c>
      <c r="E49" s="171">
        <f>[1]címrendösszesen!HB52</f>
        <v>1867547</v>
      </c>
      <c r="F49" s="174">
        <f>SUM(F25+F37)</f>
        <v>565439</v>
      </c>
      <c r="G49" s="174">
        <f>SUM(G25+G37)</f>
        <v>513645</v>
      </c>
      <c r="H49" s="171">
        <f>[1]címrendösszesen!EW52</f>
        <v>42900</v>
      </c>
      <c r="I49" s="174">
        <f>SUM(I25+I37)</f>
        <v>21847739</v>
      </c>
      <c r="J49" s="174">
        <f>SUM(J25+J37)</f>
        <v>19791683</v>
      </c>
      <c r="K49" s="171">
        <f>[1]címrendösszesen!DS52</f>
        <v>16504457.764</v>
      </c>
      <c r="L49" s="171">
        <f t="shared" si="0"/>
        <v>25036279</v>
      </c>
      <c r="M49" s="171">
        <f t="shared" si="0"/>
        <v>22327704</v>
      </c>
      <c r="N49" s="171">
        <f t="shared" si="0"/>
        <v>18414904.763999999</v>
      </c>
      <c r="O49" s="172">
        <f t="shared" si="1"/>
        <v>82.475586222389893</v>
      </c>
      <c r="P49" s="172">
        <f t="shared" si="2"/>
        <v>73.552882055676079</v>
      </c>
    </row>
    <row r="50" spans="1:16" s="96" customFormat="1" ht="13.9" customHeight="1" x14ac:dyDescent="0.2">
      <c r="A50" s="151" t="s">
        <v>579</v>
      </c>
      <c r="B50" s="158" t="s">
        <v>548</v>
      </c>
      <c r="C50" s="173">
        <f>SUM(C51+C55)</f>
        <v>0</v>
      </c>
      <c r="D50" s="173">
        <f>SUM(D51+D55)</f>
        <v>0</v>
      </c>
      <c r="E50" s="171">
        <f>[1]címrendösszesen!HB53</f>
        <v>0</v>
      </c>
      <c r="F50" s="174">
        <f>SUM(F51+F55)</f>
        <v>0</v>
      </c>
      <c r="G50" s="174">
        <f>SUM(G51+G55)</f>
        <v>0</v>
      </c>
      <c r="H50" s="171">
        <f>[1]címrendösszesen!EW53</f>
        <v>0</v>
      </c>
      <c r="I50" s="174">
        <f>SUM(I51+I55)</f>
        <v>12613207</v>
      </c>
      <c r="J50" s="174">
        <f>SUM(J51+J55)</f>
        <v>7328774</v>
      </c>
      <c r="K50" s="171">
        <f>[1]címrendösszesen!DS53</f>
        <v>6918575</v>
      </c>
      <c r="L50" s="171">
        <f t="shared" si="0"/>
        <v>12613207</v>
      </c>
      <c r="M50" s="171">
        <f t="shared" si="0"/>
        <v>7328774</v>
      </c>
      <c r="N50" s="171">
        <f t="shared" si="0"/>
        <v>6918575</v>
      </c>
      <c r="O50" s="172">
        <f t="shared" si="1"/>
        <v>94.402897401393474</v>
      </c>
      <c r="P50" s="172">
        <f t="shared" si="2"/>
        <v>54.851831100528202</v>
      </c>
    </row>
    <row r="51" spans="1:16" s="96" customFormat="1" ht="13.9" customHeight="1" x14ac:dyDescent="0.2">
      <c r="A51" s="160">
        <v>49</v>
      </c>
      <c r="B51" s="158" t="s">
        <v>549</v>
      </c>
      <c r="C51" s="173">
        <f>SUM(C52:C54)</f>
        <v>0</v>
      </c>
      <c r="D51" s="173">
        <f>SUM(D52:D54)</f>
        <v>0</v>
      </c>
      <c r="E51" s="171">
        <f>[1]címrendösszesen!HB54</f>
        <v>0</v>
      </c>
      <c r="F51" s="174">
        <f>SUM(F52:F54)</f>
        <v>0</v>
      </c>
      <c r="G51" s="174">
        <f>SUM(G52:G54)</f>
        <v>0</v>
      </c>
      <c r="H51" s="171">
        <f>[1]címrendösszesen!EW54</f>
        <v>0</v>
      </c>
      <c r="I51" s="174">
        <f>SUM(I52:I54)</f>
        <v>12339092</v>
      </c>
      <c r="J51" s="174">
        <f>SUM(J52:J54)</f>
        <v>7328774</v>
      </c>
      <c r="K51" s="171">
        <f>[1]címrendösszesen!DS54</f>
        <v>6849654</v>
      </c>
      <c r="L51" s="171">
        <f t="shared" si="0"/>
        <v>12339092</v>
      </c>
      <c r="M51" s="171">
        <f t="shared" si="0"/>
        <v>7328774</v>
      </c>
      <c r="N51" s="171">
        <f t="shared" si="0"/>
        <v>6849654</v>
      </c>
      <c r="O51" s="172">
        <f t="shared" si="1"/>
        <v>93.462480900625394</v>
      </c>
      <c r="P51" s="172">
        <f t="shared" si="2"/>
        <v>55.511815618199456</v>
      </c>
    </row>
    <row r="52" spans="1:16" s="96" customFormat="1" ht="13.9" customHeight="1" x14ac:dyDescent="0.2">
      <c r="A52" s="180" t="s">
        <v>550</v>
      </c>
      <c r="B52" s="159" t="s">
        <v>551</v>
      </c>
      <c r="C52" s="162">
        <v>0</v>
      </c>
      <c r="D52" s="176"/>
      <c r="E52" s="162">
        <f>[1]címrendösszesen!HB55</f>
        <v>0</v>
      </c>
      <c r="F52" s="162">
        <v>0</v>
      </c>
      <c r="G52" s="177"/>
      <c r="H52" s="162">
        <f>[1]címrendösszesen!EW55</f>
        <v>0</v>
      </c>
      <c r="I52" s="178">
        <v>18015</v>
      </c>
      <c r="J52" s="179">
        <v>17802</v>
      </c>
      <c r="K52" s="162">
        <f>[1]címrendösszesen!DS55</f>
        <v>0</v>
      </c>
      <c r="L52" s="162">
        <f t="shared" si="0"/>
        <v>18015</v>
      </c>
      <c r="M52" s="162">
        <f t="shared" si="0"/>
        <v>17802</v>
      </c>
      <c r="N52" s="162">
        <f t="shared" si="0"/>
        <v>0</v>
      </c>
      <c r="O52" s="172"/>
      <c r="P52" s="172"/>
    </row>
    <row r="53" spans="1:16" s="96" customFormat="1" ht="13.9" customHeight="1" x14ac:dyDescent="0.2">
      <c r="A53" s="181">
        <v>51</v>
      </c>
      <c r="B53" s="159" t="s">
        <v>552</v>
      </c>
      <c r="C53" s="162">
        <v>0</v>
      </c>
      <c r="D53" s="176"/>
      <c r="E53" s="162">
        <f>[1]címrendösszesen!HB56</f>
        <v>0</v>
      </c>
      <c r="F53" s="162">
        <v>0</v>
      </c>
      <c r="G53" s="177"/>
      <c r="H53" s="162">
        <f>[1]címrendösszesen!EW56</f>
        <v>0</v>
      </c>
      <c r="I53" s="178">
        <v>5993840</v>
      </c>
      <c r="J53" s="179"/>
      <c r="K53" s="162">
        <f>[1]címrendösszesen!DS56</f>
        <v>0</v>
      </c>
      <c r="L53" s="162">
        <f t="shared" si="0"/>
        <v>5993840</v>
      </c>
      <c r="M53" s="162">
        <f t="shared" si="0"/>
        <v>0</v>
      </c>
      <c r="N53" s="162">
        <f t="shared" si="0"/>
        <v>0</v>
      </c>
      <c r="O53" s="172"/>
      <c r="P53" s="172"/>
    </row>
    <row r="54" spans="1:16" ht="13.9" customHeight="1" x14ac:dyDescent="0.2">
      <c r="A54" s="180" t="s">
        <v>553</v>
      </c>
      <c r="B54" s="164" t="s">
        <v>554</v>
      </c>
      <c r="C54" s="162">
        <v>0</v>
      </c>
      <c r="D54" s="176"/>
      <c r="E54" s="162">
        <f>[1]címrendösszesen!HB57</f>
        <v>0</v>
      </c>
      <c r="F54" s="162">
        <v>0</v>
      </c>
      <c r="G54" s="177"/>
      <c r="H54" s="162">
        <f>[1]címrendösszesen!EW57</f>
        <v>0</v>
      </c>
      <c r="I54" s="162">
        <v>6327237</v>
      </c>
      <c r="J54" s="177">
        <v>7310972</v>
      </c>
      <c r="K54" s="162">
        <f>[1]címrendösszesen!DS57</f>
        <v>6849654</v>
      </c>
      <c r="L54" s="162">
        <f t="shared" si="0"/>
        <v>6327237</v>
      </c>
      <c r="M54" s="162">
        <f t="shared" si="0"/>
        <v>7310972</v>
      </c>
      <c r="N54" s="162">
        <f t="shared" si="0"/>
        <v>6849654</v>
      </c>
      <c r="O54" s="172">
        <f t="shared" si="1"/>
        <v>93.690059269820765</v>
      </c>
      <c r="P54" s="172">
        <f t="shared" si="2"/>
        <v>108.25663713877005</v>
      </c>
    </row>
    <row r="55" spans="1:16" s="96" customFormat="1" ht="13.9" customHeight="1" x14ac:dyDescent="0.2">
      <c r="A55" s="160">
        <v>53</v>
      </c>
      <c r="B55" s="158" t="s">
        <v>555</v>
      </c>
      <c r="C55" s="171">
        <f>[1]címrendösszesen!HA58</f>
        <v>0</v>
      </c>
      <c r="D55" s="173">
        <f>SUM(D56:D57)</f>
        <v>0</v>
      </c>
      <c r="E55" s="171">
        <f>[1]címrendösszesen!HB58</f>
        <v>0</v>
      </c>
      <c r="F55" s="174">
        <f>SUM(F56:F57)</f>
        <v>0</v>
      </c>
      <c r="G55" s="174">
        <f>SUM(G56:G57)</f>
        <v>0</v>
      </c>
      <c r="H55" s="171">
        <f>[1]címrendösszesen!EW58</f>
        <v>0</v>
      </c>
      <c r="I55" s="174">
        <f>SUM(I56:I57)</f>
        <v>274115</v>
      </c>
      <c r="J55" s="174">
        <f>SUM(J56:J57)</f>
        <v>0</v>
      </c>
      <c r="K55" s="171">
        <f>[1]címrendösszesen!DS58</f>
        <v>68921</v>
      </c>
      <c r="L55" s="171">
        <f t="shared" si="0"/>
        <v>274115</v>
      </c>
      <c r="M55" s="171">
        <f t="shared" si="0"/>
        <v>0</v>
      </c>
      <c r="N55" s="171">
        <f t="shared" si="0"/>
        <v>68921</v>
      </c>
      <c r="O55" s="172"/>
      <c r="P55" s="172">
        <f t="shared" si="2"/>
        <v>25.143096875399014</v>
      </c>
    </row>
    <row r="56" spans="1:16" ht="13.9" customHeight="1" x14ac:dyDescent="0.2">
      <c r="A56" s="180" t="s">
        <v>556</v>
      </c>
      <c r="B56" s="164" t="s">
        <v>557</v>
      </c>
      <c r="C56" s="162">
        <v>0</v>
      </c>
      <c r="D56" s="176"/>
      <c r="E56" s="162">
        <f>[1]címrendösszesen!HB59</f>
        <v>0</v>
      </c>
      <c r="F56" s="162">
        <v>0</v>
      </c>
      <c r="G56" s="177"/>
      <c r="H56" s="162">
        <f>[1]címrendösszesen!EW59</f>
        <v>0</v>
      </c>
      <c r="I56" s="162">
        <v>274115</v>
      </c>
      <c r="J56" s="177"/>
      <c r="K56" s="162">
        <f>[1]címrendösszesen!DS59</f>
        <v>68921</v>
      </c>
      <c r="L56" s="162">
        <f t="shared" si="0"/>
        <v>274115</v>
      </c>
      <c r="M56" s="162">
        <f t="shared" si="0"/>
        <v>0</v>
      </c>
      <c r="N56" s="162">
        <f t="shared" si="0"/>
        <v>68921</v>
      </c>
      <c r="O56" s="172"/>
      <c r="P56" s="172">
        <f t="shared" si="2"/>
        <v>25.143096875399014</v>
      </c>
    </row>
    <row r="57" spans="1:16" ht="13.9" customHeight="1" x14ac:dyDescent="0.2">
      <c r="A57" s="181">
        <v>55</v>
      </c>
      <c r="B57" s="159" t="s">
        <v>558</v>
      </c>
      <c r="C57" s="162">
        <v>0</v>
      </c>
      <c r="D57" s="176"/>
      <c r="E57" s="162">
        <f>[1]címrendösszesen!HB60</f>
        <v>0</v>
      </c>
      <c r="F57" s="162">
        <v>0</v>
      </c>
      <c r="G57" s="177"/>
      <c r="H57" s="162">
        <f>[1]címrendösszesen!EW60</f>
        <v>0</v>
      </c>
      <c r="I57" s="162">
        <v>0</v>
      </c>
      <c r="J57" s="177"/>
      <c r="K57" s="162">
        <f>[1]címrendösszesen!DS60</f>
        <v>0</v>
      </c>
      <c r="L57" s="162">
        <f t="shared" si="0"/>
        <v>0</v>
      </c>
      <c r="M57" s="162">
        <f t="shared" si="0"/>
        <v>0</v>
      </c>
      <c r="N57" s="162">
        <f t="shared" si="0"/>
        <v>0</v>
      </c>
      <c r="O57" s="172"/>
      <c r="P57" s="172"/>
    </row>
    <row r="58" spans="1:16" s="96" customFormat="1" ht="13.9" customHeight="1" x14ac:dyDescent="0.2">
      <c r="A58" s="160">
        <v>56</v>
      </c>
      <c r="B58" s="158" t="s">
        <v>559</v>
      </c>
      <c r="C58" s="173">
        <f>SUM(C59+C64)</f>
        <v>4971220</v>
      </c>
      <c r="D58" s="173">
        <f>SUM(D59+D64)</f>
        <v>5696727</v>
      </c>
      <c r="E58" s="171">
        <f>[1]címrendösszesen!HB61</f>
        <v>4899767</v>
      </c>
      <c r="F58" s="174">
        <f>SUM(F59+F64)</f>
        <v>2071818</v>
      </c>
      <c r="G58" s="174">
        <f>SUM(G59+G64)</f>
        <v>2569873</v>
      </c>
      <c r="H58" s="171">
        <f>[1]címrendösszesen!EW61</f>
        <v>2379675</v>
      </c>
      <c r="I58" s="174">
        <f>SUM(I59+I64)</f>
        <v>8120184</v>
      </c>
      <c r="J58" s="174">
        <f>SUM(J59+J64)</f>
        <v>6428975</v>
      </c>
      <c r="K58" s="171">
        <f>[1]címrendösszesen!DS61</f>
        <v>5187758</v>
      </c>
      <c r="L58" s="171">
        <f t="shared" si="0"/>
        <v>15163222</v>
      </c>
      <c r="M58" s="171">
        <f t="shared" si="0"/>
        <v>14695575</v>
      </c>
      <c r="N58" s="171">
        <f>E58+H58+K58</f>
        <v>12467200</v>
      </c>
      <c r="O58" s="172">
        <f t="shared" si="1"/>
        <v>84.836421848073314</v>
      </c>
      <c r="P58" s="172">
        <f t="shared" si="2"/>
        <v>82.219992558309841</v>
      </c>
    </row>
    <row r="59" spans="1:16" s="96" customFormat="1" ht="13.9" customHeight="1" x14ac:dyDescent="0.2">
      <c r="A59" s="160">
        <v>57</v>
      </c>
      <c r="B59" s="158" t="s">
        <v>560</v>
      </c>
      <c r="C59" s="173">
        <f>SUM(C60:C63)</f>
        <v>4518963</v>
      </c>
      <c r="D59" s="173">
        <f>SUM(D60:D63)</f>
        <v>5543399</v>
      </c>
      <c r="E59" s="171">
        <f>[1]címrendösszesen!HB62</f>
        <v>4823167</v>
      </c>
      <c r="F59" s="174">
        <f>SUM(F60:F63)</f>
        <v>2028935</v>
      </c>
      <c r="G59" s="174">
        <f>SUM(G60:G63)</f>
        <v>2568908</v>
      </c>
      <c r="H59" s="171">
        <f>[1]címrendösszesen!EW62</f>
        <v>2325754</v>
      </c>
      <c r="I59" s="174">
        <f>SUM(I60:I63)</f>
        <v>5629019</v>
      </c>
      <c r="J59" s="174">
        <f>SUM(J60:J63)</f>
        <v>393911</v>
      </c>
      <c r="K59" s="171">
        <f>[1]címrendösszesen!DS62</f>
        <v>788965</v>
      </c>
      <c r="L59" s="171">
        <f t="shared" si="0"/>
        <v>12176917</v>
      </c>
      <c r="M59" s="171">
        <f t="shared" si="0"/>
        <v>8506218</v>
      </c>
      <c r="N59" s="171">
        <f t="shared" si="0"/>
        <v>7937886</v>
      </c>
      <c r="O59" s="172">
        <f t="shared" si="1"/>
        <v>93.318628796017222</v>
      </c>
      <c r="P59" s="172">
        <f t="shared" si="2"/>
        <v>65.187978204992277</v>
      </c>
    </row>
    <row r="60" spans="1:16" ht="13.9" customHeight="1" x14ac:dyDescent="0.2">
      <c r="A60" s="180" t="s">
        <v>561</v>
      </c>
      <c r="B60" s="164" t="s">
        <v>562</v>
      </c>
      <c r="C60" s="162">
        <v>4332562</v>
      </c>
      <c r="D60" s="176">
        <v>4768511</v>
      </c>
      <c r="E60" s="162">
        <f>[1]címrendösszesen!HB63</f>
        <v>4523900</v>
      </c>
      <c r="F60" s="162">
        <v>1994675</v>
      </c>
      <c r="G60" s="177">
        <v>2542461</v>
      </c>
      <c r="H60" s="191">
        <f>[1]címrendösszesen!EW63</f>
        <v>2325754</v>
      </c>
      <c r="I60" s="162">
        <v>0</v>
      </c>
      <c r="J60" s="177"/>
      <c r="K60" s="162">
        <f>[1]címrendösszesen!DS63</f>
        <v>0</v>
      </c>
      <c r="L60" s="162">
        <f t="shared" si="0"/>
        <v>6327237</v>
      </c>
      <c r="M60" s="162">
        <f t="shared" si="0"/>
        <v>7310972</v>
      </c>
      <c r="N60" s="162">
        <f t="shared" si="0"/>
        <v>6849654</v>
      </c>
      <c r="O60" s="172">
        <f t="shared" si="1"/>
        <v>93.690059269820765</v>
      </c>
      <c r="P60" s="172">
        <f t="shared" si="2"/>
        <v>108.25663713877005</v>
      </c>
    </row>
    <row r="61" spans="1:16" ht="13.9" customHeight="1" x14ac:dyDescent="0.2">
      <c r="A61" s="181">
        <v>59</v>
      </c>
      <c r="B61" s="159" t="s">
        <v>563</v>
      </c>
      <c r="C61" s="162">
        <v>0</v>
      </c>
      <c r="D61" s="176"/>
      <c r="E61" s="162">
        <f>[1]címrendösszesen!HB64</f>
        <v>0</v>
      </c>
      <c r="F61" s="162">
        <v>0</v>
      </c>
      <c r="G61" s="177"/>
      <c r="H61" s="162">
        <f>[1]címrendösszesen!EW64</f>
        <v>0</v>
      </c>
      <c r="I61" s="162">
        <v>17802</v>
      </c>
      <c r="J61" s="177">
        <v>80787</v>
      </c>
      <c r="K61" s="162">
        <f>[1]címrendösszesen!DS64</f>
        <v>0</v>
      </c>
      <c r="L61" s="162">
        <f t="shared" si="0"/>
        <v>17802</v>
      </c>
      <c r="M61" s="162">
        <f t="shared" si="0"/>
        <v>80787</v>
      </c>
      <c r="N61" s="162">
        <f t="shared" si="0"/>
        <v>0</v>
      </c>
      <c r="O61" s="172"/>
      <c r="P61" s="172"/>
    </row>
    <row r="62" spans="1:16" ht="13.9" customHeight="1" x14ac:dyDescent="0.2">
      <c r="A62" s="180" t="s">
        <v>564</v>
      </c>
      <c r="B62" s="159" t="s">
        <v>565</v>
      </c>
      <c r="C62" s="162">
        <v>0</v>
      </c>
      <c r="D62" s="176"/>
      <c r="E62" s="162">
        <f>[1]címrendösszesen!HB65</f>
        <v>0</v>
      </c>
      <c r="F62" s="162">
        <v>0</v>
      </c>
      <c r="G62" s="177"/>
      <c r="H62" s="162">
        <f>[1]címrendösszesen!EW65</f>
        <v>0</v>
      </c>
      <c r="I62" s="162">
        <v>2500000</v>
      </c>
      <c r="J62" s="177"/>
      <c r="K62" s="162">
        <f>[1]címrendösszesen!DS65</f>
        <v>0</v>
      </c>
      <c r="L62" s="162">
        <f t="shared" si="0"/>
        <v>2500000</v>
      </c>
      <c r="M62" s="162">
        <f t="shared" si="0"/>
        <v>0</v>
      </c>
      <c r="N62" s="162">
        <f t="shared" si="0"/>
        <v>0</v>
      </c>
      <c r="O62" s="172"/>
      <c r="P62" s="172"/>
    </row>
    <row r="63" spans="1:16" ht="13.9" customHeight="1" x14ac:dyDescent="0.2">
      <c r="A63" s="181">
        <v>61</v>
      </c>
      <c r="B63" s="159" t="s">
        <v>566</v>
      </c>
      <c r="C63" s="162">
        <v>186401</v>
      </c>
      <c r="D63" s="176">
        <v>774888</v>
      </c>
      <c r="E63" s="162">
        <f>[1]címrendösszesen!HB66</f>
        <v>299267</v>
      </c>
      <c r="F63" s="162">
        <v>34260</v>
      </c>
      <c r="G63" s="177">
        <v>26447</v>
      </c>
      <c r="H63" s="162">
        <f>[1]címrendösszesen!EW66</f>
        <v>0</v>
      </c>
      <c r="I63" s="162">
        <v>3111217</v>
      </c>
      <c r="J63" s="177">
        <v>313124</v>
      </c>
      <c r="K63" s="162">
        <f>[1]címrendösszesen!DS66</f>
        <v>788965</v>
      </c>
      <c r="L63" s="162">
        <f t="shared" si="0"/>
        <v>3331878</v>
      </c>
      <c r="M63" s="162">
        <f t="shared" si="0"/>
        <v>1114459</v>
      </c>
      <c r="N63" s="162">
        <f t="shared" si="0"/>
        <v>1088232</v>
      </c>
      <c r="O63" s="172">
        <f t="shared" si="1"/>
        <v>97.646660846204298</v>
      </c>
      <c r="P63" s="172">
        <f t="shared" si="2"/>
        <v>32.661219888603362</v>
      </c>
    </row>
    <row r="64" spans="1:16" s="96" customFormat="1" ht="13.9" customHeight="1" x14ac:dyDescent="0.2">
      <c r="A64" s="160">
        <v>62</v>
      </c>
      <c r="B64" s="158" t="s">
        <v>580</v>
      </c>
      <c r="C64" s="173">
        <f>SUM(C65:C67)</f>
        <v>452257</v>
      </c>
      <c r="D64" s="173">
        <f>SUM(D65:D67)</f>
        <v>153328</v>
      </c>
      <c r="E64" s="171">
        <f>[1]címrendösszesen!HB67</f>
        <v>76600</v>
      </c>
      <c r="F64" s="174">
        <f>SUM(F65:F67)</f>
        <v>42883</v>
      </c>
      <c r="G64" s="174">
        <f>SUM(G65:G67)</f>
        <v>965</v>
      </c>
      <c r="H64" s="171">
        <f>[1]címrendösszesen!EW67</f>
        <v>53921</v>
      </c>
      <c r="I64" s="174">
        <f>SUM(I65:I67)</f>
        <v>2491165</v>
      </c>
      <c r="J64" s="174">
        <f>SUM(J65:J67)</f>
        <v>6035064</v>
      </c>
      <c r="K64" s="171">
        <f>[1]címrendösszesen!DS67</f>
        <v>4398793</v>
      </c>
      <c r="L64" s="171">
        <f t="shared" si="0"/>
        <v>2986305</v>
      </c>
      <c r="M64" s="171">
        <f t="shared" si="0"/>
        <v>6189357</v>
      </c>
      <c r="N64" s="171">
        <f t="shared" si="0"/>
        <v>4529314</v>
      </c>
      <c r="O64" s="172">
        <f t="shared" si="1"/>
        <v>73.179071751718311</v>
      </c>
      <c r="P64" s="172">
        <f t="shared" si="2"/>
        <v>151.66950462193245</v>
      </c>
    </row>
    <row r="65" spans="1:16" ht="13.9" customHeight="1" x14ac:dyDescent="0.2">
      <c r="A65" s="180" t="s">
        <v>568</v>
      </c>
      <c r="B65" s="164" t="s">
        <v>562</v>
      </c>
      <c r="C65" s="162">
        <v>231348</v>
      </c>
      <c r="D65" s="176"/>
      <c r="E65" s="162">
        <f>[1]címrendösszesen!HB68</f>
        <v>15000</v>
      </c>
      <c r="F65" s="162">
        <v>42767</v>
      </c>
      <c r="G65" s="177"/>
      <c r="H65" s="191">
        <f>[1]címrendösszesen!EW68</f>
        <v>53921</v>
      </c>
      <c r="I65" s="162">
        <v>0</v>
      </c>
      <c r="J65" s="177"/>
      <c r="K65" s="162">
        <f>[1]címrendösszesen!DS68</f>
        <v>0</v>
      </c>
      <c r="L65" s="162">
        <f t="shared" si="0"/>
        <v>274115</v>
      </c>
      <c r="M65" s="162">
        <f t="shared" si="0"/>
        <v>0</v>
      </c>
      <c r="N65" s="162">
        <f t="shared" si="0"/>
        <v>68921</v>
      </c>
      <c r="O65" s="172"/>
      <c r="P65" s="172">
        <f t="shared" si="2"/>
        <v>25.143096875399014</v>
      </c>
    </row>
    <row r="66" spans="1:16" ht="13.9" customHeight="1" x14ac:dyDescent="0.2">
      <c r="A66" s="180" t="s">
        <v>569</v>
      </c>
      <c r="B66" s="164" t="s">
        <v>565</v>
      </c>
      <c r="C66" s="162"/>
      <c r="D66" s="176"/>
      <c r="E66" s="162"/>
      <c r="F66" s="162"/>
      <c r="G66" s="177"/>
      <c r="H66" s="162"/>
      <c r="I66" s="162"/>
      <c r="J66" s="177"/>
      <c r="K66" s="162">
        <f>[1]címrendösszesen!DS69</f>
        <v>0</v>
      </c>
      <c r="L66" s="162"/>
      <c r="M66" s="162"/>
      <c r="N66" s="162">
        <f t="shared" si="0"/>
        <v>0</v>
      </c>
      <c r="O66" s="172"/>
      <c r="P66" s="172"/>
    </row>
    <row r="67" spans="1:16" ht="13.9" customHeight="1" x14ac:dyDescent="0.2">
      <c r="A67" s="181">
        <v>65</v>
      </c>
      <c r="B67" s="159" t="s">
        <v>566</v>
      </c>
      <c r="C67" s="162">
        <v>220909</v>
      </c>
      <c r="D67" s="176">
        <v>153328</v>
      </c>
      <c r="E67" s="162">
        <f>[1]címrendösszesen!HB70</f>
        <v>61600</v>
      </c>
      <c r="F67" s="162">
        <v>116</v>
      </c>
      <c r="G67" s="177">
        <v>965</v>
      </c>
      <c r="H67" s="162">
        <f>[1]címrendösszesen!EW70</f>
        <v>0</v>
      </c>
      <c r="I67" s="162">
        <v>2491165</v>
      </c>
      <c r="J67" s="177">
        <v>6035064</v>
      </c>
      <c r="K67" s="162">
        <f>[1]címrendösszesen!DS70</f>
        <v>4398793</v>
      </c>
      <c r="L67" s="162">
        <f t="shared" si="0"/>
        <v>2712190</v>
      </c>
      <c r="M67" s="162">
        <f t="shared" si="0"/>
        <v>6189357</v>
      </c>
      <c r="N67" s="162">
        <f t="shared" si="0"/>
        <v>4460393</v>
      </c>
      <c r="O67" s="172">
        <f t="shared" ref="O67" si="3">N67/M67*100</f>
        <v>72.06553120138328</v>
      </c>
      <c r="P67" s="172">
        <f t="shared" si="2"/>
        <v>164.45724672681484</v>
      </c>
    </row>
    <row r="68" spans="1:16" ht="13.9" customHeight="1" x14ac:dyDescent="0.2">
      <c r="A68" s="181">
        <v>66</v>
      </c>
      <c r="B68" s="159" t="s">
        <v>581</v>
      </c>
      <c r="C68" s="149"/>
      <c r="D68" s="176" t="s">
        <v>582</v>
      </c>
      <c r="E68" s="177"/>
      <c r="F68" s="177"/>
      <c r="G68" s="177"/>
      <c r="H68" s="177"/>
      <c r="I68" s="177"/>
      <c r="J68" s="177"/>
      <c r="K68" s="177"/>
      <c r="L68" s="177">
        <f>L60+L65</f>
        <v>6601352</v>
      </c>
      <c r="M68" s="177">
        <v>7310972</v>
      </c>
      <c r="N68" s="177">
        <f>N60+N65</f>
        <v>6918575</v>
      </c>
      <c r="O68" s="172"/>
      <c r="P68" s="172">
        <f t="shared" ref="P68:P75" si="4">N68/L68*100</f>
        <v>104.80542470693881</v>
      </c>
    </row>
    <row r="69" spans="1:16" s="96" customFormat="1" ht="13.9" customHeight="1" x14ac:dyDescent="0.2">
      <c r="A69" s="160">
        <v>67</v>
      </c>
      <c r="B69" s="158" t="s">
        <v>583</v>
      </c>
      <c r="C69" s="173">
        <f t="shared" ref="C69" si="5">C24-C68</f>
        <v>7594321</v>
      </c>
      <c r="D69" s="173">
        <v>7719103</v>
      </c>
      <c r="E69" s="174">
        <f t="shared" ref="E69:N69" si="6">E24-E68</f>
        <v>6767314</v>
      </c>
      <c r="F69" s="174">
        <f t="shared" si="6"/>
        <v>2637257</v>
      </c>
      <c r="G69" s="174">
        <f t="shared" si="6"/>
        <v>3083518</v>
      </c>
      <c r="H69" s="174">
        <f t="shared" si="6"/>
        <v>2422575</v>
      </c>
      <c r="I69" s="174">
        <f t="shared" si="6"/>
        <v>29967923</v>
      </c>
      <c r="J69" s="174">
        <f t="shared" si="6"/>
        <v>26220658</v>
      </c>
      <c r="K69" s="174">
        <f t="shared" si="6"/>
        <v>21692215.763999999</v>
      </c>
      <c r="L69" s="174">
        <f t="shared" si="6"/>
        <v>33598149</v>
      </c>
      <c r="M69" s="174">
        <f t="shared" si="6"/>
        <v>29712307</v>
      </c>
      <c r="N69" s="174">
        <f t="shared" si="6"/>
        <v>23963529.763999999</v>
      </c>
      <c r="O69" s="172">
        <f t="shared" ref="O69:O75" si="7">N69/M69*100</f>
        <v>80.651865114344702</v>
      </c>
      <c r="P69" s="172">
        <f t="shared" si="4"/>
        <v>71.323958245437851</v>
      </c>
    </row>
    <row r="70" spans="1:16" ht="13.9" customHeight="1" x14ac:dyDescent="0.2">
      <c r="A70" s="181">
        <v>68</v>
      </c>
      <c r="B70" s="159" t="s">
        <v>584</v>
      </c>
      <c r="C70" s="176">
        <f t="shared" ref="C70:N70" si="8">C25-C4</f>
        <v>-3800696</v>
      </c>
      <c r="D70" s="176">
        <f t="shared" si="8"/>
        <v>-4464355</v>
      </c>
      <c r="E70" s="177">
        <f t="shared" si="8"/>
        <v>-4823167</v>
      </c>
      <c r="F70" s="177">
        <f t="shared" si="8"/>
        <v>-2001696</v>
      </c>
      <c r="G70" s="177">
        <f t="shared" si="8"/>
        <v>-1992903</v>
      </c>
      <c r="H70" s="177">
        <f t="shared" si="8"/>
        <v>-2325754</v>
      </c>
      <c r="I70" s="177">
        <f t="shared" si="8"/>
        <v>7023197</v>
      </c>
      <c r="J70" s="177">
        <f t="shared" si="8"/>
        <v>8158771</v>
      </c>
      <c r="K70" s="177">
        <f t="shared" si="8"/>
        <v>6776950.1640000008</v>
      </c>
      <c r="L70" s="177">
        <f t="shared" si="8"/>
        <v>1220805</v>
      </c>
      <c r="M70" s="177">
        <f t="shared" si="8"/>
        <v>1701513</v>
      </c>
      <c r="N70" s="177">
        <f t="shared" si="8"/>
        <v>-371970.83600000292</v>
      </c>
      <c r="O70" s="172">
        <f t="shared" si="7"/>
        <v>-21.861180960709849</v>
      </c>
      <c r="P70" s="172">
        <f t="shared" si="4"/>
        <v>-30.469308038548576</v>
      </c>
    </row>
    <row r="71" spans="1:16" ht="13.9" customHeight="1" x14ac:dyDescent="0.2">
      <c r="A71" s="181">
        <v>69</v>
      </c>
      <c r="B71" s="159" t="s">
        <v>585</v>
      </c>
      <c r="C71" s="176">
        <f t="shared" ref="C71:N71" si="9">C37-C15</f>
        <v>-242308</v>
      </c>
      <c r="D71" s="176">
        <f t="shared" si="9"/>
        <v>-317570</v>
      </c>
      <c r="E71" s="177">
        <f t="shared" si="9"/>
        <v>-76600</v>
      </c>
      <c r="F71" s="177">
        <f t="shared" si="9"/>
        <v>-42710</v>
      </c>
      <c r="G71" s="177">
        <f t="shared" si="9"/>
        <v>-35371</v>
      </c>
      <c r="H71" s="177">
        <f t="shared" si="9"/>
        <v>-53921</v>
      </c>
      <c r="I71" s="177">
        <f t="shared" si="9"/>
        <v>3818014</v>
      </c>
      <c r="J71" s="177">
        <f t="shared" si="9"/>
        <v>-1477437</v>
      </c>
      <c r="K71" s="177">
        <f t="shared" si="9"/>
        <v>-5046133</v>
      </c>
      <c r="L71" s="177">
        <f t="shared" si="9"/>
        <v>3532996</v>
      </c>
      <c r="M71" s="177">
        <f t="shared" si="9"/>
        <v>-1830378</v>
      </c>
      <c r="N71" s="177">
        <f t="shared" si="9"/>
        <v>-5176654</v>
      </c>
      <c r="O71" s="172">
        <f t="shared" si="7"/>
        <v>282.8188494398425</v>
      </c>
      <c r="P71" s="172">
        <f t="shared" si="4"/>
        <v>-146.52306427745742</v>
      </c>
    </row>
    <row r="72" spans="1:16" s="96" customFormat="1" ht="13.9" customHeight="1" x14ac:dyDescent="0.2">
      <c r="A72" s="183">
        <v>70</v>
      </c>
      <c r="B72" s="158" t="s">
        <v>586</v>
      </c>
      <c r="C72" s="173">
        <f t="shared" ref="C72:N72" si="10">C70+C71</f>
        <v>-4043004</v>
      </c>
      <c r="D72" s="173">
        <f t="shared" si="10"/>
        <v>-4781925</v>
      </c>
      <c r="E72" s="174">
        <f t="shared" si="10"/>
        <v>-4899767</v>
      </c>
      <c r="F72" s="174">
        <f t="shared" si="10"/>
        <v>-2044406</v>
      </c>
      <c r="G72" s="174">
        <f t="shared" si="10"/>
        <v>-2028274</v>
      </c>
      <c r="H72" s="174">
        <f t="shared" si="10"/>
        <v>-2379675</v>
      </c>
      <c r="I72" s="174">
        <f t="shared" si="10"/>
        <v>10841211</v>
      </c>
      <c r="J72" s="174">
        <f t="shared" si="10"/>
        <v>6681334</v>
      </c>
      <c r="K72" s="174">
        <f t="shared" si="10"/>
        <v>1730817.1640000008</v>
      </c>
      <c r="L72" s="174">
        <f t="shared" si="10"/>
        <v>4753801</v>
      </c>
      <c r="M72" s="174">
        <f t="shared" si="10"/>
        <v>-128865</v>
      </c>
      <c r="N72" s="174">
        <f t="shared" si="10"/>
        <v>-5548624.8360000029</v>
      </c>
      <c r="O72" s="172">
        <f t="shared" si="7"/>
        <v>4305.7655965545355</v>
      </c>
      <c r="P72" s="172">
        <f t="shared" si="4"/>
        <v>-116.71975406627251</v>
      </c>
    </row>
    <row r="73" spans="1:16" ht="13.9" customHeight="1" x14ac:dyDescent="0.2">
      <c r="A73" s="181">
        <v>71</v>
      </c>
      <c r="B73" s="159" t="s">
        <v>587</v>
      </c>
      <c r="C73" s="176">
        <f t="shared" ref="C73" si="11">C59-C51+C70</f>
        <v>718267</v>
      </c>
      <c r="D73" s="176">
        <f>D59-D51+D70</f>
        <v>1079044</v>
      </c>
      <c r="E73" s="177">
        <f t="shared" ref="E73:N73" si="12">E59-E51+E70</f>
        <v>0</v>
      </c>
      <c r="F73" s="177">
        <f t="shared" si="12"/>
        <v>27239</v>
      </c>
      <c r="G73" s="177">
        <f t="shared" si="12"/>
        <v>576005</v>
      </c>
      <c r="H73" s="192">
        <f t="shared" si="12"/>
        <v>0</v>
      </c>
      <c r="I73" s="177">
        <f t="shared" si="12"/>
        <v>313124</v>
      </c>
      <c r="J73" s="177">
        <f t="shared" si="12"/>
        <v>1223908</v>
      </c>
      <c r="K73" s="177">
        <f t="shared" si="12"/>
        <v>716261.1640000008</v>
      </c>
      <c r="L73" s="177">
        <f t="shared" si="12"/>
        <v>1058630</v>
      </c>
      <c r="M73" s="177">
        <f t="shared" si="12"/>
        <v>2878957</v>
      </c>
      <c r="N73" s="177">
        <f t="shared" si="12"/>
        <v>716261.16399999708</v>
      </c>
      <c r="O73" s="172">
        <f t="shared" si="7"/>
        <v>24.87918937309578</v>
      </c>
      <c r="P73" s="172">
        <f t="shared" si="4"/>
        <v>67.659254319261407</v>
      </c>
    </row>
    <row r="74" spans="1:16" ht="13.9" customHeight="1" x14ac:dyDescent="0.2">
      <c r="A74" s="181">
        <v>72</v>
      </c>
      <c r="B74" s="159" t="s">
        <v>588</v>
      </c>
      <c r="C74" s="176">
        <f t="shared" ref="C74:N74" si="13">C64-C55+C71</f>
        <v>209949</v>
      </c>
      <c r="D74" s="176">
        <f t="shared" si="13"/>
        <v>-164242</v>
      </c>
      <c r="E74" s="177">
        <f t="shared" si="13"/>
        <v>0</v>
      </c>
      <c r="F74" s="177">
        <f t="shared" si="13"/>
        <v>173</v>
      </c>
      <c r="G74" s="177">
        <f t="shared" si="13"/>
        <v>-34406</v>
      </c>
      <c r="H74" s="192">
        <f t="shared" si="13"/>
        <v>0</v>
      </c>
      <c r="I74" s="177">
        <f t="shared" si="13"/>
        <v>6035064</v>
      </c>
      <c r="J74" s="177">
        <f t="shared" si="13"/>
        <v>4557627</v>
      </c>
      <c r="K74" s="177">
        <f t="shared" si="13"/>
        <v>-716261</v>
      </c>
      <c r="L74" s="177">
        <f t="shared" si="13"/>
        <v>6245186</v>
      </c>
      <c r="M74" s="177">
        <f t="shared" si="13"/>
        <v>4358979</v>
      </c>
      <c r="N74" s="177">
        <f t="shared" si="13"/>
        <v>-716261</v>
      </c>
      <c r="O74" s="172">
        <f t="shared" si="7"/>
        <v>-16.43185250490998</v>
      </c>
      <c r="P74" s="172">
        <f t="shared" si="4"/>
        <v>-11.46900989017781</v>
      </c>
    </row>
    <row r="75" spans="1:16" ht="13.9" customHeight="1" x14ac:dyDescent="0.2">
      <c r="A75" s="181">
        <v>73</v>
      </c>
      <c r="B75" s="159" t="s">
        <v>589</v>
      </c>
      <c r="C75" s="176">
        <f t="shared" ref="C75:N75" si="14">C73+C74</f>
        <v>928216</v>
      </c>
      <c r="D75" s="176">
        <f t="shared" si="14"/>
        <v>914802</v>
      </c>
      <c r="E75" s="177">
        <f t="shared" si="14"/>
        <v>0</v>
      </c>
      <c r="F75" s="177">
        <f t="shared" si="14"/>
        <v>27412</v>
      </c>
      <c r="G75" s="177">
        <f>G73+G74</f>
        <v>541599</v>
      </c>
      <c r="H75" s="192">
        <f t="shared" si="14"/>
        <v>0</v>
      </c>
      <c r="I75" s="177">
        <f t="shared" si="14"/>
        <v>6348188</v>
      </c>
      <c r="J75" s="177">
        <f t="shared" si="14"/>
        <v>5781535</v>
      </c>
      <c r="K75" s="177">
        <f t="shared" si="14"/>
        <v>0.1640000008046627</v>
      </c>
      <c r="L75" s="177">
        <f t="shared" si="14"/>
        <v>7303816</v>
      </c>
      <c r="M75" s="177">
        <f t="shared" si="14"/>
        <v>7237936</v>
      </c>
      <c r="N75" s="177">
        <f t="shared" si="14"/>
        <v>0.16399999707937241</v>
      </c>
      <c r="O75" s="172">
        <f t="shared" si="7"/>
        <v>2.265839281797634E-6</v>
      </c>
      <c r="P75" s="172">
        <f t="shared" si="4"/>
        <v>2.2454015418703375E-6</v>
      </c>
    </row>
    <row r="78" spans="1:16" ht="25.5" x14ac:dyDescent="0.2">
      <c r="M78" s="195" t="s">
        <v>590</v>
      </c>
      <c r="N78" s="177"/>
    </row>
    <row r="79" spans="1:16" s="131" customFormat="1" ht="25.5" x14ac:dyDescent="0.2">
      <c r="A79" s="196"/>
      <c r="B79" s="130"/>
      <c r="D79" s="197"/>
      <c r="M79" s="195" t="s">
        <v>591</v>
      </c>
      <c r="N79" s="177"/>
    </row>
    <row r="80" spans="1:16" x14ac:dyDescent="0.2">
      <c r="M80" s="149"/>
      <c r="N80" s="177"/>
    </row>
    <row r="81" spans="1:14" ht="25.5" x14ac:dyDescent="0.2">
      <c r="M81" s="195" t="s">
        <v>592</v>
      </c>
      <c r="N81" s="177">
        <f>N73+N78</f>
        <v>716261.16399999708</v>
      </c>
    </row>
    <row r="82" spans="1:14" ht="25.5" x14ac:dyDescent="0.2">
      <c r="M82" s="195" t="s">
        <v>593</v>
      </c>
      <c r="N82" s="177">
        <f>N74+N79</f>
        <v>-716261</v>
      </c>
    </row>
    <row r="83" spans="1:14" x14ac:dyDescent="0.2">
      <c r="N83" s="129"/>
    </row>
    <row r="84" spans="1:14" s="131" customFormat="1" x14ac:dyDescent="0.2">
      <c r="A84" s="196"/>
      <c r="B84" s="130"/>
      <c r="D84" s="197"/>
      <c r="N84" s="198"/>
    </row>
    <row r="85" spans="1:14" s="131" customFormat="1" x14ac:dyDescent="0.2">
      <c r="A85" s="196"/>
      <c r="B85" s="130"/>
      <c r="D85" s="197"/>
      <c r="N85" s="198"/>
    </row>
    <row r="95" spans="1:14" s="131" customFormat="1" x14ac:dyDescent="0.2">
      <c r="A95" s="196"/>
      <c r="B95" s="130"/>
      <c r="D95" s="197"/>
    </row>
  </sheetData>
  <mergeCells count="6">
    <mergeCell ref="P1:P2"/>
    <mergeCell ref="C1:E1"/>
    <mergeCell ref="F1:H1"/>
    <mergeCell ref="I1:K1"/>
    <mergeCell ref="L1:N1"/>
    <mergeCell ref="O1:O2"/>
  </mergeCells>
  <pageMargins left="0.98425196850393704" right="0.78740157480314965" top="1.1811023622047245" bottom="0.98425196850393704" header="0.51181102362204722" footer="0.51181102362204722"/>
  <pageSetup paperSize="9" scale="60" fitToWidth="0" fitToHeight="0" orientation="portrait" r:id="rId1"/>
  <headerFooter alignWithMargins="0">
    <oddHeader xml:space="preserve">&amp;C&amp;"Times New Roman,Félkövér"&amp;12Budapest VIII. kerületi Önkormányzat 2020. évi költségvetés
működési és felhalmozási előirányzatának mérlegszerű kimutatása&amp;R&amp;"Times New Roman,Félkövér dőlt"4.mell. a /2020. () 
önk. rendelethez
ezer forintban
</oddHeader>
    <oddFooter>&amp;R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M54"/>
  <sheetViews>
    <sheetView zoomScaleNormal="100" workbookViewId="0">
      <pane xSplit="3" ySplit="2" topLeftCell="E21" activePane="bottomRight" state="frozen"/>
      <selection pane="topRight" activeCell="B1" sqref="B1"/>
      <selection pane="bottomLeft" activeCell="A3" sqref="A3"/>
      <selection pane="bottomRight" activeCell="E6" sqref="E6"/>
    </sheetView>
  </sheetViews>
  <sheetFormatPr defaultColWidth="9.140625" defaultRowHeight="12" customHeight="1" x14ac:dyDescent="0.2"/>
  <cols>
    <col min="1" max="1" width="16.7109375" style="200" customWidth="1"/>
    <col min="2" max="2" width="12.7109375" style="200" customWidth="1"/>
    <col min="3" max="3" width="36.5703125" style="245" customWidth="1"/>
    <col min="4" max="4" width="15.7109375" style="270" customWidth="1"/>
    <col min="5" max="5" width="15.7109375" style="285" customWidth="1"/>
    <col min="6" max="7" width="15.7109375" style="279" customWidth="1"/>
    <col min="8" max="8" width="15.7109375" style="280" customWidth="1"/>
    <col min="9" max="10" width="15.7109375" style="279" customWidth="1"/>
    <col min="11" max="11" width="15.7109375" style="280" customWidth="1"/>
    <col min="12" max="12" width="15.7109375" style="270" customWidth="1"/>
    <col min="13" max="16384" width="9.140625" style="200"/>
  </cols>
  <sheetData>
    <row r="1" spans="1:12" ht="19.899999999999999" customHeight="1" x14ac:dyDescent="0.2">
      <c r="A1" s="1084" t="s">
        <v>594</v>
      </c>
      <c r="B1" s="1086" t="s">
        <v>478</v>
      </c>
      <c r="C1" s="199" t="s">
        <v>595</v>
      </c>
      <c r="D1" s="1088" t="s">
        <v>596</v>
      </c>
      <c r="E1" s="1089"/>
      <c r="F1" s="1090"/>
      <c r="G1" s="1059" t="s">
        <v>597</v>
      </c>
      <c r="H1" s="1059"/>
      <c r="I1" s="1059"/>
      <c r="J1" s="1059" t="s">
        <v>598</v>
      </c>
      <c r="K1" s="1059"/>
      <c r="L1" s="1060"/>
    </row>
    <row r="2" spans="1:12" s="203" customFormat="1" ht="19.899999999999999" customHeight="1" thickBot="1" x14ac:dyDescent="0.25">
      <c r="A2" s="1085"/>
      <c r="B2" s="1087"/>
      <c r="C2" s="137" t="s">
        <v>599</v>
      </c>
      <c r="D2" s="201" t="s">
        <v>600</v>
      </c>
      <c r="E2" s="201" t="s">
        <v>601</v>
      </c>
      <c r="F2" s="201" t="s">
        <v>602</v>
      </c>
      <c r="G2" s="201" t="s">
        <v>600</v>
      </c>
      <c r="H2" s="201" t="s">
        <v>601</v>
      </c>
      <c r="I2" s="201" t="s">
        <v>602</v>
      </c>
      <c r="J2" s="201" t="s">
        <v>600</v>
      </c>
      <c r="K2" s="201" t="s">
        <v>601</v>
      </c>
      <c r="L2" s="202" t="s">
        <v>602</v>
      </c>
    </row>
    <row r="3" spans="1:12" s="203" customFormat="1" ht="15" customHeight="1" x14ac:dyDescent="0.2">
      <c r="A3" s="204" t="s">
        <v>603</v>
      </c>
      <c r="B3" s="205" t="s">
        <v>27</v>
      </c>
      <c r="C3" s="206" t="s">
        <v>604</v>
      </c>
      <c r="D3" s="207"/>
      <c r="E3" s="207"/>
      <c r="F3" s="208">
        <f t="shared" ref="F3:F4" si="0">SUM(D3:E3)</f>
        <v>0</v>
      </c>
      <c r="G3" s="209">
        <f>11803+150+4821</f>
        <v>16774</v>
      </c>
      <c r="H3" s="207"/>
      <c r="I3" s="210">
        <f t="shared" ref="I3:I4" si="1">SUM(G3:H3)</f>
        <v>16774</v>
      </c>
      <c r="J3" s="209">
        <f t="shared" ref="J3:K4" si="2">D3+G3</f>
        <v>16774</v>
      </c>
      <c r="K3" s="209">
        <f t="shared" si="2"/>
        <v>0</v>
      </c>
      <c r="L3" s="211">
        <f t="shared" ref="L3:L21" si="3">SUM(J3:K3)</f>
        <v>16774</v>
      </c>
    </row>
    <row r="4" spans="1:12" s="203" customFormat="1" ht="15" customHeight="1" x14ac:dyDescent="0.2">
      <c r="A4" s="212" t="s">
        <v>603</v>
      </c>
      <c r="B4" s="213" t="s">
        <v>27</v>
      </c>
      <c r="C4" s="214" t="s">
        <v>605</v>
      </c>
      <c r="D4" s="215"/>
      <c r="E4" s="216"/>
      <c r="F4" s="217">
        <f t="shared" si="0"/>
        <v>0</v>
      </c>
      <c r="G4" s="215"/>
      <c r="H4" s="216"/>
      <c r="I4" s="218">
        <f t="shared" si="1"/>
        <v>0</v>
      </c>
      <c r="J4" s="215">
        <f>D4+G4</f>
        <v>0</v>
      </c>
      <c r="K4" s="215">
        <f t="shared" si="2"/>
        <v>0</v>
      </c>
      <c r="L4" s="219">
        <f t="shared" si="3"/>
        <v>0</v>
      </c>
    </row>
    <row r="5" spans="1:12" s="228" customFormat="1" ht="15" customHeight="1" x14ac:dyDescent="0.2">
      <c r="A5" s="220" t="s">
        <v>606</v>
      </c>
      <c r="B5" s="221" t="s">
        <v>30</v>
      </c>
      <c r="C5" s="222" t="s">
        <v>607</v>
      </c>
      <c r="D5" s="223"/>
      <c r="E5" s="224"/>
      <c r="F5" s="225">
        <f>SUM(D5:E5)</f>
        <v>0</v>
      </c>
      <c r="G5" s="226"/>
      <c r="H5" s="224">
        <f>623549+25198</f>
        <v>648747</v>
      </c>
      <c r="I5" s="225">
        <f>SUM(G5:H5)</f>
        <v>648747</v>
      </c>
      <c r="J5" s="224">
        <f t="shared" ref="J5:K21" si="4">D5+G5</f>
        <v>0</v>
      </c>
      <c r="K5" s="224">
        <f t="shared" si="4"/>
        <v>648747</v>
      </c>
      <c r="L5" s="227">
        <f t="shared" si="3"/>
        <v>648747</v>
      </c>
    </row>
    <row r="6" spans="1:12" s="228" customFormat="1" ht="60" customHeight="1" x14ac:dyDescent="0.2">
      <c r="A6" s="220" t="s">
        <v>606</v>
      </c>
      <c r="B6" s="229" t="s">
        <v>30</v>
      </c>
      <c r="C6" s="230" t="s">
        <v>608</v>
      </c>
      <c r="D6" s="231"/>
      <c r="E6" s="232">
        <v>33400</v>
      </c>
      <c r="F6" s="233">
        <f t="shared" ref="F6:F22" si="5">SUM(D6:E6)</f>
        <v>33400</v>
      </c>
      <c r="G6" s="231"/>
      <c r="H6" s="232"/>
      <c r="I6" s="233">
        <f t="shared" ref="I6:I22" si="6">SUM(G6:H6)</f>
        <v>0</v>
      </c>
      <c r="J6" s="232">
        <f t="shared" si="4"/>
        <v>0</v>
      </c>
      <c r="K6" s="232">
        <f t="shared" si="4"/>
        <v>33400</v>
      </c>
      <c r="L6" s="234">
        <f t="shared" si="3"/>
        <v>33400</v>
      </c>
    </row>
    <row r="7" spans="1:12" s="228" customFormat="1" ht="30" customHeight="1" x14ac:dyDescent="0.2">
      <c r="A7" s="220" t="s">
        <v>606</v>
      </c>
      <c r="B7" s="235" t="s">
        <v>30</v>
      </c>
      <c r="C7" s="230" t="s">
        <v>609</v>
      </c>
      <c r="D7" s="231"/>
      <c r="E7" s="232">
        <f>49902+10000</f>
        <v>59902</v>
      </c>
      <c r="F7" s="233">
        <f t="shared" si="5"/>
        <v>59902</v>
      </c>
      <c r="G7" s="231"/>
      <c r="H7" s="232"/>
      <c r="I7" s="233">
        <f t="shared" si="6"/>
        <v>0</v>
      </c>
      <c r="J7" s="232">
        <f t="shared" si="4"/>
        <v>0</v>
      </c>
      <c r="K7" s="232">
        <f t="shared" si="4"/>
        <v>59902</v>
      </c>
      <c r="L7" s="234">
        <f t="shared" si="3"/>
        <v>59902</v>
      </c>
    </row>
    <row r="8" spans="1:12" s="228" customFormat="1" ht="30" customHeight="1" x14ac:dyDescent="0.2">
      <c r="A8" s="220" t="s">
        <v>606</v>
      </c>
      <c r="B8" s="235">
        <v>11502</v>
      </c>
      <c r="C8" s="230" t="s">
        <v>610</v>
      </c>
      <c r="D8" s="231"/>
      <c r="E8" s="232">
        <v>16000</v>
      </c>
      <c r="F8" s="233">
        <f t="shared" si="5"/>
        <v>16000</v>
      </c>
      <c r="G8" s="231"/>
      <c r="H8" s="232"/>
      <c r="I8" s="233">
        <f t="shared" si="6"/>
        <v>0</v>
      </c>
      <c r="J8" s="232">
        <f t="shared" si="4"/>
        <v>0</v>
      </c>
      <c r="K8" s="232">
        <f t="shared" si="4"/>
        <v>16000</v>
      </c>
      <c r="L8" s="234">
        <f t="shared" si="3"/>
        <v>16000</v>
      </c>
    </row>
    <row r="9" spans="1:12" s="228" customFormat="1" ht="15" customHeight="1" x14ac:dyDescent="0.2">
      <c r="A9" s="220" t="s">
        <v>606</v>
      </c>
      <c r="B9" s="235">
        <v>11601</v>
      </c>
      <c r="C9" s="230" t="s">
        <v>611</v>
      </c>
      <c r="D9" s="231"/>
      <c r="E9" s="232">
        <v>57150</v>
      </c>
      <c r="F9" s="233">
        <f t="shared" si="5"/>
        <v>57150</v>
      </c>
      <c r="G9" s="231"/>
      <c r="H9" s="232"/>
      <c r="I9" s="233">
        <f t="shared" si="6"/>
        <v>0</v>
      </c>
      <c r="J9" s="232">
        <f t="shared" si="4"/>
        <v>0</v>
      </c>
      <c r="K9" s="232">
        <f t="shared" si="4"/>
        <v>57150</v>
      </c>
      <c r="L9" s="234">
        <f t="shared" si="3"/>
        <v>57150</v>
      </c>
    </row>
    <row r="10" spans="1:12" s="228" customFormat="1" ht="30" customHeight="1" x14ac:dyDescent="0.2">
      <c r="A10" s="220" t="s">
        <v>606</v>
      </c>
      <c r="B10" s="235">
        <v>11601</v>
      </c>
      <c r="C10" s="230" t="s">
        <v>612</v>
      </c>
      <c r="D10" s="231"/>
      <c r="E10" s="232"/>
      <c r="F10" s="233">
        <f t="shared" si="5"/>
        <v>0</v>
      </c>
      <c r="G10" s="231">
        <v>1000</v>
      </c>
      <c r="H10" s="232">
        <v>184000</v>
      </c>
      <c r="I10" s="233">
        <f t="shared" si="6"/>
        <v>185000</v>
      </c>
      <c r="J10" s="232">
        <f t="shared" si="4"/>
        <v>1000</v>
      </c>
      <c r="K10" s="232">
        <f t="shared" si="4"/>
        <v>184000</v>
      </c>
      <c r="L10" s="234">
        <f t="shared" si="3"/>
        <v>185000</v>
      </c>
    </row>
    <row r="11" spans="1:12" s="228" customFormat="1" ht="30" customHeight="1" x14ac:dyDescent="0.2">
      <c r="A11" s="220" t="s">
        <v>606</v>
      </c>
      <c r="B11" s="235">
        <v>11601</v>
      </c>
      <c r="C11" s="230" t="s">
        <v>613</v>
      </c>
      <c r="D11" s="231"/>
      <c r="E11" s="232"/>
      <c r="F11" s="233">
        <f t="shared" si="5"/>
        <v>0</v>
      </c>
      <c r="G11" s="231"/>
      <c r="H11" s="232">
        <v>1915649</v>
      </c>
      <c r="I11" s="233">
        <f t="shared" si="6"/>
        <v>1915649</v>
      </c>
      <c r="J11" s="232">
        <f t="shared" si="4"/>
        <v>0</v>
      </c>
      <c r="K11" s="232">
        <f t="shared" si="4"/>
        <v>1915649</v>
      </c>
      <c r="L11" s="234">
        <f t="shared" si="3"/>
        <v>1915649</v>
      </c>
    </row>
    <row r="12" spans="1:12" s="228" customFormat="1" ht="15" customHeight="1" x14ac:dyDescent="0.2">
      <c r="A12" s="220" t="s">
        <v>606</v>
      </c>
      <c r="B12" s="235">
        <v>11601</v>
      </c>
      <c r="C12" s="230" t="s">
        <v>614</v>
      </c>
      <c r="D12" s="231"/>
      <c r="E12" s="232"/>
      <c r="F12" s="233">
        <f t="shared" si="5"/>
        <v>0</v>
      </c>
      <c r="G12" s="231"/>
      <c r="H12" s="232">
        <v>250000</v>
      </c>
      <c r="I12" s="233">
        <f t="shared" si="6"/>
        <v>250000</v>
      </c>
      <c r="J12" s="232">
        <f t="shared" si="4"/>
        <v>0</v>
      </c>
      <c r="K12" s="232">
        <f t="shared" si="4"/>
        <v>250000</v>
      </c>
      <c r="L12" s="234">
        <f t="shared" si="3"/>
        <v>250000</v>
      </c>
    </row>
    <row r="13" spans="1:12" s="228" customFormat="1" ht="30" customHeight="1" x14ac:dyDescent="0.2">
      <c r="A13" s="220" t="s">
        <v>606</v>
      </c>
      <c r="B13" s="235">
        <v>11601</v>
      </c>
      <c r="C13" s="230" t="s">
        <v>615</v>
      </c>
      <c r="D13" s="231"/>
      <c r="E13" s="232">
        <v>150000</v>
      </c>
      <c r="F13" s="233">
        <f t="shared" si="5"/>
        <v>150000</v>
      </c>
      <c r="G13" s="231"/>
      <c r="H13" s="232"/>
      <c r="I13" s="233">
        <f t="shared" si="6"/>
        <v>0</v>
      </c>
      <c r="J13" s="232">
        <f t="shared" si="4"/>
        <v>0</v>
      </c>
      <c r="K13" s="232">
        <f t="shared" si="4"/>
        <v>150000</v>
      </c>
      <c r="L13" s="234">
        <f t="shared" si="3"/>
        <v>150000</v>
      </c>
    </row>
    <row r="14" spans="1:12" s="228" customFormat="1" ht="15" customHeight="1" x14ac:dyDescent="0.2">
      <c r="A14" s="220" t="s">
        <v>606</v>
      </c>
      <c r="B14" s="236">
        <v>11602</v>
      </c>
      <c r="C14" s="237" t="s">
        <v>616</v>
      </c>
      <c r="D14" s="231"/>
      <c r="E14" s="232"/>
      <c r="F14" s="233">
        <f t="shared" si="5"/>
        <v>0</v>
      </c>
      <c r="G14" s="231"/>
      <c r="H14" s="232">
        <v>50000</v>
      </c>
      <c r="I14" s="233">
        <f t="shared" si="6"/>
        <v>50000</v>
      </c>
      <c r="J14" s="232">
        <f t="shared" si="4"/>
        <v>0</v>
      </c>
      <c r="K14" s="232">
        <f t="shared" si="4"/>
        <v>50000</v>
      </c>
      <c r="L14" s="234">
        <f t="shared" si="3"/>
        <v>50000</v>
      </c>
    </row>
    <row r="15" spans="1:12" s="228" customFormat="1" ht="15" customHeight="1" x14ac:dyDescent="0.2">
      <c r="A15" s="220" t="s">
        <v>606</v>
      </c>
      <c r="B15" s="236">
        <v>11602</v>
      </c>
      <c r="C15" s="237" t="s">
        <v>617</v>
      </c>
      <c r="D15" s="231"/>
      <c r="E15" s="232"/>
      <c r="F15" s="233">
        <f t="shared" si="5"/>
        <v>0</v>
      </c>
      <c r="G15" s="231"/>
      <c r="H15" s="232">
        <v>50000</v>
      </c>
      <c r="I15" s="233">
        <f t="shared" si="6"/>
        <v>50000</v>
      </c>
      <c r="J15" s="232">
        <f t="shared" si="4"/>
        <v>0</v>
      </c>
      <c r="K15" s="232">
        <f t="shared" si="4"/>
        <v>50000</v>
      </c>
      <c r="L15" s="234">
        <f t="shared" si="3"/>
        <v>50000</v>
      </c>
    </row>
    <row r="16" spans="1:12" s="228" customFormat="1" ht="15" customHeight="1" x14ac:dyDescent="0.2">
      <c r="A16" s="220" t="s">
        <v>606</v>
      </c>
      <c r="B16" s="235">
        <v>11603</v>
      </c>
      <c r="C16" s="230" t="s">
        <v>618</v>
      </c>
      <c r="D16" s="231"/>
      <c r="E16" s="232"/>
      <c r="F16" s="233">
        <f t="shared" si="5"/>
        <v>0</v>
      </c>
      <c r="G16" s="231">
        <v>1455</v>
      </c>
      <c r="H16" s="232">
        <v>570666</v>
      </c>
      <c r="I16" s="233">
        <f t="shared" si="6"/>
        <v>572121</v>
      </c>
      <c r="J16" s="232">
        <f t="shared" si="4"/>
        <v>1455</v>
      </c>
      <c r="K16" s="232">
        <f t="shared" si="4"/>
        <v>570666</v>
      </c>
      <c r="L16" s="234">
        <f t="shared" si="3"/>
        <v>572121</v>
      </c>
    </row>
    <row r="17" spans="1:13" s="228" customFormat="1" ht="15" customHeight="1" x14ac:dyDescent="0.2">
      <c r="A17" s="220" t="s">
        <v>606</v>
      </c>
      <c r="B17" s="235">
        <v>11604</v>
      </c>
      <c r="C17" s="230" t="s">
        <v>619</v>
      </c>
      <c r="D17" s="231"/>
      <c r="E17" s="232"/>
      <c r="F17" s="233">
        <f t="shared" si="5"/>
        <v>0</v>
      </c>
      <c r="G17" s="231">
        <v>77150</v>
      </c>
      <c r="H17" s="232">
        <v>65038</v>
      </c>
      <c r="I17" s="233">
        <f t="shared" si="6"/>
        <v>142188</v>
      </c>
      <c r="J17" s="232">
        <f t="shared" si="4"/>
        <v>77150</v>
      </c>
      <c r="K17" s="232">
        <f t="shared" si="4"/>
        <v>65038</v>
      </c>
      <c r="L17" s="234">
        <f t="shared" si="3"/>
        <v>142188</v>
      </c>
    </row>
    <row r="18" spans="1:13" s="228" customFormat="1" ht="15" customHeight="1" x14ac:dyDescent="0.2">
      <c r="A18" s="220" t="s">
        <v>606</v>
      </c>
      <c r="B18" s="235">
        <v>11604</v>
      </c>
      <c r="C18" s="230" t="s">
        <v>620</v>
      </c>
      <c r="D18" s="231"/>
      <c r="E18" s="232"/>
      <c r="F18" s="233">
        <f t="shared" si="5"/>
        <v>0</v>
      </c>
      <c r="G18" s="231">
        <v>68286</v>
      </c>
      <c r="H18" s="232">
        <v>48241</v>
      </c>
      <c r="I18" s="233">
        <f t="shared" si="6"/>
        <v>116527</v>
      </c>
      <c r="J18" s="232">
        <f t="shared" si="4"/>
        <v>68286</v>
      </c>
      <c r="K18" s="232">
        <f t="shared" si="4"/>
        <v>48241</v>
      </c>
      <c r="L18" s="234">
        <f t="shared" si="3"/>
        <v>116527</v>
      </c>
    </row>
    <row r="19" spans="1:13" s="228" customFormat="1" ht="38.25" x14ac:dyDescent="0.2">
      <c r="A19" s="220" t="s">
        <v>606</v>
      </c>
      <c r="B19" s="235">
        <v>11605</v>
      </c>
      <c r="C19" s="90" t="s">
        <v>621</v>
      </c>
      <c r="D19" s="231"/>
      <c r="E19" s="232"/>
      <c r="F19" s="233">
        <f t="shared" si="5"/>
        <v>0</v>
      </c>
      <c r="G19" s="231">
        <v>20000</v>
      </c>
      <c r="H19" s="232"/>
      <c r="I19" s="233">
        <f t="shared" si="6"/>
        <v>20000</v>
      </c>
      <c r="J19" s="232">
        <f t="shared" si="4"/>
        <v>20000</v>
      </c>
      <c r="K19" s="232">
        <f t="shared" si="4"/>
        <v>0</v>
      </c>
      <c r="L19" s="234">
        <f t="shared" si="3"/>
        <v>20000</v>
      </c>
    </row>
    <row r="20" spans="1:13" s="228" customFormat="1" ht="25.5" x14ac:dyDescent="0.2">
      <c r="A20" s="220" t="s">
        <v>606</v>
      </c>
      <c r="B20" s="235">
        <v>11605</v>
      </c>
      <c r="C20" s="230" t="s">
        <v>622</v>
      </c>
      <c r="D20" s="231"/>
      <c r="E20" s="232"/>
      <c r="F20" s="233">
        <f t="shared" si="5"/>
        <v>0</v>
      </c>
      <c r="G20" s="231"/>
      <c r="H20" s="232">
        <v>300000</v>
      </c>
      <c r="I20" s="233">
        <f t="shared" si="6"/>
        <v>300000</v>
      </c>
      <c r="J20" s="232">
        <f t="shared" si="4"/>
        <v>0</v>
      </c>
      <c r="K20" s="232">
        <f t="shared" si="4"/>
        <v>300000</v>
      </c>
      <c r="L20" s="234">
        <f t="shared" si="3"/>
        <v>300000</v>
      </c>
    </row>
    <row r="21" spans="1:13" s="245" customFormat="1" ht="15" customHeight="1" thickBot="1" x14ac:dyDescent="0.25">
      <c r="A21" s="238" t="s">
        <v>603</v>
      </c>
      <c r="B21" s="239"/>
      <c r="C21" s="240" t="s">
        <v>623</v>
      </c>
      <c r="D21" s="241">
        <v>604300</v>
      </c>
      <c r="E21" s="241"/>
      <c r="F21" s="242">
        <f t="shared" si="5"/>
        <v>604300</v>
      </c>
      <c r="G21" s="243"/>
      <c r="H21" s="241"/>
      <c r="I21" s="242">
        <f t="shared" si="6"/>
        <v>0</v>
      </c>
      <c r="J21" s="241">
        <f t="shared" si="4"/>
        <v>604300</v>
      </c>
      <c r="K21" s="241">
        <f t="shared" si="4"/>
        <v>0</v>
      </c>
      <c r="L21" s="244">
        <f t="shared" si="3"/>
        <v>604300</v>
      </c>
    </row>
    <row r="22" spans="1:13" s="250" customFormat="1" ht="26.25" customHeight="1" x14ac:dyDescent="0.2">
      <c r="A22" s="1081" t="s">
        <v>624</v>
      </c>
      <c r="B22" s="1082"/>
      <c r="C22" s="1083"/>
      <c r="D22" s="246">
        <f>SUM(D3:D21)</f>
        <v>604300</v>
      </c>
      <c r="E22" s="246">
        <f>SUM(E3:E21)</f>
        <v>316452</v>
      </c>
      <c r="F22" s="247">
        <f t="shared" si="5"/>
        <v>920752</v>
      </c>
      <c r="G22" s="246">
        <f>SUM(G3:G21)</f>
        <v>184665</v>
      </c>
      <c r="H22" s="246">
        <f>SUM(H3:H21)</f>
        <v>4082341</v>
      </c>
      <c r="I22" s="247">
        <f t="shared" si="6"/>
        <v>4267006</v>
      </c>
      <c r="J22" s="247">
        <f>SUM(J3:J21)</f>
        <v>788965</v>
      </c>
      <c r="K22" s="247">
        <f>SUM(K3:K21)</f>
        <v>4398793</v>
      </c>
      <c r="L22" s="248">
        <f>SUM(J22:K22)</f>
        <v>5187758</v>
      </c>
      <c r="M22" s="249"/>
    </row>
    <row r="23" spans="1:13" s="253" customFormat="1" ht="15" customHeight="1" x14ac:dyDescent="0.2">
      <c r="A23" s="1067" t="s">
        <v>625</v>
      </c>
      <c r="B23" s="1068"/>
      <c r="C23" s="1069"/>
      <c r="D23" s="251">
        <f t="shared" ref="D23:L23" si="7">D3+D4+D21</f>
        <v>604300</v>
      </c>
      <c r="E23" s="251">
        <f t="shared" si="7"/>
        <v>0</v>
      </c>
      <c r="F23" s="251">
        <f t="shared" si="7"/>
        <v>604300</v>
      </c>
      <c r="G23" s="251">
        <f t="shared" si="7"/>
        <v>16774</v>
      </c>
      <c r="H23" s="251">
        <f t="shared" si="7"/>
        <v>0</v>
      </c>
      <c r="I23" s="251">
        <f t="shared" si="7"/>
        <v>16774</v>
      </c>
      <c r="J23" s="251">
        <f t="shared" si="7"/>
        <v>621074</v>
      </c>
      <c r="K23" s="251">
        <f t="shared" si="7"/>
        <v>0</v>
      </c>
      <c r="L23" s="252">
        <f t="shared" si="7"/>
        <v>621074</v>
      </c>
    </row>
    <row r="24" spans="1:13" s="253" customFormat="1" ht="15" customHeight="1" thickBot="1" x14ac:dyDescent="0.25">
      <c r="A24" s="1070" t="s">
        <v>626</v>
      </c>
      <c r="B24" s="1071"/>
      <c r="C24" s="1072"/>
      <c r="D24" s="254">
        <f>D22-D23</f>
        <v>0</v>
      </c>
      <c r="E24" s="254">
        <f t="shared" ref="E24:L24" si="8">E22-E23</f>
        <v>316452</v>
      </c>
      <c r="F24" s="254">
        <f t="shared" si="8"/>
        <v>316452</v>
      </c>
      <c r="G24" s="254">
        <f t="shared" si="8"/>
        <v>167891</v>
      </c>
      <c r="H24" s="254">
        <f t="shared" si="8"/>
        <v>4082341</v>
      </c>
      <c r="I24" s="254">
        <f t="shared" si="8"/>
        <v>4250232</v>
      </c>
      <c r="J24" s="254">
        <f t="shared" si="8"/>
        <v>167891</v>
      </c>
      <c r="K24" s="254">
        <f t="shared" si="8"/>
        <v>4398793</v>
      </c>
      <c r="L24" s="255">
        <f t="shared" si="8"/>
        <v>4566684</v>
      </c>
    </row>
    <row r="25" spans="1:13" s="250" customFormat="1" ht="15" customHeight="1" x14ac:dyDescent="0.2">
      <c r="A25" s="1073" t="s">
        <v>627</v>
      </c>
      <c r="B25" s="1074"/>
      <c r="C25" s="1074"/>
      <c r="D25" s="246"/>
      <c r="E25" s="246"/>
      <c r="F25" s="246"/>
      <c r="G25" s="246"/>
      <c r="H25" s="246"/>
      <c r="I25" s="246"/>
      <c r="J25" s="246"/>
      <c r="K25" s="246"/>
      <c r="L25" s="256"/>
    </row>
    <row r="26" spans="1:13" ht="30" customHeight="1" x14ac:dyDescent="0.2">
      <c r="A26" s="257" t="s">
        <v>606</v>
      </c>
      <c r="B26" s="149" t="s">
        <v>200</v>
      </c>
      <c r="C26" s="258" t="s">
        <v>628</v>
      </c>
      <c r="D26" s="231"/>
      <c r="E26" s="232"/>
      <c r="F26" s="231">
        <f t="shared" ref="F26:F28" si="9">SUM(D26:E26)</f>
        <v>0</v>
      </c>
      <c r="G26" s="231">
        <v>299267</v>
      </c>
      <c r="H26" s="232">
        <v>50000</v>
      </c>
      <c r="I26" s="231">
        <f t="shared" ref="I26:I28" si="10">SUM(G26:H26)</f>
        <v>349267</v>
      </c>
      <c r="J26" s="231">
        <f t="shared" ref="J26:K28" si="11">D26+G26</f>
        <v>299267</v>
      </c>
      <c r="K26" s="232">
        <f t="shared" si="11"/>
        <v>50000</v>
      </c>
      <c r="L26" s="259">
        <f t="shared" ref="L26:L28" si="12">SUM(J26:K26)</f>
        <v>349267</v>
      </c>
    </row>
    <row r="27" spans="1:13" ht="15" customHeight="1" x14ac:dyDescent="0.2">
      <c r="A27" s="257" t="s">
        <v>603</v>
      </c>
      <c r="B27" s="235">
        <v>40105</v>
      </c>
      <c r="C27" s="258" t="s">
        <v>629</v>
      </c>
      <c r="D27" s="231"/>
      <c r="E27" s="232">
        <v>9000</v>
      </c>
      <c r="F27" s="231">
        <f t="shared" si="9"/>
        <v>9000</v>
      </c>
      <c r="G27" s="231"/>
      <c r="H27" s="232"/>
      <c r="I27" s="231">
        <f t="shared" si="10"/>
        <v>0</v>
      </c>
      <c r="J27" s="231">
        <f t="shared" si="11"/>
        <v>0</v>
      </c>
      <c r="K27" s="232">
        <f t="shared" si="11"/>
        <v>9000</v>
      </c>
      <c r="L27" s="259">
        <f t="shared" si="12"/>
        <v>9000</v>
      </c>
    </row>
    <row r="28" spans="1:13" ht="30" customHeight="1" x14ac:dyDescent="0.2">
      <c r="A28" s="257" t="s">
        <v>603</v>
      </c>
      <c r="B28" s="235">
        <v>40106</v>
      </c>
      <c r="C28" s="159" t="s">
        <v>630</v>
      </c>
      <c r="D28" s="231"/>
      <c r="E28" s="232">
        <v>2600</v>
      </c>
      <c r="F28" s="231">
        <f t="shared" si="9"/>
        <v>2600</v>
      </c>
      <c r="G28" s="231"/>
      <c r="H28" s="232"/>
      <c r="I28" s="231">
        <f t="shared" si="10"/>
        <v>0</v>
      </c>
      <c r="J28" s="231">
        <f t="shared" si="11"/>
        <v>0</v>
      </c>
      <c r="K28" s="232">
        <f t="shared" si="11"/>
        <v>2600</v>
      </c>
      <c r="L28" s="259">
        <f t="shared" si="12"/>
        <v>2600</v>
      </c>
    </row>
    <row r="29" spans="1:13" s="228" customFormat="1" ht="15" customHeight="1" thickBot="1" x14ac:dyDescent="0.25">
      <c r="A29" s="1075" t="s">
        <v>631</v>
      </c>
      <c r="B29" s="1076"/>
      <c r="C29" s="1076"/>
      <c r="D29" s="260">
        <f t="shared" ref="D29:L29" si="13">SUM(D26:D28)</f>
        <v>0</v>
      </c>
      <c r="E29" s="260">
        <f t="shared" si="13"/>
        <v>11600</v>
      </c>
      <c r="F29" s="260">
        <f t="shared" si="13"/>
        <v>11600</v>
      </c>
      <c r="G29" s="260">
        <f t="shared" si="13"/>
        <v>299267</v>
      </c>
      <c r="H29" s="260">
        <f t="shared" si="13"/>
        <v>50000</v>
      </c>
      <c r="I29" s="260">
        <f t="shared" si="13"/>
        <v>349267</v>
      </c>
      <c r="J29" s="261">
        <f t="shared" si="13"/>
        <v>299267</v>
      </c>
      <c r="K29" s="261">
        <f t="shared" si="13"/>
        <v>61600</v>
      </c>
      <c r="L29" s="262">
        <f t="shared" si="13"/>
        <v>360867</v>
      </c>
    </row>
    <row r="30" spans="1:13" ht="15" customHeight="1" x14ac:dyDescent="0.2">
      <c r="A30" s="1077" t="s">
        <v>625</v>
      </c>
      <c r="B30" s="1078"/>
      <c r="C30" s="1078"/>
      <c r="D30" s="226">
        <f>D27+D28</f>
        <v>0</v>
      </c>
      <c r="E30" s="226">
        <f t="shared" ref="E30:L30" si="14">E27+E28</f>
        <v>11600</v>
      </c>
      <c r="F30" s="226">
        <f t="shared" si="14"/>
        <v>11600</v>
      </c>
      <c r="G30" s="226">
        <f t="shared" si="14"/>
        <v>0</v>
      </c>
      <c r="H30" s="226">
        <f t="shared" si="14"/>
        <v>0</v>
      </c>
      <c r="I30" s="226">
        <f t="shared" si="14"/>
        <v>0</v>
      </c>
      <c r="J30" s="226">
        <f t="shared" si="14"/>
        <v>0</v>
      </c>
      <c r="K30" s="226">
        <f t="shared" si="14"/>
        <v>11600</v>
      </c>
      <c r="L30" s="226">
        <f t="shared" si="14"/>
        <v>11600</v>
      </c>
    </row>
    <row r="31" spans="1:13" ht="15" customHeight="1" thickBot="1" x14ac:dyDescent="0.25">
      <c r="A31" s="1079" t="s">
        <v>626</v>
      </c>
      <c r="B31" s="1080"/>
      <c r="C31" s="1080"/>
      <c r="D31" s="243">
        <f>D26</f>
        <v>0</v>
      </c>
      <c r="E31" s="243">
        <f t="shared" ref="E31:L31" si="15">E26</f>
        <v>0</v>
      </c>
      <c r="F31" s="243">
        <f t="shared" si="15"/>
        <v>0</v>
      </c>
      <c r="G31" s="243">
        <f t="shared" si="15"/>
        <v>299267</v>
      </c>
      <c r="H31" s="243">
        <f t="shared" si="15"/>
        <v>50000</v>
      </c>
      <c r="I31" s="243">
        <f t="shared" si="15"/>
        <v>349267</v>
      </c>
      <c r="J31" s="243">
        <f t="shared" si="15"/>
        <v>299267</v>
      </c>
      <c r="K31" s="243">
        <f t="shared" si="15"/>
        <v>50000</v>
      </c>
      <c r="L31" s="243">
        <f t="shared" si="15"/>
        <v>349267</v>
      </c>
    </row>
    <row r="32" spans="1:13" s="228" customFormat="1" ht="15" customHeight="1" x14ac:dyDescent="0.2">
      <c r="A32" s="1061" t="s">
        <v>632</v>
      </c>
      <c r="B32" s="1062"/>
      <c r="C32" s="1062"/>
      <c r="D32" s="263">
        <f t="shared" ref="D32:L34" si="16">D22+D29</f>
        <v>604300</v>
      </c>
      <c r="E32" s="263">
        <f t="shared" si="16"/>
        <v>328052</v>
      </c>
      <c r="F32" s="263">
        <f t="shared" si="16"/>
        <v>932352</v>
      </c>
      <c r="G32" s="263">
        <f t="shared" si="16"/>
        <v>483932</v>
      </c>
      <c r="H32" s="263">
        <f t="shared" si="16"/>
        <v>4132341</v>
      </c>
      <c r="I32" s="263">
        <f t="shared" si="16"/>
        <v>4616273</v>
      </c>
      <c r="J32" s="263">
        <f t="shared" si="16"/>
        <v>1088232</v>
      </c>
      <c r="K32" s="263">
        <f t="shared" si="16"/>
        <v>4460393</v>
      </c>
      <c r="L32" s="264">
        <f t="shared" si="16"/>
        <v>5548625</v>
      </c>
    </row>
    <row r="33" spans="1:12" ht="15" customHeight="1" x14ac:dyDescent="0.2">
      <c r="A33" s="1063" t="s">
        <v>625</v>
      </c>
      <c r="B33" s="1064"/>
      <c r="C33" s="1064"/>
      <c r="D33" s="231">
        <f t="shared" si="16"/>
        <v>604300</v>
      </c>
      <c r="E33" s="231">
        <f t="shared" si="16"/>
        <v>11600</v>
      </c>
      <c r="F33" s="231">
        <f t="shared" si="16"/>
        <v>615900</v>
      </c>
      <c r="G33" s="231">
        <f t="shared" si="16"/>
        <v>16774</v>
      </c>
      <c r="H33" s="231">
        <f t="shared" si="16"/>
        <v>0</v>
      </c>
      <c r="I33" s="231">
        <f t="shared" si="16"/>
        <v>16774</v>
      </c>
      <c r="J33" s="231">
        <f t="shared" si="16"/>
        <v>621074</v>
      </c>
      <c r="K33" s="231">
        <f t="shared" si="16"/>
        <v>11600</v>
      </c>
      <c r="L33" s="259">
        <f t="shared" si="16"/>
        <v>632674</v>
      </c>
    </row>
    <row r="34" spans="1:12" ht="15" customHeight="1" thickBot="1" x14ac:dyDescent="0.25">
      <c r="A34" s="1065" t="s">
        <v>626</v>
      </c>
      <c r="B34" s="1066"/>
      <c r="C34" s="1066"/>
      <c r="D34" s="265">
        <f t="shared" si="16"/>
        <v>0</v>
      </c>
      <c r="E34" s="265">
        <f t="shared" si="16"/>
        <v>316452</v>
      </c>
      <c r="F34" s="265">
        <f t="shared" si="16"/>
        <v>316452</v>
      </c>
      <c r="G34" s="265">
        <f t="shared" si="16"/>
        <v>467158</v>
      </c>
      <c r="H34" s="265">
        <f t="shared" si="16"/>
        <v>4132341</v>
      </c>
      <c r="I34" s="265">
        <f t="shared" si="16"/>
        <v>4599499</v>
      </c>
      <c r="J34" s="265">
        <f t="shared" si="16"/>
        <v>467158</v>
      </c>
      <c r="K34" s="265">
        <f t="shared" si="16"/>
        <v>4448793</v>
      </c>
      <c r="L34" s="266">
        <f t="shared" si="16"/>
        <v>4915951</v>
      </c>
    </row>
    <row r="35" spans="1:12" ht="12" customHeight="1" x14ac:dyDescent="0.2">
      <c r="D35" s="267"/>
      <c r="E35" s="268"/>
      <c r="F35" s="269"/>
      <c r="G35" s="269"/>
      <c r="H35" s="268"/>
      <c r="I35" s="269"/>
      <c r="J35" s="269"/>
      <c r="K35" s="268"/>
      <c r="L35" s="267"/>
    </row>
    <row r="36" spans="1:12" ht="12" customHeight="1" x14ac:dyDescent="0.2">
      <c r="D36" s="267"/>
      <c r="E36" s="268"/>
      <c r="F36" s="269"/>
      <c r="G36" s="269"/>
      <c r="H36" s="268"/>
      <c r="I36" s="269"/>
      <c r="J36" s="269"/>
      <c r="K36" s="268"/>
      <c r="L36" s="267"/>
    </row>
    <row r="37" spans="1:12" ht="12" customHeight="1" x14ac:dyDescent="0.2">
      <c r="E37" s="271"/>
      <c r="F37" s="272"/>
      <c r="G37" s="272"/>
      <c r="H37" s="273"/>
      <c r="I37" s="272"/>
      <c r="J37" s="272"/>
      <c r="K37" s="273"/>
    </row>
    <row r="38" spans="1:12" ht="12" customHeight="1" x14ac:dyDescent="0.2">
      <c r="E38" s="271"/>
      <c r="F38" s="272"/>
      <c r="G38" s="272"/>
      <c r="H38" s="273"/>
      <c r="I38" s="272"/>
      <c r="J38" s="272"/>
      <c r="K38" s="273"/>
    </row>
    <row r="39" spans="1:12" s="228" customFormat="1" ht="12" customHeight="1" x14ac:dyDescent="0.2">
      <c r="C39" s="274"/>
      <c r="D39" s="275"/>
      <c r="E39" s="78"/>
      <c r="F39" s="276"/>
      <c r="G39" s="276"/>
      <c r="H39" s="276"/>
      <c r="I39" s="276"/>
      <c r="J39" s="276"/>
      <c r="K39" s="276"/>
      <c r="L39" s="275"/>
    </row>
    <row r="40" spans="1:12" ht="12" customHeight="1" x14ac:dyDescent="0.2">
      <c r="E40" s="78"/>
      <c r="F40" s="276"/>
      <c r="G40" s="276"/>
      <c r="H40" s="276"/>
      <c r="I40" s="276"/>
      <c r="J40" s="276"/>
      <c r="K40" s="276"/>
    </row>
    <row r="46" spans="1:12" ht="12" customHeight="1" x14ac:dyDescent="0.2">
      <c r="E46" s="277"/>
      <c r="F46" s="278"/>
      <c r="I46" s="278"/>
    </row>
    <row r="53" spans="3:12" s="284" customFormat="1" ht="12" customHeight="1" x14ac:dyDescent="0.2">
      <c r="C53" s="281"/>
      <c r="D53" s="282"/>
      <c r="E53" s="277"/>
      <c r="F53" s="278"/>
      <c r="G53" s="278"/>
      <c r="H53" s="283"/>
      <c r="I53" s="278"/>
      <c r="J53" s="278"/>
      <c r="K53" s="283"/>
      <c r="L53" s="282"/>
    </row>
    <row r="54" spans="3:12" s="284" customFormat="1" ht="12" customHeight="1" x14ac:dyDescent="0.2">
      <c r="C54" s="281"/>
      <c r="D54" s="282"/>
      <c r="E54" s="277"/>
      <c r="F54" s="278"/>
      <c r="G54" s="278"/>
      <c r="H54" s="283"/>
      <c r="I54" s="278"/>
      <c r="J54" s="278"/>
      <c r="K54" s="283"/>
      <c r="L54" s="282"/>
    </row>
  </sheetData>
  <mergeCells count="15">
    <mergeCell ref="J1:L1"/>
    <mergeCell ref="A32:C32"/>
    <mergeCell ref="A33:C33"/>
    <mergeCell ref="A34:C34"/>
    <mergeCell ref="A23:C23"/>
    <mergeCell ref="A24:C24"/>
    <mergeCell ref="A25:C25"/>
    <mergeCell ref="A29:C29"/>
    <mergeCell ref="A30:C30"/>
    <mergeCell ref="A31:C31"/>
    <mergeCell ref="A22:C22"/>
    <mergeCell ref="A1:A2"/>
    <mergeCell ref="B1:B2"/>
    <mergeCell ref="D1:F1"/>
    <mergeCell ref="G1:I1"/>
  </mergeCells>
  <printOptions horizontalCentered="1"/>
  <pageMargins left="0.23622047244094491" right="0.23622047244094491" top="0.94488188976377963" bottom="0.98425196850393704" header="0.19685039370078741" footer="0.19685039370078741"/>
  <pageSetup paperSize="9" scale="64" orientation="landscape" r:id="rId1"/>
  <headerFooter alignWithMargins="0">
    <oddHeader>&amp;C&amp;"Times New Roman,Félkövér"
Budapest VIII. kerületi Önkormányzat 
 előző évi költségvetési maradványa feladatonként&amp;R
&amp;"Times New Roman,Félkövér dőlt"5. melléklet a /2020. () 
önkormányzati rendelethez
ezer forintban</oddHeader>
    <oddFooter>&amp;R&amp;"Times New Roman,Normál"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E35"/>
  <sheetViews>
    <sheetView tabSelected="1" topLeftCell="A7" zoomScaleNormal="100" workbookViewId="0">
      <selection activeCell="B18" sqref="B18"/>
    </sheetView>
  </sheetViews>
  <sheetFormatPr defaultColWidth="9.140625" defaultRowHeight="12.75" x14ac:dyDescent="0.2"/>
  <cols>
    <col min="1" max="1" width="30.7109375" style="325" customWidth="1"/>
    <col min="2" max="2" width="15.7109375" style="328" customWidth="1"/>
    <col min="3" max="4" width="15.7109375" style="329" customWidth="1"/>
    <col min="5" max="5" width="30.85546875" style="330" customWidth="1"/>
    <col min="6" max="16384" width="9.140625" style="300"/>
  </cols>
  <sheetData>
    <row r="1" spans="1:5" s="286" customFormat="1" ht="38.25" customHeight="1" thickBot="1" x14ac:dyDescent="0.25">
      <c r="A1" s="1091" t="s">
        <v>633</v>
      </c>
      <c r="B1" s="1092"/>
      <c r="C1" s="1092"/>
      <c r="D1" s="1092"/>
      <c r="E1" s="1093"/>
    </row>
    <row r="2" spans="1:5" s="291" customFormat="1" ht="40.15" customHeight="1" thickBot="1" x14ac:dyDescent="0.25">
      <c r="A2" s="287" t="s">
        <v>634</v>
      </c>
      <c r="B2" s="288" t="s">
        <v>635</v>
      </c>
      <c r="C2" s="288" t="s">
        <v>636</v>
      </c>
      <c r="D2" s="289" t="s">
        <v>598</v>
      </c>
      <c r="E2" s="290" t="s">
        <v>637</v>
      </c>
    </row>
    <row r="3" spans="1:5" s="291" customFormat="1" ht="27.95" customHeight="1" x14ac:dyDescent="0.2">
      <c r="A3" s="292" t="s">
        <v>638</v>
      </c>
      <c r="B3" s="293"/>
      <c r="C3" s="293"/>
      <c r="D3" s="294"/>
      <c r="E3" s="295"/>
    </row>
    <row r="4" spans="1:5" s="286" customFormat="1" ht="27.95" customHeight="1" x14ac:dyDescent="0.2">
      <c r="A4" s="296" t="s">
        <v>639</v>
      </c>
      <c r="B4" s="297">
        <v>0</v>
      </c>
      <c r="C4" s="297">
        <v>8224</v>
      </c>
      <c r="D4" s="297">
        <f>SUM(B4:C4)</f>
        <v>8224</v>
      </c>
      <c r="E4" s="298" t="s">
        <v>640</v>
      </c>
    </row>
    <row r="5" spans="1:5" ht="27.95" customHeight="1" x14ac:dyDescent="0.2">
      <c r="A5" s="299" t="s">
        <v>641</v>
      </c>
      <c r="B5" s="297">
        <v>0</v>
      </c>
      <c r="C5" s="297">
        <v>4518</v>
      </c>
      <c r="D5" s="297">
        <f t="shared" ref="D5:D15" si="0">SUM(B5:C5)</f>
        <v>4518</v>
      </c>
      <c r="E5" s="298" t="s">
        <v>642</v>
      </c>
    </row>
    <row r="6" spans="1:5" ht="27.95" customHeight="1" x14ac:dyDescent="0.2">
      <c r="A6" s="299" t="s">
        <v>643</v>
      </c>
      <c r="B6" s="297">
        <v>0</v>
      </c>
      <c r="C6" s="297">
        <v>8963</v>
      </c>
      <c r="D6" s="297">
        <f t="shared" si="0"/>
        <v>8963</v>
      </c>
      <c r="E6" s="298" t="s">
        <v>642</v>
      </c>
    </row>
    <row r="7" spans="1:5" ht="27.95" customHeight="1" x14ac:dyDescent="0.2">
      <c r="A7" s="299" t="s">
        <v>644</v>
      </c>
      <c r="B7" s="297">
        <v>0</v>
      </c>
      <c r="C7" s="297">
        <v>8963</v>
      </c>
      <c r="D7" s="297">
        <f t="shared" si="0"/>
        <v>8963</v>
      </c>
      <c r="E7" s="298" t="s">
        <v>642</v>
      </c>
    </row>
    <row r="8" spans="1:5" ht="54.95" customHeight="1" x14ac:dyDescent="0.2">
      <c r="A8" s="299" t="s">
        <v>645</v>
      </c>
      <c r="B8" s="297">
        <v>0</v>
      </c>
      <c r="C8" s="297">
        <v>5807</v>
      </c>
      <c r="D8" s="297">
        <f t="shared" si="0"/>
        <v>5807</v>
      </c>
      <c r="E8" s="298" t="s">
        <v>646</v>
      </c>
    </row>
    <row r="9" spans="1:5" ht="54.95" customHeight="1" x14ac:dyDescent="0.2">
      <c r="A9" s="299" t="s">
        <v>647</v>
      </c>
      <c r="B9" s="297">
        <v>0</v>
      </c>
      <c r="C9" s="297">
        <f>2000+5000</f>
        <v>7000</v>
      </c>
      <c r="D9" s="297">
        <f t="shared" si="0"/>
        <v>7000</v>
      </c>
      <c r="E9" s="298" t="s">
        <v>646</v>
      </c>
    </row>
    <row r="10" spans="1:5" ht="54.95" customHeight="1" x14ac:dyDescent="0.2">
      <c r="A10" s="299" t="s">
        <v>648</v>
      </c>
      <c r="B10" s="297">
        <v>0</v>
      </c>
      <c r="C10" s="297">
        <f>5000+1000</f>
        <v>6000</v>
      </c>
      <c r="D10" s="297">
        <f t="shared" si="0"/>
        <v>6000</v>
      </c>
      <c r="E10" s="298" t="s">
        <v>646</v>
      </c>
    </row>
    <row r="11" spans="1:5" ht="54.95" customHeight="1" x14ac:dyDescent="0.2">
      <c r="A11" s="299" t="s">
        <v>649</v>
      </c>
      <c r="B11" s="297"/>
      <c r="C11" s="297">
        <v>1000</v>
      </c>
      <c r="D11" s="297">
        <f t="shared" si="0"/>
        <v>1000</v>
      </c>
      <c r="E11" s="298" t="s">
        <v>646</v>
      </c>
    </row>
    <row r="12" spans="1:5" ht="45" customHeight="1" x14ac:dyDescent="0.2">
      <c r="A12" s="299" t="s">
        <v>650</v>
      </c>
      <c r="B12" s="297"/>
      <c r="C12" s="297">
        <v>5000</v>
      </c>
      <c r="D12" s="297">
        <f t="shared" si="0"/>
        <v>5000</v>
      </c>
      <c r="E12" s="298" t="s">
        <v>8</v>
      </c>
    </row>
    <row r="13" spans="1:5" ht="27.95" customHeight="1" x14ac:dyDescent="0.2">
      <c r="A13" s="301" t="s">
        <v>651</v>
      </c>
      <c r="B13" s="297">
        <v>50000</v>
      </c>
      <c r="C13" s="297"/>
      <c r="D13" s="297">
        <f t="shared" si="0"/>
        <v>50000</v>
      </c>
      <c r="E13" s="298" t="s">
        <v>8</v>
      </c>
    </row>
    <row r="14" spans="1:5" ht="27.95" customHeight="1" x14ac:dyDescent="0.2">
      <c r="A14" s="301" t="s">
        <v>652</v>
      </c>
      <c r="B14" s="297"/>
      <c r="C14" s="297">
        <v>32232</v>
      </c>
      <c r="D14" s="297">
        <f t="shared" si="0"/>
        <v>32232</v>
      </c>
      <c r="E14" s="298" t="s">
        <v>653</v>
      </c>
    </row>
    <row r="15" spans="1:5" ht="27.95" customHeight="1" thickBot="1" x14ac:dyDescent="0.25">
      <c r="A15" s="302" t="s">
        <v>604</v>
      </c>
      <c r="B15" s="303">
        <f>11803+150+4821</f>
        <v>16774</v>
      </c>
      <c r="C15" s="303"/>
      <c r="D15" s="303">
        <f t="shared" si="0"/>
        <v>16774</v>
      </c>
      <c r="E15" s="304" t="s">
        <v>653</v>
      </c>
    </row>
    <row r="16" spans="1:5" s="308" customFormat="1" ht="20.100000000000001" customHeight="1" thickBot="1" x14ac:dyDescent="0.25">
      <c r="A16" s="305" t="s">
        <v>654</v>
      </c>
      <c r="B16" s="306">
        <f>SUM(B4:B15)</f>
        <v>66774</v>
      </c>
      <c r="C16" s="306">
        <f>SUM(C4:C15)</f>
        <v>87707</v>
      </c>
      <c r="D16" s="306">
        <f>SUM(D4:D15)</f>
        <v>154481</v>
      </c>
      <c r="E16" s="307"/>
    </row>
    <row r="17" spans="1:5" s="308" customFormat="1" ht="20.100000000000001" customHeight="1" thickBot="1" x14ac:dyDescent="0.3">
      <c r="A17" s="309" t="s">
        <v>655</v>
      </c>
      <c r="B17" s="310">
        <f>100000+18217+268-2500+17000-1000</f>
        <v>131985</v>
      </c>
      <c r="C17" s="311"/>
      <c r="D17" s="311">
        <f>SUM(B17:C17)</f>
        <v>131985</v>
      </c>
      <c r="E17" s="312" t="s">
        <v>656</v>
      </c>
    </row>
    <row r="18" spans="1:5" s="308" customFormat="1" ht="27.95" customHeight="1" thickBot="1" x14ac:dyDescent="0.25">
      <c r="A18" s="305" t="s">
        <v>657</v>
      </c>
      <c r="B18" s="306">
        <f>B17+B16</f>
        <v>198759</v>
      </c>
      <c r="C18" s="306">
        <f>C17+C16</f>
        <v>87707</v>
      </c>
      <c r="D18" s="306">
        <f>D17+D16</f>
        <v>286466</v>
      </c>
      <c r="E18" s="313"/>
    </row>
    <row r="19" spans="1:5" s="316" customFormat="1" ht="26.1" customHeight="1" x14ac:dyDescent="0.2">
      <c r="A19" s="314"/>
      <c r="B19" s="315"/>
      <c r="C19" s="315"/>
      <c r="D19" s="315"/>
      <c r="E19" s="314"/>
    </row>
    <row r="20" spans="1:5" ht="25.5" customHeight="1" thickBot="1" x14ac:dyDescent="0.25">
      <c r="A20" s="1094" t="s">
        <v>658</v>
      </c>
      <c r="B20" s="1094"/>
      <c r="C20" s="1094"/>
      <c r="D20" s="1094"/>
      <c r="E20" s="1094"/>
    </row>
    <row r="21" spans="1:5" ht="40.15" customHeight="1" thickBot="1" x14ac:dyDescent="0.25">
      <c r="A21" s="287" t="s">
        <v>634</v>
      </c>
      <c r="B21" s="289" t="s">
        <v>635</v>
      </c>
      <c r="C21" s="289" t="s">
        <v>636</v>
      </c>
      <c r="D21" s="289" t="s">
        <v>598</v>
      </c>
      <c r="E21" s="290" t="s">
        <v>637</v>
      </c>
    </row>
    <row r="22" spans="1:5" ht="20.100000000000001" customHeight="1" x14ac:dyDescent="0.2">
      <c r="A22" s="317" t="s">
        <v>659</v>
      </c>
      <c r="B22" s="318">
        <v>0</v>
      </c>
      <c r="C22" s="318">
        <f>623549+25198</f>
        <v>648747</v>
      </c>
      <c r="D22" s="318">
        <f>SUM(B22:C22)</f>
        <v>648747</v>
      </c>
      <c r="E22" s="319" t="s">
        <v>653</v>
      </c>
    </row>
    <row r="23" spans="1:5" ht="48.75" customHeight="1" x14ac:dyDescent="0.2">
      <c r="A23" s="320" t="s">
        <v>660</v>
      </c>
      <c r="B23" s="321"/>
      <c r="C23" s="321">
        <f>18200-5200</f>
        <v>13000</v>
      </c>
      <c r="D23" s="297">
        <f t="shared" ref="D23" si="1">SUM(B23:C23)</f>
        <v>13000</v>
      </c>
      <c r="E23" s="322" t="s">
        <v>661</v>
      </c>
    </row>
    <row r="24" spans="1:5" ht="27.95" customHeight="1" thickBot="1" x14ac:dyDescent="0.25">
      <c r="A24" s="212" t="s">
        <v>662</v>
      </c>
      <c r="B24" s="321"/>
      <c r="C24" s="321">
        <f>30552-24216+58702+34251</f>
        <v>99289</v>
      </c>
      <c r="D24" s="321">
        <f>SUM(B24:C24)</f>
        <v>99289</v>
      </c>
      <c r="E24" s="322" t="s">
        <v>663</v>
      </c>
    </row>
    <row r="25" spans="1:5" ht="20.100000000000001" customHeight="1" thickBot="1" x14ac:dyDescent="0.25">
      <c r="A25" s="305" t="s">
        <v>664</v>
      </c>
      <c r="B25" s="306">
        <f>SUM(B22:B24)</f>
        <v>0</v>
      </c>
      <c r="C25" s="306">
        <f>SUM(C22:C24)</f>
        <v>761036</v>
      </c>
      <c r="D25" s="306">
        <f>SUM(D22:D24)</f>
        <v>761036</v>
      </c>
      <c r="E25" s="313"/>
    </row>
    <row r="26" spans="1:5" x14ac:dyDescent="0.2">
      <c r="A26" s="323"/>
      <c r="B26" s="324"/>
      <c r="C26" s="324"/>
      <c r="D26" s="324"/>
      <c r="E26" s="325"/>
    </row>
    <row r="27" spans="1:5" ht="12.75" customHeight="1" x14ac:dyDescent="0.2">
      <c r="A27" s="323"/>
      <c r="B27" s="324"/>
      <c r="C27" s="324"/>
      <c r="D27" s="324"/>
      <c r="E27" s="325"/>
    </row>
    <row r="28" spans="1:5" x14ac:dyDescent="0.2">
      <c r="A28" s="326"/>
      <c r="B28" s="324"/>
      <c r="C28" s="324"/>
      <c r="D28" s="324"/>
      <c r="E28" s="325"/>
    </row>
    <row r="29" spans="1:5" x14ac:dyDescent="0.2">
      <c r="A29" s="323"/>
      <c r="B29" s="324"/>
      <c r="C29" s="324"/>
      <c r="D29" s="324"/>
      <c r="E29" s="325"/>
    </row>
    <row r="30" spans="1:5" x14ac:dyDescent="0.2">
      <c r="A30" s="327"/>
    </row>
    <row r="31" spans="1:5" x14ac:dyDescent="0.2">
      <c r="A31" s="327"/>
    </row>
    <row r="32" spans="1:5" x14ac:dyDescent="0.2">
      <c r="A32" s="327"/>
    </row>
    <row r="33" spans="1:1" x14ac:dyDescent="0.2">
      <c r="A33" s="327"/>
    </row>
    <row r="34" spans="1:1" x14ac:dyDescent="0.2">
      <c r="A34" s="327"/>
    </row>
    <row r="35" spans="1:1" x14ac:dyDescent="0.2">
      <c r="A35" s="327"/>
    </row>
  </sheetData>
  <mergeCells count="2">
    <mergeCell ref="A1:E1"/>
    <mergeCell ref="A20:E20"/>
  </mergeCells>
  <printOptions horizontalCentered="1"/>
  <pageMargins left="0.78740157480314965" right="0.62992125984251968" top="0.86614173228346458" bottom="0.31496062992125984" header="0.19685039370078741" footer="0.11811023622047245"/>
  <pageSetup paperSize="9" scale="78" orientation="portrait" r:id="rId1"/>
  <headerFooter alignWithMargins="0">
    <oddHeader>&amp;C&amp;"Times New Roman,Félkövér"Budapest VIII. kerületi Önkormányzat 
 2020. évi költségvetés működési cél és általános,
 és felhalmozási céltartalék  előirányzata&amp;R&amp;"Times New Roman,Félkövér dőlt"6. mell. a /2020. () 
önk.rendelethez
ezer forintban</oddHeader>
    <oddFooter>&amp;R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1168"/>
  <sheetViews>
    <sheetView zoomScaleNormal="100" workbookViewId="0">
      <pane xSplit="4" ySplit="1" topLeftCell="E12" activePane="bottomRight" state="frozen"/>
      <selection pane="topRight" activeCell="B1" sqref="B1"/>
      <selection pane="bottomLeft" activeCell="A3" sqref="A3"/>
      <selection pane="bottomRight" activeCell="I20" sqref="I20:I21"/>
    </sheetView>
  </sheetViews>
  <sheetFormatPr defaultRowHeight="12.75" x14ac:dyDescent="0.2"/>
  <cols>
    <col min="1" max="1" width="15.7109375" style="389" customWidth="1"/>
    <col min="2" max="2" width="12.7109375" style="389" customWidth="1"/>
    <col min="3" max="3" width="1" style="390" customWidth="1"/>
    <col min="4" max="4" width="50.7109375" style="125" customWidth="1"/>
    <col min="5" max="5" width="15.7109375" style="391" customWidth="1"/>
    <col min="6" max="6" width="15.7109375" style="392" customWidth="1"/>
    <col min="7" max="10" width="15.7109375" style="269" customWidth="1"/>
    <col min="11" max="11" width="16.28515625" style="267" customWidth="1"/>
    <col min="12" max="12" width="9.140625" style="267"/>
    <col min="13" max="241" width="9.140625" style="373"/>
    <col min="242" max="242" width="34.7109375" style="373" customWidth="1"/>
    <col min="243" max="266" width="12.7109375" style="373" customWidth="1"/>
    <col min="267" max="267" width="10.140625" style="373" bestFit="1" customWidth="1"/>
    <col min="268" max="497" width="9.140625" style="373"/>
    <col min="498" max="498" width="34.7109375" style="373" customWidth="1"/>
    <col min="499" max="522" width="12.7109375" style="373" customWidth="1"/>
    <col min="523" max="523" width="10.140625" style="373" bestFit="1" customWidth="1"/>
    <col min="524" max="753" width="9.140625" style="373"/>
    <col min="754" max="754" width="34.7109375" style="373" customWidth="1"/>
    <col min="755" max="778" width="12.7109375" style="373" customWidth="1"/>
    <col min="779" max="779" width="10.140625" style="373" bestFit="1" customWidth="1"/>
    <col min="780" max="1009" width="9.140625" style="373"/>
    <col min="1010" max="1010" width="34.7109375" style="373" customWidth="1"/>
    <col min="1011" max="1034" width="12.7109375" style="373" customWidth="1"/>
    <col min="1035" max="1035" width="10.140625" style="373" bestFit="1" customWidth="1"/>
    <col min="1036" max="1265" width="9.140625" style="373"/>
    <col min="1266" max="1266" width="34.7109375" style="373" customWidth="1"/>
    <col min="1267" max="1290" width="12.7109375" style="373" customWidth="1"/>
    <col min="1291" max="1291" width="10.140625" style="373" bestFit="1" customWidth="1"/>
    <col min="1292" max="1521" width="9.140625" style="373"/>
    <col min="1522" max="1522" width="34.7109375" style="373" customWidth="1"/>
    <col min="1523" max="1546" width="12.7109375" style="373" customWidth="1"/>
    <col min="1547" max="1547" width="10.140625" style="373" bestFit="1" customWidth="1"/>
    <col min="1548" max="1777" width="9.140625" style="373"/>
    <col min="1778" max="1778" width="34.7109375" style="373" customWidth="1"/>
    <col min="1779" max="1802" width="12.7109375" style="373" customWidth="1"/>
    <col min="1803" max="1803" width="10.140625" style="373" bestFit="1" customWidth="1"/>
    <col min="1804" max="2033" width="9.140625" style="373"/>
    <col min="2034" max="2034" width="34.7109375" style="373" customWidth="1"/>
    <col min="2035" max="2058" width="12.7109375" style="373" customWidth="1"/>
    <col min="2059" max="2059" width="10.140625" style="373" bestFit="1" customWidth="1"/>
    <col min="2060" max="2289" width="9.140625" style="373"/>
    <col min="2290" max="2290" width="34.7109375" style="373" customWidth="1"/>
    <col min="2291" max="2314" width="12.7109375" style="373" customWidth="1"/>
    <col min="2315" max="2315" width="10.140625" style="373" bestFit="1" customWidth="1"/>
    <col min="2316" max="2545" width="9.140625" style="373"/>
    <col min="2546" max="2546" width="34.7109375" style="373" customWidth="1"/>
    <col min="2547" max="2570" width="12.7109375" style="373" customWidth="1"/>
    <col min="2571" max="2571" width="10.140625" style="373" bestFit="1" customWidth="1"/>
    <col min="2572" max="2801" width="9.140625" style="373"/>
    <col min="2802" max="2802" width="34.7109375" style="373" customWidth="1"/>
    <col min="2803" max="2826" width="12.7109375" style="373" customWidth="1"/>
    <col min="2827" max="2827" width="10.140625" style="373" bestFit="1" customWidth="1"/>
    <col min="2828" max="3057" width="9.140625" style="373"/>
    <col min="3058" max="3058" width="34.7109375" style="373" customWidth="1"/>
    <col min="3059" max="3082" width="12.7109375" style="373" customWidth="1"/>
    <col min="3083" max="3083" width="10.140625" style="373" bestFit="1" customWidth="1"/>
    <col min="3084" max="3313" width="9.140625" style="373"/>
    <col min="3314" max="3314" width="34.7109375" style="373" customWidth="1"/>
    <col min="3315" max="3338" width="12.7109375" style="373" customWidth="1"/>
    <col min="3339" max="3339" width="10.140625" style="373" bestFit="1" customWidth="1"/>
    <col min="3340" max="3569" width="9.140625" style="373"/>
    <col min="3570" max="3570" width="34.7109375" style="373" customWidth="1"/>
    <col min="3571" max="3594" width="12.7109375" style="373" customWidth="1"/>
    <col min="3595" max="3595" width="10.140625" style="373" bestFit="1" customWidth="1"/>
    <col min="3596" max="3825" width="9.140625" style="373"/>
    <col min="3826" max="3826" width="34.7109375" style="373" customWidth="1"/>
    <col min="3827" max="3850" width="12.7109375" style="373" customWidth="1"/>
    <col min="3851" max="3851" width="10.140625" style="373" bestFit="1" customWidth="1"/>
    <col min="3852" max="4081" width="9.140625" style="373"/>
    <col min="4082" max="4082" width="34.7109375" style="373" customWidth="1"/>
    <col min="4083" max="4106" width="12.7109375" style="373" customWidth="1"/>
    <col min="4107" max="4107" width="10.140625" style="373" bestFit="1" customWidth="1"/>
    <col min="4108" max="4337" width="9.140625" style="373"/>
    <col min="4338" max="4338" width="34.7109375" style="373" customWidth="1"/>
    <col min="4339" max="4362" width="12.7109375" style="373" customWidth="1"/>
    <col min="4363" max="4363" width="10.140625" style="373" bestFit="1" customWidth="1"/>
    <col min="4364" max="4593" width="9.140625" style="373"/>
    <col min="4594" max="4594" width="34.7109375" style="373" customWidth="1"/>
    <col min="4595" max="4618" width="12.7109375" style="373" customWidth="1"/>
    <col min="4619" max="4619" width="10.140625" style="373" bestFit="1" customWidth="1"/>
    <col min="4620" max="4849" width="9.140625" style="373"/>
    <col min="4850" max="4850" width="34.7109375" style="373" customWidth="1"/>
    <col min="4851" max="4874" width="12.7109375" style="373" customWidth="1"/>
    <col min="4875" max="4875" width="10.140625" style="373" bestFit="1" customWidth="1"/>
    <col min="4876" max="5105" width="9.140625" style="373"/>
    <col min="5106" max="5106" width="34.7109375" style="373" customWidth="1"/>
    <col min="5107" max="5130" width="12.7109375" style="373" customWidth="1"/>
    <col min="5131" max="5131" width="10.140625" style="373" bestFit="1" customWidth="1"/>
    <col min="5132" max="5361" width="9.140625" style="373"/>
    <col min="5362" max="5362" width="34.7109375" style="373" customWidth="1"/>
    <col min="5363" max="5386" width="12.7109375" style="373" customWidth="1"/>
    <col min="5387" max="5387" width="10.140625" style="373" bestFit="1" customWidth="1"/>
    <col min="5388" max="5617" width="9.140625" style="373"/>
    <col min="5618" max="5618" width="34.7109375" style="373" customWidth="1"/>
    <col min="5619" max="5642" width="12.7109375" style="373" customWidth="1"/>
    <col min="5643" max="5643" width="10.140625" style="373" bestFit="1" customWidth="1"/>
    <col min="5644" max="5873" width="9.140625" style="373"/>
    <col min="5874" max="5874" width="34.7109375" style="373" customWidth="1"/>
    <col min="5875" max="5898" width="12.7109375" style="373" customWidth="1"/>
    <col min="5899" max="5899" width="10.140625" style="373" bestFit="1" customWidth="1"/>
    <col min="5900" max="6129" width="9.140625" style="373"/>
    <col min="6130" max="6130" width="34.7109375" style="373" customWidth="1"/>
    <col min="6131" max="6154" width="12.7109375" style="373" customWidth="1"/>
    <col min="6155" max="6155" width="10.140625" style="373" bestFit="1" customWidth="1"/>
    <col min="6156" max="6385" width="9.140625" style="373"/>
    <col min="6386" max="6386" width="34.7109375" style="373" customWidth="1"/>
    <col min="6387" max="6410" width="12.7109375" style="373" customWidth="1"/>
    <col min="6411" max="6411" width="10.140625" style="373" bestFit="1" customWidth="1"/>
    <col min="6412" max="6641" width="9.140625" style="373"/>
    <col min="6642" max="6642" width="34.7109375" style="373" customWidth="1"/>
    <col min="6643" max="6666" width="12.7109375" style="373" customWidth="1"/>
    <col min="6667" max="6667" width="10.140625" style="373" bestFit="1" customWidth="1"/>
    <col min="6668" max="6897" width="9.140625" style="373"/>
    <col min="6898" max="6898" width="34.7109375" style="373" customWidth="1"/>
    <col min="6899" max="6922" width="12.7109375" style="373" customWidth="1"/>
    <col min="6923" max="6923" width="10.140625" style="373" bestFit="1" customWidth="1"/>
    <col min="6924" max="7153" width="9.140625" style="373"/>
    <col min="7154" max="7154" width="34.7109375" style="373" customWidth="1"/>
    <col min="7155" max="7178" width="12.7109375" style="373" customWidth="1"/>
    <col min="7179" max="7179" width="10.140625" style="373" bestFit="1" customWidth="1"/>
    <col min="7180" max="7409" width="9.140625" style="373"/>
    <col min="7410" max="7410" width="34.7109375" style="373" customWidth="1"/>
    <col min="7411" max="7434" width="12.7109375" style="373" customWidth="1"/>
    <col min="7435" max="7435" width="10.140625" style="373" bestFit="1" customWidth="1"/>
    <col min="7436" max="7665" width="9.140625" style="373"/>
    <col min="7666" max="7666" width="34.7109375" style="373" customWidth="1"/>
    <col min="7667" max="7690" width="12.7109375" style="373" customWidth="1"/>
    <col min="7691" max="7691" width="10.140625" style="373" bestFit="1" customWidth="1"/>
    <col min="7692" max="7921" width="9.140625" style="373"/>
    <col min="7922" max="7922" width="34.7109375" style="373" customWidth="1"/>
    <col min="7923" max="7946" width="12.7109375" style="373" customWidth="1"/>
    <col min="7947" max="7947" width="10.140625" style="373" bestFit="1" customWidth="1"/>
    <col min="7948" max="8177" width="9.140625" style="373"/>
    <col min="8178" max="8178" width="34.7109375" style="373" customWidth="1"/>
    <col min="8179" max="8202" width="12.7109375" style="373" customWidth="1"/>
    <col min="8203" max="8203" width="10.140625" style="373" bestFit="1" customWidth="1"/>
    <col min="8204" max="8433" width="9.140625" style="373"/>
    <col min="8434" max="8434" width="34.7109375" style="373" customWidth="1"/>
    <col min="8435" max="8458" width="12.7109375" style="373" customWidth="1"/>
    <col min="8459" max="8459" width="10.140625" style="373" bestFit="1" customWidth="1"/>
    <col min="8460" max="8689" width="9.140625" style="373"/>
    <col min="8690" max="8690" width="34.7109375" style="373" customWidth="1"/>
    <col min="8691" max="8714" width="12.7109375" style="373" customWidth="1"/>
    <col min="8715" max="8715" width="10.140625" style="373" bestFit="1" customWidth="1"/>
    <col min="8716" max="8945" width="9.140625" style="373"/>
    <col min="8946" max="8946" width="34.7109375" style="373" customWidth="1"/>
    <col min="8947" max="8970" width="12.7109375" style="373" customWidth="1"/>
    <col min="8971" max="8971" width="10.140625" style="373" bestFit="1" customWidth="1"/>
    <col min="8972" max="9201" width="9.140625" style="373"/>
    <col min="9202" max="9202" width="34.7109375" style="373" customWidth="1"/>
    <col min="9203" max="9226" width="12.7109375" style="373" customWidth="1"/>
    <col min="9227" max="9227" width="10.140625" style="373" bestFit="1" customWidth="1"/>
    <col min="9228" max="9457" width="9.140625" style="373"/>
    <col min="9458" max="9458" width="34.7109375" style="373" customWidth="1"/>
    <col min="9459" max="9482" width="12.7109375" style="373" customWidth="1"/>
    <col min="9483" max="9483" width="10.140625" style="373" bestFit="1" customWidth="1"/>
    <col min="9484" max="9713" width="9.140625" style="373"/>
    <col min="9714" max="9714" width="34.7109375" style="373" customWidth="1"/>
    <col min="9715" max="9738" width="12.7109375" style="373" customWidth="1"/>
    <col min="9739" max="9739" width="10.140625" style="373" bestFit="1" customWidth="1"/>
    <col min="9740" max="9969" width="9.140625" style="373"/>
    <col min="9970" max="9970" width="34.7109375" style="373" customWidth="1"/>
    <col min="9971" max="9994" width="12.7109375" style="373" customWidth="1"/>
    <col min="9995" max="9995" width="10.140625" style="373" bestFit="1" customWidth="1"/>
    <col min="9996" max="10225" width="9.140625" style="373"/>
    <col min="10226" max="10226" width="34.7109375" style="373" customWidth="1"/>
    <col min="10227" max="10250" width="12.7109375" style="373" customWidth="1"/>
    <col min="10251" max="10251" width="10.140625" style="373" bestFit="1" customWidth="1"/>
    <col min="10252" max="10481" width="9.140625" style="373"/>
    <col min="10482" max="10482" width="34.7109375" style="373" customWidth="1"/>
    <col min="10483" max="10506" width="12.7109375" style="373" customWidth="1"/>
    <col min="10507" max="10507" width="10.140625" style="373" bestFit="1" customWidth="1"/>
    <col min="10508" max="10737" width="9.140625" style="373"/>
    <col min="10738" max="10738" width="34.7109375" style="373" customWidth="1"/>
    <col min="10739" max="10762" width="12.7109375" style="373" customWidth="1"/>
    <col min="10763" max="10763" width="10.140625" style="373" bestFit="1" customWidth="1"/>
    <col min="10764" max="10993" width="9.140625" style="373"/>
    <col min="10994" max="10994" width="34.7109375" style="373" customWidth="1"/>
    <col min="10995" max="11018" width="12.7109375" style="373" customWidth="1"/>
    <col min="11019" max="11019" width="10.140625" style="373" bestFit="1" customWidth="1"/>
    <col min="11020" max="11249" width="9.140625" style="373"/>
    <col min="11250" max="11250" width="34.7109375" style="373" customWidth="1"/>
    <col min="11251" max="11274" width="12.7109375" style="373" customWidth="1"/>
    <col min="11275" max="11275" width="10.140625" style="373" bestFit="1" customWidth="1"/>
    <col min="11276" max="11505" width="9.140625" style="373"/>
    <col min="11506" max="11506" width="34.7109375" style="373" customWidth="1"/>
    <col min="11507" max="11530" width="12.7109375" style="373" customWidth="1"/>
    <col min="11531" max="11531" width="10.140625" style="373" bestFit="1" customWidth="1"/>
    <col min="11532" max="11761" width="9.140625" style="373"/>
    <col min="11762" max="11762" width="34.7109375" style="373" customWidth="1"/>
    <col min="11763" max="11786" width="12.7109375" style="373" customWidth="1"/>
    <col min="11787" max="11787" width="10.140625" style="373" bestFit="1" customWidth="1"/>
    <col min="11788" max="12017" width="9.140625" style="373"/>
    <col min="12018" max="12018" width="34.7109375" style="373" customWidth="1"/>
    <col min="12019" max="12042" width="12.7109375" style="373" customWidth="1"/>
    <col min="12043" max="12043" width="10.140625" style="373" bestFit="1" customWidth="1"/>
    <col min="12044" max="12273" width="9.140625" style="373"/>
    <col min="12274" max="12274" width="34.7109375" style="373" customWidth="1"/>
    <col min="12275" max="12298" width="12.7109375" style="373" customWidth="1"/>
    <col min="12299" max="12299" width="10.140625" style="373" bestFit="1" customWidth="1"/>
    <col min="12300" max="12529" width="9.140625" style="373"/>
    <col min="12530" max="12530" width="34.7109375" style="373" customWidth="1"/>
    <col min="12531" max="12554" width="12.7109375" style="373" customWidth="1"/>
    <col min="12555" max="12555" width="10.140625" style="373" bestFit="1" customWidth="1"/>
    <col min="12556" max="12785" width="9.140625" style="373"/>
    <col min="12786" max="12786" width="34.7109375" style="373" customWidth="1"/>
    <col min="12787" max="12810" width="12.7109375" style="373" customWidth="1"/>
    <col min="12811" max="12811" width="10.140625" style="373" bestFit="1" customWidth="1"/>
    <col min="12812" max="13041" width="9.140625" style="373"/>
    <col min="13042" max="13042" width="34.7109375" style="373" customWidth="1"/>
    <col min="13043" max="13066" width="12.7109375" style="373" customWidth="1"/>
    <col min="13067" max="13067" width="10.140625" style="373" bestFit="1" customWidth="1"/>
    <col min="13068" max="13297" width="9.140625" style="373"/>
    <col min="13298" max="13298" width="34.7109375" style="373" customWidth="1"/>
    <col min="13299" max="13322" width="12.7109375" style="373" customWidth="1"/>
    <col min="13323" max="13323" width="10.140625" style="373" bestFit="1" customWidth="1"/>
    <col min="13324" max="13553" width="9.140625" style="373"/>
    <col min="13554" max="13554" width="34.7109375" style="373" customWidth="1"/>
    <col min="13555" max="13578" width="12.7109375" style="373" customWidth="1"/>
    <col min="13579" max="13579" width="10.140625" style="373" bestFit="1" customWidth="1"/>
    <col min="13580" max="13809" width="9.140625" style="373"/>
    <col min="13810" max="13810" width="34.7109375" style="373" customWidth="1"/>
    <col min="13811" max="13834" width="12.7109375" style="373" customWidth="1"/>
    <col min="13835" max="13835" width="10.140625" style="373" bestFit="1" customWidth="1"/>
    <col min="13836" max="14065" width="9.140625" style="373"/>
    <col min="14066" max="14066" width="34.7109375" style="373" customWidth="1"/>
    <col min="14067" max="14090" width="12.7109375" style="373" customWidth="1"/>
    <col min="14091" max="14091" width="10.140625" style="373" bestFit="1" customWidth="1"/>
    <col min="14092" max="14321" width="9.140625" style="373"/>
    <col min="14322" max="14322" width="34.7109375" style="373" customWidth="1"/>
    <col min="14323" max="14346" width="12.7109375" style="373" customWidth="1"/>
    <col min="14347" max="14347" width="10.140625" style="373" bestFit="1" customWidth="1"/>
    <col min="14348" max="14577" width="9.140625" style="373"/>
    <col min="14578" max="14578" width="34.7109375" style="373" customWidth="1"/>
    <col min="14579" max="14602" width="12.7109375" style="373" customWidth="1"/>
    <col min="14603" max="14603" width="10.140625" style="373" bestFit="1" customWidth="1"/>
    <col min="14604" max="14833" width="9.140625" style="373"/>
    <col min="14834" max="14834" width="34.7109375" style="373" customWidth="1"/>
    <col min="14835" max="14858" width="12.7109375" style="373" customWidth="1"/>
    <col min="14859" max="14859" width="10.140625" style="373" bestFit="1" customWidth="1"/>
    <col min="14860" max="15089" width="9.140625" style="373"/>
    <col min="15090" max="15090" width="34.7109375" style="373" customWidth="1"/>
    <col min="15091" max="15114" width="12.7109375" style="373" customWidth="1"/>
    <col min="15115" max="15115" width="10.140625" style="373" bestFit="1" customWidth="1"/>
    <col min="15116" max="15345" width="9.140625" style="373"/>
    <col min="15346" max="15346" width="34.7109375" style="373" customWidth="1"/>
    <col min="15347" max="15370" width="12.7109375" style="373" customWidth="1"/>
    <col min="15371" max="15371" width="10.140625" style="373" bestFit="1" customWidth="1"/>
    <col min="15372" max="15601" width="9.140625" style="373"/>
    <col min="15602" max="15602" width="34.7109375" style="373" customWidth="1"/>
    <col min="15603" max="15626" width="12.7109375" style="373" customWidth="1"/>
    <col min="15627" max="15627" width="10.140625" style="373" bestFit="1" customWidth="1"/>
    <col min="15628" max="15857" width="9.140625" style="373"/>
    <col min="15858" max="15858" width="34.7109375" style="373" customWidth="1"/>
    <col min="15859" max="15882" width="12.7109375" style="373" customWidth="1"/>
    <col min="15883" max="15883" width="10.140625" style="373" bestFit="1" customWidth="1"/>
    <col min="15884" max="16113" width="9.140625" style="373"/>
    <col min="16114" max="16114" width="34.7109375" style="373" customWidth="1"/>
    <col min="16115" max="16138" width="12.7109375" style="373" customWidth="1"/>
    <col min="16139" max="16139" width="10.140625" style="373" bestFit="1" customWidth="1"/>
    <col min="16140" max="16384" width="9.140625" style="373"/>
  </cols>
  <sheetData>
    <row r="1" spans="1:12" s="336" customFormat="1" ht="64.5" thickBot="1" x14ac:dyDescent="0.25">
      <c r="A1" s="331" t="s">
        <v>594</v>
      </c>
      <c r="B1" s="332" t="s">
        <v>478</v>
      </c>
      <c r="C1" s="1097" t="s">
        <v>665</v>
      </c>
      <c r="D1" s="1098"/>
      <c r="E1" s="333" t="s">
        <v>511</v>
      </c>
      <c r="F1" s="333" t="s">
        <v>666</v>
      </c>
      <c r="G1" s="333" t="s">
        <v>514</v>
      </c>
      <c r="H1" s="333" t="s">
        <v>515</v>
      </c>
      <c r="I1" s="333" t="s">
        <v>667</v>
      </c>
      <c r="J1" s="334" t="s">
        <v>668</v>
      </c>
      <c r="K1" s="335"/>
      <c r="L1" s="335"/>
    </row>
    <row r="2" spans="1:12" s="343" customFormat="1" ht="15" customHeight="1" x14ac:dyDescent="0.2">
      <c r="A2" s="337"/>
      <c r="B2" s="338"/>
      <c r="C2" s="1099" t="s">
        <v>669</v>
      </c>
      <c r="D2" s="1099"/>
      <c r="E2" s="339"/>
      <c r="F2" s="339"/>
      <c r="G2" s="339"/>
      <c r="H2" s="339"/>
      <c r="I2" s="340"/>
      <c r="J2" s="341"/>
      <c r="K2" s="342"/>
      <c r="L2" s="342"/>
    </row>
    <row r="3" spans="1:12" s="348" customFormat="1" ht="15" customHeight="1" x14ac:dyDescent="0.2">
      <c r="A3" s="344"/>
      <c r="B3" s="345">
        <v>11105</v>
      </c>
      <c r="C3" s="1095" t="s">
        <v>22</v>
      </c>
      <c r="D3" s="1096"/>
      <c r="E3" s="231"/>
      <c r="F3" s="231"/>
      <c r="G3" s="231"/>
      <c r="H3" s="231"/>
      <c r="I3" s="232"/>
      <c r="J3" s="346"/>
      <c r="K3" s="347"/>
      <c r="L3" s="347"/>
    </row>
    <row r="4" spans="1:12" s="348" customFormat="1" ht="15" customHeight="1" x14ac:dyDescent="0.2">
      <c r="A4" s="349" t="s">
        <v>606</v>
      </c>
      <c r="B4" s="345"/>
      <c r="C4" s="350"/>
      <c r="D4" s="351" t="s">
        <v>670</v>
      </c>
      <c r="E4" s="231"/>
      <c r="F4" s="231"/>
      <c r="G4" s="231"/>
      <c r="H4" s="231"/>
      <c r="I4" s="232">
        <v>2000</v>
      </c>
      <c r="J4" s="346">
        <f t="shared" ref="J4:J86" si="0">E4+F4+G4+H4+I4</f>
        <v>2000</v>
      </c>
      <c r="K4" s="347"/>
      <c r="L4" s="347"/>
    </row>
    <row r="5" spans="1:12" s="348" customFormat="1" ht="15" customHeight="1" x14ac:dyDescent="0.2">
      <c r="A5" s="349"/>
      <c r="B5" s="345">
        <v>11402</v>
      </c>
      <c r="C5" s="350"/>
      <c r="D5" s="352" t="s">
        <v>671</v>
      </c>
      <c r="E5" s="231"/>
      <c r="F5" s="231"/>
      <c r="G5" s="231"/>
      <c r="H5" s="231"/>
      <c r="I5" s="232"/>
      <c r="J5" s="346"/>
      <c r="K5" s="347"/>
      <c r="L5" s="347"/>
    </row>
    <row r="6" spans="1:12" s="348" customFormat="1" ht="15" customHeight="1" x14ac:dyDescent="0.2">
      <c r="A6" s="349" t="s">
        <v>606</v>
      </c>
      <c r="B6" s="345"/>
      <c r="C6" s="350"/>
      <c r="D6" s="351" t="s">
        <v>672</v>
      </c>
      <c r="E6" s="231">
        <v>300</v>
      </c>
      <c r="F6" s="231"/>
      <c r="G6" s="231"/>
      <c r="H6" s="231"/>
      <c r="I6" s="232"/>
      <c r="J6" s="346">
        <f t="shared" si="0"/>
        <v>300</v>
      </c>
      <c r="K6" s="347"/>
      <c r="L6" s="347"/>
    </row>
    <row r="7" spans="1:12" s="348" customFormat="1" ht="15" customHeight="1" x14ac:dyDescent="0.2">
      <c r="A7" s="349" t="s">
        <v>606</v>
      </c>
      <c r="B7" s="345"/>
      <c r="C7" s="350"/>
      <c r="D7" s="351" t="s">
        <v>673</v>
      </c>
      <c r="E7" s="231">
        <v>500</v>
      </c>
      <c r="F7" s="231"/>
      <c r="G7" s="231"/>
      <c r="H7" s="231"/>
      <c r="I7" s="232"/>
      <c r="J7" s="346">
        <f t="shared" si="0"/>
        <v>500</v>
      </c>
      <c r="K7" s="347"/>
      <c r="L7" s="347"/>
    </row>
    <row r="8" spans="1:12" s="348" customFormat="1" ht="15" customHeight="1" x14ac:dyDescent="0.2">
      <c r="A8" s="349" t="s">
        <v>606</v>
      </c>
      <c r="B8" s="345"/>
      <c r="C8" s="350"/>
      <c r="D8" s="351" t="s">
        <v>674</v>
      </c>
      <c r="E8" s="231">
        <v>1000</v>
      </c>
      <c r="F8" s="231"/>
      <c r="G8" s="231"/>
      <c r="H8" s="231"/>
      <c r="I8" s="232"/>
      <c r="J8" s="346">
        <f t="shared" si="0"/>
        <v>1000</v>
      </c>
      <c r="K8" s="347"/>
      <c r="L8" s="347"/>
    </row>
    <row r="9" spans="1:12" s="348" customFormat="1" ht="15" customHeight="1" x14ac:dyDescent="0.2">
      <c r="A9" s="349"/>
      <c r="B9" s="345" t="s">
        <v>69</v>
      </c>
      <c r="C9" s="350"/>
      <c r="D9" s="352" t="s">
        <v>675</v>
      </c>
      <c r="E9" s="231"/>
      <c r="F9" s="231"/>
      <c r="G9" s="231"/>
      <c r="H9" s="231"/>
      <c r="I9" s="232"/>
      <c r="J9" s="346"/>
      <c r="K9" s="347"/>
      <c r="L9" s="347"/>
    </row>
    <row r="10" spans="1:12" s="348" customFormat="1" ht="15" customHeight="1" x14ac:dyDescent="0.2">
      <c r="A10" s="349" t="s">
        <v>603</v>
      </c>
      <c r="B10" s="345"/>
      <c r="C10" s="350"/>
      <c r="D10" s="351" t="s">
        <v>676</v>
      </c>
      <c r="E10" s="231">
        <v>8500</v>
      </c>
      <c r="F10" s="231"/>
      <c r="G10" s="231"/>
      <c r="H10" s="231"/>
      <c r="I10" s="232"/>
      <c r="J10" s="346">
        <f t="shared" si="0"/>
        <v>8500</v>
      </c>
      <c r="K10" s="347"/>
      <c r="L10" s="347"/>
    </row>
    <row r="11" spans="1:12" s="348" customFormat="1" ht="15" customHeight="1" x14ac:dyDescent="0.2">
      <c r="A11" s="349" t="s">
        <v>603</v>
      </c>
      <c r="B11" s="345"/>
      <c r="C11" s="350"/>
      <c r="D11" s="351" t="s">
        <v>677</v>
      </c>
      <c r="E11" s="231">
        <v>10000</v>
      </c>
      <c r="F11" s="231"/>
      <c r="G11" s="231"/>
      <c r="H11" s="231"/>
      <c r="I11" s="232"/>
      <c r="J11" s="346">
        <f t="shared" si="0"/>
        <v>10000</v>
      </c>
      <c r="K11" s="347"/>
      <c r="L11" s="347"/>
    </row>
    <row r="12" spans="1:12" s="348" customFormat="1" ht="15" customHeight="1" x14ac:dyDescent="0.2">
      <c r="A12" s="349"/>
      <c r="B12" s="345">
        <v>11601</v>
      </c>
      <c r="C12" s="1095" t="s">
        <v>92</v>
      </c>
      <c r="D12" s="1096"/>
      <c r="E12" s="231"/>
      <c r="F12" s="231"/>
      <c r="G12" s="231"/>
      <c r="H12" s="231"/>
      <c r="I12" s="232"/>
      <c r="J12" s="346"/>
      <c r="K12" s="347"/>
      <c r="L12" s="347"/>
    </row>
    <row r="13" spans="1:12" s="348" customFormat="1" ht="15" customHeight="1" x14ac:dyDescent="0.2">
      <c r="A13" s="349" t="s">
        <v>603</v>
      </c>
      <c r="B13" s="345"/>
      <c r="C13" s="350"/>
      <c r="D13" s="351" t="s">
        <v>678</v>
      </c>
      <c r="E13" s="231">
        <f>'[1]kiadás 11601'!D10</f>
        <v>0</v>
      </c>
      <c r="F13" s="231">
        <f>'[1]kiadás 11601'!E10</f>
        <v>0</v>
      </c>
      <c r="G13" s="231">
        <v>0</v>
      </c>
      <c r="H13" s="231">
        <f>'[1]kiadás 11601'!F10</f>
        <v>0</v>
      </c>
      <c r="I13" s="231">
        <f>'[1]kiadás 11601'!G10</f>
        <v>0</v>
      </c>
      <c r="J13" s="346">
        <f t="shared" si="0"/>
        <v>0</v>
      </c>
      <c r="K13" s="347"/>
      <c r="L13" s="347"/>
    </row>
    <row r="14" spans="1:12" s="348" customFormat="1" ht="15" customHeight="1" x14ac:dyDescent="0.2">
      <c r="A14" s="349" t="s">
        <v>606</v>
      </c>
      <c r="B14" s="345"/>
      <c r="C14" s="350"/>
      <c r="D14" s="351" t="s">
        <v>678</v>
      </c>
      <c r="E14" s="231">
        <f>'[1]kiadás 11601'!D31</f>
        <v>2354094</v>
      </c>
      <c r="F14" s="353">
        <f>'[1]kiadás 11601'!E31</f>
        <v>59379</v>
      </c>
      <c r="G14" s="353">
        <v>0</v>
      </c>
      <c r="H14" s="353">
        <f>'[1]kiadás 11601'!F31</f>
        <v>0</v>
      </c>
      <c r="I14" s="353">
        <f>'[1]kiadás 11601'!G31</f>
        <v>0</v>
      </c>
      <c r="J14" s="346">
        <f t="shared" si="0"/>
        <v>2413473</v>
      </c>
      <c r="K14" s="347"/>
      <c r="L14" s="347"/>
    </row>
    <row r="15" spans="1:12" s="348" customFormat="1" ht="30" customHeight="1" x14ac:dyDescent="0.2">
      <c r="A15" s="349"/>
      <c r="B15" s="345" t="s">
        <v>102</v>
      </c>
      <c r="C15" s="350"/>
      <c r="D15" s="352" t="s">
        <v>103</v>
      </c>
      <c r="E15" s="232"/>
      <c r="F15" s="353"/>
      <c r="G15" s="353"/>
      <c r="H15" s="353"/>
      <c r="I15" s="353"/>
      <c r="J15" s="346"/>
      <c r="K15" s="347"/>
      <c r="L15" s="347"/>
    </row>
    <row r="16" spans="1:12" s="348" customFormat="1" ht="15" customHeight="1" x14ac:dyDescent="0.2">
      <c r="A16" s="349" t="s">
        <v>606</v>
      </c>
      <c r="B16" s="345"/>
      <c r="C16" s="350"/>
      <c r="D16" s="351" t="s">
        <v>679</v>
      </c>
      <c r="E16" s="231">
        <v>46000</v>
      </c>
      <c r="F16" s="353"/>
      <c r="G16" s="353"/>
      <c r="H16" s="353"/>
      <c r="I16" s="353"/>
      <c r="J16" s="346">
        <f t="shared" si="0"/>
        <v>46000</v>
      </c>
      <c r="K16" s="347"/>
      <c r="L16" s="347"/>
    </row>
    <row r="17" spans="1:12" s="348" customFormat="1" ht="15" customHeight="1" x14ac:dyDescent="0.2">
      <c r="A17" s="349" t="s">
        <v>606</v>
      </c>
      <c r="B17" s="345"/>
      <c r="C17" s="350"/>
      <c r="D17" s="351" t="s">
        <v>680</v>
      </c>
      <c r="E17" s="231"/>
      <c r="F17" s="353"/>
      <c r="G17" s="353"/>
      <c r="H17" s="353"/>
      <c r="I17" s="353">
        <v>4445</v>
      </c>
      <c r="J17" s="346">
        <f t="shared" si="0"/>
        <v>4445</v>
      </c>
      <c r="K17" s="347"/>
      <c r="L17" s="347"/>
    </row>
    <row r="18" spans="1:12" s="348" customFormat="1" ht="15" customHeight="1" x14ac:dyDescent="0.2">
      <c r="A18" s="349" t="s">
        <v>606</v>
      </c>
      <c r="B18" s="345"/>
      <c r="C18" s="350"/>
      <c r="D18" s="351" t="s">
        <v>681</v>
      </c>
      <c r="E18" s="231"/>
      <c r="F18" s="353"/>
      <c r="G18" s="353"/>
      <c r="H18" s="353"/>
      <c r="I18" s="353">
        <v>6580</v>
      </c>
      <c r="J18" s="346">
        <f t="shared" si="0"/>
        <v>6580</v>
      </c>
      <c r="K18" s="347"/>
      <c r="L18" s="347"/>
    </row>
    <row r="19" spans="1:12" s="348" customFormat="1" ht="30" customHeight="1" x14ac:dyDescent="0.2">
      <c r="A19" s="349"/>
      <c r="B19" s="345">
        <v>11602</v>
      </c>
      <c r="C19" s="1095" t="s">
        <v>107</v>
      </c>
      <c r="D19" s="1096"/>
      <c r="E19" s="231"/>
      <c r="F19" s="231"/>
      <c r="G19" s="231"/>
      <c r="H19" s="231"/>
      <c r="I19" s="232"/>
      <c r="J19" s="346">
        <f t="shared" si="0"/>
        <v>0</v>
      </c>
      <c r="K19" s="347"/>
      <c r="L19" s="347"/>
    </row>
    <row r="20" spans="1:12" s="348" customFormat="1" ht="15" customHeight="1" x14ac:dyDescent="0.2">
      <c r="A20" s="349" t="s">
        <v>603</v>
      </c>
      <c r="B20" s="345"/>
      <c r="C20" s="350"/>
      <c r="D20" s="351" t="s">
        <v>678</v>
      </c>
      <c r="E20" s="231">
        <f>[1]kiadás11602!E24</f>
        <v>0</v>
      </c>
      <c r="F20" s="353">
        <f>[1]kiadás11602!F24</f>
        <v>0</v>
      </c>
      <c r="G20" s="231">
        <v>0</v>
      </c>
      <c r="H20" s="231">
        <f>[1]kiadás11602!G24</f>
        <v>15300</v>
      </c>
      <c r="I20" s="231">
        <f>[1]kiadás11602!H24</f>
        <v>130000</v>
      </c>
      <c r="J20" s="346">
        <f t="shared" si="0"/>
        <v>145300</v>
      </c>
      <c r="K20" s="347"/>
      <c r="L20" s="347"/>
    </row>
    <row r="21" spans="1:12" s="348" customFormat="1" ht="15" customHeight="1" x14ac:dyDescent="0.2">
      <c r="A21" s="349" t="s">
        <v>606</v>
      </c>
      <c r="B21" s="345"/>
      <c r="C21" s="350"/>
      <c r="D21" s="351" t="s">
        <v>678</v>
      </c>
      <c r="E21" s="231">
        <f>[1]kiadás11602!E39</f>
        <v>0</v>
      </c>
      <c r="F21" s="353">
        <f>[1]kiadás11602!F39</f>
        <v>400000</v>
      </c>
      <c r="G21" s="231">
        <v>0</v>
      </c>
      <c r="H21" s="231">
        <f>[1]kiadás11602!G39</f>
        <v>0</v>
      </c>
      <c r="I21" s="231">
        <f>[1]kiadás11602!H39</f>
        <v>233005</v>
      </c>
      <c r="J21" s="346">
        <f t="shared" si="0"/>
        <v>633005</v>
      </c>
      <c r="K21" s="347"/>
      <c r="L21" s="347"/>
    </row>
    <row r="22" spans="1:12" s="348" customFormat="1" ht="15" customHeight="1" x14ac:dyDescent="0.2">
      <c r="A22" s="349"/>
      <c r="B22" s="345">
        <v>11603</v>
      </c>
      <c r="C22" s="1095" t="s">
        <v>259</v>
      </c>
      <c r="D22" s="1096"/>
      <c r="E22" s="231"/>
      <c r="F22" s="231"/>
      <c r="G22" s="231"/>
      <c r="H22" s="231"/>
      <c r="I22" s="232"/>
      <c r="J22" s="346"/>
      <c r="K22" s="347"/>
      <c r="L22" s="347"/>
    </row>
    <row r="23" spans="1:12" s="348" customFormat="1" ht="15" customHeight="1" x14ac:dyDescent="0.2">
      <c r="A23" s="349" t="s">
        <v>603</v>
      </c>
      <c r="B23" s="345"/>
      <c r="C23" s="350"/>
      <c r="D23" s="351" t="s">
        <v>678</v>
      </c>
      <c r="E23" s="231">
        <v>0</v>
      </c>
      <c r="F23" s="231">
        <v>0</v>
      </c>
      <c r="G23" s="231">
        <v>0</v>
      </c>
      <c r="H23" s="231">
        <v>0</v>
      </c>
      <c r="I23" s="232">
        <v>0</v>
      </c>
      <c r="J23" s="346">
        <f t="shared" si="0"/>
        <v>0</v>
      </c>
      <c r="K23" s="347"/>
      <c r="L23" s="347"/>
    </row>
    <row r="24" spans="1:12" s="348" customFormat="1" ht="15" customHeight="1" x14ac:dyDescent="0.2">
      <c r="A24" s="349" t="s">
        <v>606</v>
      </c>
      <c r="B24" s="345"/>
      <c r="C24" s="350"/>
      <c r="D24" s="351" t="s">
        <v>678</v>
      </c>
      <c r="E24" s="231">
        <f>'[1]kiadás 11603'!D13</f>
        <v>0</v>
      </c>
      <c r="F24" s="353">
        <f>'[1]kiadás 11603'!E13</f>
        <v>1296740</v>
      </c>
      <c r="G24" s="231">
        <v>0</v>
      </c>
      <c r="H24" s="354">
        <f>'[1]kiadás 11603'!F13</f>
        <v>0</v>
      </c>
      <c r="I24" s="354">
        <f>'[1]kiadás 11603'!G13</f>
        <v>0</v>
      </c>
      <c r="J24" s="346">
        <f t="shared" si="0"/>
        <v>1296740</v>
      </c>
      <c r="K24" s="347"/>
      <c r="L24" s="347"/>
    </row>
    <row r="25" spans="1:12" s="348" customFormat="1" ht="15" customHeight="1" x14ac:dyDescent="0.2">
      <c r="A25" s="349"/>
      <c r="B25" s="345">
        <v>11604</v>
      </c>
      <c r="C25" s="1095" t="s">
        <v>682</v>
      </c>
      <c r="D25" s="1096"/>
      <c r="E25" s="231"/>
      <c r="F25" s="231"/>
      <c r="G25" s="231"/>
      <c r="H25" s="231"/>
      <c r="I25" s="232"/>
      <c r="J25" s="346"/>
      <c r="K25" s="347"/>
      <c r="L25" s="347"/>
    </row>
    <row r="26" spans="1:12" s="348" customFormat="1" ht="15" customHeight="1" x14ac:dyDescent="0.2">
      <c r="A26" s="349" t="s">
        <v>603</v>
      </c>
      <c r="B26" s="345"/>
      <c r="C26" s="350"/>
      <c r="D26" s="351" t="s">
        <v>678</v>
      </c>
      <c r="E26" s="231">
        <v>0</v>
      </c>
      <c r="F26" s="231">
        <v>0</v>
      </c>
      <c r="G26" s="231">
        <v>0</v>
      </c>
      <c r="H26" s="231">
        <v>0</v>
      </c>
      <c r="I26" s="232">
        <v>0</v>
      </c>
      <c r="J26" s="346">
        <f t="shared" si="0"/>
        <v>0</v>
      </c>
      <c r="K26" s="347"/>
      <c r="L26" s="347"/>
    </row>
    <row r="27" spans="1:12" s="348" customFormat="1" ht="15" customHeight="1" x14ac:dyDescent="0.2">
      <c r="A27" s="349" t="s">
        <v>606</v>
      </c>
      <c r="B27" s="345"/>
      <c r="C27" s="350"/>
      <c r="D27" s="351" t="s">
        <v>678</v>
      </c>
      <c r="E27" s="231">
        <f>'[1]kiadás 11604 '!G68</f>
        <v>0</v>
      </c>
      <c r="F27" s="231">
        <f>'[1]kiadás 11604 '!H68</f>
        <v>48241</v>
      </c>
      <c r="G27" s="231">
        <v>0</v>
      </c>
      <c r="H27" s="231">
        <f>'[1]kiadás 11604 '!I68</f>
        <v>0</v>
      </c>
      <c r="I27" s="232">
        <f>'[1]kiadás 11604 '!J68</f>
        <v>0</v>
      </c>
      <c r="J27" s="346">
        <f t="shared" si="0"/>
        <v>48241</v>
      </c>
      <c r="K27" s="347"/>
      <c r="L27" s="347"/>
    </row>
    <row r="28" spans="1:12" s="348" customFormat="1" ht="15" customHeight="1" x14ac:dyDescent="0.2">
      <c r="A28" s="349"/>
      <c r="B28" s="345">
        <v>11605</v>
      </c>
      <c r="C28" s="1095" t="s">
        <v>683</v>
      </c>
      <c r="D28" s="1096"/>
      <c r="E28" s="231"/>
      <c r="F28" s="231"/>
      <c r="G28" s="231"/>
      <c r="H28" s="231"/>
      <c r="I28" s="232"/>
      <c r="J28" s="346"/>
      <c r="K28" s="347"/>
      <c r="L28" s="347"/>
    </row>
    <row r="29" spans="1:12" s="348" customFormat="1" ht="15" customHeight="1" x14ac:dyDescent="0.2">
      <c r="A29" s="349" t="s">
        <v>603</v>
      </c>
      <c r="B29" s="345"/>
      <c r="C29" s="350"/>
      <c r="D29" s="351" t="s">
        <v>678</v>
      </c>
      <c r="E29" s="231">
        <v>0</v>
      </c>
      <c r="F29" s="231">
        <v>0</v>
      </c>
      <c r="G29" s="231">
        <v>0</v>
      </c>
      <c r="H29" s="231">
        <v>0</v>
      </c>
      <c r="I29" s="232">
        <v>0</v>
      </c>
      <c r="J29" s="346">
        <f t="shared" si="0"/>
        <v>0</v>
      </c>
      <c r="K29" s="347"/>
      <c r="L29" s="347"/>
    </row>
    <row r="30" spans="1:12" s="348" customFormat="1" ht="15" customHeight="1" x14ac:dyDescent="0.2">
      <c r="A30" s="349" t="s">
        <v>606</v>
      </c>
      <c r="B30" s="345"/>
      <c r="C30" s="350"/>
      <c r="D30" s="351" t="s">
        <v>678</v>
      </c>
      <c r="E30" s="231">
        <f>[1]kiadás11605projektek!G61</f>
        <v>0</v>
      </c>
      <c r="F30" s="353">
        <f>[1]kiadás11605projektek!H61</f>
        <v>155239</v>
      </c>
      <c r="G30" s="231">
        <v>0</v>
      </c>
      <c r="H30" s="231">
        <v>0</v>
      </c>
      <c r="I30" s="232">
        <f>[1]kiadás11605projektek!I61</f>
        <v>353724</v>
      </c>
      <c r="J30" s="346">
        <f t="shared" si="0"/>
        <v>508963</v>
      </c>
      <c r="K30" s="347"/>
      <c r="L30" s="347"/>
    </row>
    <row r="31" spans="1:12" s="348" customFormat="1" ht="15" customHeight="1" x14ac:dyDescent="0.2">
      <c r="A31" s="344"/>
      <c r="B31" s="345">
        <v>11703</v>
      </c>
      <c r="C31" s="1102" t="s">
        <v>121</v>
      </c>
      <c r="D31" s="1103"/>
      <c r="E31" s="231"/>
      <c r="F31" s="231"/>
      <c r="G31" s="231"/>
      <c r="H31" s="231"/>
      <c r="I31" s="232"/>
      <c r="J31" s="346"/>
      <c r="K31" s="347"/>
      <c r="L31" s="347"/>
    </row>
    <row r="32" spans="1:12" s="348" customFormat="1" ht="15" customHeight="1" x14ac:dyDescent="0.2">
      <c r="A32" s="349" t="s">
        <v>606</v>
      </c>
      <c r="B32" s="345"/>
      <c r="C32" s="350"/>
      <c r="D32" s="355" t="s">
        <v>684</v>
      </c>
      <c r="E32" s="231">
        <v>200</v>
      </c>
      <c r="F32" s="231"/>
      <c r="G32" s="231"/>
      <c r="H32" s="231"/>
      <c r="I32" s="232"/>
      <c r="J32" s="346">
        <f t="shared" si="0"/>
        <v>200</v>
      </c>
      <c r="K32" s="347"/>
      <c r="L32" s="347"/>
    </row>
    <row r="33" spans="1:30" s="348" customFormat="1" ht="15" customHeight="1" x14ac:dyDescent="0.2">
      <c r="A33" s="349" t="s">
        <v>606</v>
      </c>
      <c r="B33" s="345"/>
      <c r="C33" s="350"/>
      <c r="D33" s="355" t="s">
        <v>685</v>
      </c>
      <c r="E33" s="231">
        <v>2000</v>
      </c>
      <c r="F33" s="231"/>
      <c r="G33" s="231"/>
      <c r="H33" s="231"/>
      <c r="I33" s="232"/>
      <c r="J33" s="346">
        <f t="shared" si="0"/>
        <v>2000</v>
      </c>
      <c r="K33" s="347"/>
      <c r="L33" s="347"/>
    </row>
    <row r="34" spans="1:30" s="348" customFormat="1" ht="15" customHeight="1" x14ac:dyDescent="0.2">
      <c r="A34" s="344"/>
      <c r="B34" s="345">
        <v>11705</v>
      </c>
      <c r="C34" s="1102" t="s">
        <v>129</v>
      </c>
      <c r="D34" s="1103"/>
      <c r="E34" s="231"/>
      <c r="F34" s="231"/>
      <c r="G34" s="231"/>
      <c r="H34" s="231"/>
      <c r="I34" s="232"/>
      <c r="J34" s="346"/>
      <c r="K34" s="347"/>
      <c r="L34" s="347"/>
    </row>
    <row r="35" spans="1:30" s="348" customFormat="1" ht="30" customHeight="1" x14ac:dyDescent="0.2">
      <c r="A35" s="349" t="s">
        <v>606</v>
      </c>
      <c r="B35" s="345"/>
      <c r="C35" s="350"/>
      <c r="D35" s="351" t="s">
        <v>686</v>
      </c>
      <c r="E35" s="231"/>
      <c r="F35" s="231"/>
      <c r="G35" s="231">
        <v>150000</v>
      </c>
      <c r="H35" s="231"/>
      <c r="I35" s="232">
        <v>150000</v>
      </c>
      <c r="J35" s="346">
        <f t="shared" si="0"/>
        <v>300000</v>
      </c>
      <c r="K35" s="347"/>
      <c r="L35" s="347"/>
    </row>
    <row r="36" spans="1:30" s="348" customFormat="1" ht="15" customHeight="1" x14ac:dyDescent="0.2">
      <c r="A36" s="344"/>
      <c r="B36" s="345">
        <v>11805</v>
      </c>
      <c r="C36" s="1102" t="s">
        <v>146</v>
      </c>
      <c r="D36" s="1103"/>
      <c r="E36" s="231"/>
      <c r="F36" s="231"/>
      <c r="G36" s="231"/>
      <c r="H36" s="231"/>
      <c r="I36" s="232"/>
      <c r="J36" s="346"/>
      <c r="K36" s="347"/>
      <c r="L36" s="347"/>
    </row>
    <row r="37" spans="1:30" s="348" customFormat="1" ht="15" customHeight="1" thickBot="1" x14ac:dyDescent="0.25">
      <c r="A37" s="349" t="s">
        <v>606</v>
      </c>
      <c r="B37" s="345"/>
      <c r="C37" s="350"/>
      <c r="D37" s="351" t="s">
        <v>687</v>
      </c>
      <c r="E37" s="231"/>
      <c r="F37" s="231"/>
      <c r="G37" s="231"/>
      <c r="H37" s="231"/>
      <c r="I37" s="232"/>
      <c r="J37" s="346">
        <f t="shared" ref="J37" si="1">E37+F37+G37+H37+I37</f>
        <v>0</v>
      </c>
      <c r="K37" s="347"/>
      <c r="L37" s="347"/>
    </row>
    <row r="38" spans="1:30" s="361" customFormat="1" ht="15" customHeight="1" thickBot="1" x14ac:dyDescent="0.25">
      <c r="A38" s="356"/>
      <c r="B38" s="357"/>
      <c r="C38" s="1104" t="s">
        <v>688</v>
      </c>
      <c r="D38" s="1105"/>
      <c r="E38" s="358">
        <f t="shared" ref="E38:J38" si="2">SUM(E3:E37)</f>
        <v>2422594</v>
      </c>
      <c r="F38" s="358">
        <f t="shared" si="2"/>
        <v>1959599</v>
      </c>
      <c r="G38" s="358">
        <f t="shared" si="2"/>
        <v>150000</v>
      </c>
      <c r="H38" s="358">
        <f t="shared" si="2"/>
        <v>15300</v>
      </c>
      <c r="I38" s="358">
        <f t="shared" si="2"/>
        <v>879754</v>
      </c>
      <c r="J38" s="359">
        <f t="shared" si="2"/>
        <v>5427247</v>
      </c>
      <c r="K38" s="360"/>
      <c r="L38" s="360"/>
    </row>
    <row r="39" spans="1:30" s="361" customFormat="1" ht="15" customHeight="1" x14ac:dyDescent="0.2">
      <c r="A39" s="362"/>
      <c r="B39" s="363"/>
      <c r="C39" s="1099" t="s">
        <v>689</v>
      </c>
      <c r="D39" s="1099"/>
      <c r="E39" s="364"/>
      <c r="F39" s="364"/>
      <c r="G39" s="364"/>
      <c r="H39" s="364"/>
      <c r="I39" s="365"/>
      <c r="J39" s="366"/>
      <c r="K39" s="360"/>
      <c r="L39" s="360"/>
    </row>
    <row r="40" spans="1:30" s="372" customFormat="1" ht="15" customHeight="1" x14ac:dyDescent="0.2">
      <c r="A40" s="367"/>
      <c r="B40" s="368">
        <v>20000</v>
      </c>
      <c r="C40" s="1100" t="s">
        <v>480</v>
      </c>
      <c r="D40" s="1101"/>
      <c r="E40" s="251"/>
      <c r="F40" s="251"/>
      <c r="G40" s="251"/>
      <c r="H40" s="251"/>
      <c r="I40" s="369"/>
      <c r="J40" s="370"/>
      <c r="K40" s="371"/>
      <c r="L40" s="371"/>
    </row>
    <row r="41" spans="1:30" ht="15" customHeight="1" x14ac:dyDescent="0.2">
      <c r="A41" s="349"/>
      <c r="B41" s="345" t="s">
        <v>163</v>
      </c>
      <c r="C41" s="1095" t="s">
        <v>164</v>
      </c>
      <c r="D41" s="1096"/>
      <c r="E41" s="231"/>
      <c r="F41" s="231"/>
      <c r="G41" s="231"/>
      <c r="H41" s="231"/>
      <c r="I41" s="232"/>
      <c r="J41" s="346"/>
    </row>
    <row r="42" spans="1:30" ht="15" customHeight="1" x14ac:dyDescent="0.2">
      <c r="A42" s="349" t="s">
        <v>603</v>
      </c>
      <c r="B42" s="345"/>
      <c r="C42" s="350"/>
      <c r="D42" s="351" t="s">
        <v>690</v>
      </c>
      <c r="E42" s="231">
        <v>7000</v>
      </c>
      <c r="F42" s="231"/>
      <c r="G42" s="231"/>
      <c r="H42" s="231"/>
      <c r="I42" s="232"/>
      <c r="J42" s="346">
        <f t="shared" si="0"/>
        <v>7000</v>
      </c>
    </row>
    <row r="43" spans="1:30" s="375" customFormat="1" ht="15" customHeight="1" x14ac:dyDescent="0.2">
      <c r="A43" s="349" t="s">
        <v>603</v>
      </c>
      <c r="B43" s="345"/>
      <c r="C43" s="350"/>
      <c r="D43" s="351" t="s">
        <v>691</v>
      </c>
      <c r="E43" s="231">
        <v>4000</v>
      </c>
      <c r="F43" s="231"/>
      <c r="G43" s="231"/>
      <c r="H43" s="231"/>
      <c r="I43" s="232"/>
      <c r="J43" s="346">
        <f t="shared" si="0"/>
        <v>4000</v>
      </c>
      <c r="K43" s="374"/>
      <c r="L43" s="374"/>
    </row>
    <row r="44" spans="1:30" s="375" customFormat="1" ht="15" customHeight="1" x14ac:dyDescent="0.2">
      <c r="A44" s="349" t="s">
        <v>603</v>
      </c>
      <c r="B44" s="345"/>
      <c r="C44" s="350"/>
      <c r="D44" s="351" t="s">
        <v>692</v>
      </c>
      <c r="E44" s="231">
        <v>381</v>
      </c>
      <c r="F44" s="231"/>
      <c r="G44" s="231"/>
      <c r="H44" s="231"/>
      <c r="I44" s="232"/>
      <c r="J44" s="346">
        <f t="shared" si="0"/>
        <v>381</v>
      </c>
      <c r="K44" s="374"/>
      <c r="L44" s="374"/>
    </row>
    <row r="45" spans="1:30" s="375" customFormat="1" ht="15" customHeight="1" x14ac:dyDescent="0.2">
      <c r="A45" s="349" t="s">
        <v>603</v>
      </c>
      <c r="B45" s="345"/>
      <c r="C45" s="350"/>
      <c r="D45" s="351" t="s">
        <v>693</v>
      </c>
      <c r="E45" s="231">
        <v>5000</v>
      </c>
      <c r="F45" s="231"/>
      <c r="G45" s="231"/>
      <c r="H45" s="231"/>
      <c r="I45" s="232"/>
      <c r="J45" s="346">
        <f t="shared" si="0"/>
        <v>5000</v>
      </c>
      <c r="K45" s="374"/>
      <c r="L45" s="374"/>
    </row>
    <row r="46" spans="1:30" ht="15" customHeight="1" x14ac:dyDescent="0.2">
      <c r="A46" s="349"/>
      <c r="B46" s="345" t="s">
        <v>168</v>
      </c>
      <c r="C46" s="1100" t="s">
        <v>169</v>
      </c>
      <c r="D46" s="1101"/>
      <c r="E46" s="231"/>
      <c r="F46" s="231"/>
      <c r="G46" s="231"/>
      <c r="H46" s="231"/>
      <c r="I46" s="232"/>
      <c r="J46" s="346"/>
    </row>
    <row r="47" spans="1:30" s="267" customFormat="1" ht="15" customHeight="1" x14ac:dyDescent="0.2">
      <c r="A47" s="349" t="s">
        <v>603</v>
      </c>
      <c r="B47" s="345"/>
      <c r="C47" s="350"/>
      <c r="D47" s="376" t="s">
        <v>694</v>
      </c>
      <c r="E47" s="231">
        <v>3000</v>
      </c>
      <c r="F47" s="231"/>
      <c r="G47" s="231"/>
      <c r="H47" s="231"/>
      <c r="I47" s="232"/>
      <c r="J47" s="346">
        <f t="shared" si="0"/>
        <v>3000</v>
      </c>
      <c r="M47" s="373"/>
      <c r="N47" s="373"/>
      <c r="O47" s="373"/>
      <c r="P47" s="373"/>
      <c r="Q47" s="373"/>
      <c r="R47" s="373"/>
      <c r="S47" s="373"/>
      <c r="T47" s="373"/>
      <c r="U47" s="373"/>
      <c r="V47" s="373"/>
      <c r="W47" s="373"/>
      <c r="X47" s="373"/>
      <c r="Y47" s="373"/>
      <c r="Z47" s="373"/>
      <c r="AA47" s="373"/>
      <c r="AB47" s="373"/>
      <c r="AC47" s="373"/>
      <c r="AD47" s="373"/>
    </row>
    <row r="48" spans="1:30" s="267" customFormat="1" ht="15" customHeight="1" x14ac:dyDescent="0.2">
      <c r="A48" s="349" t="s">
        <v>603</v>
      </c>
      <c r="B48" s="345"/>
      <c r="C48" s="350"/>
      <c r="D48" s="376" t="s">
        <v>695</v>
      </c>
      <c r="E48" s="231">
        <v>10000</v>
      </c>
      <c r="F48" s="231"/>
      <c r="G48" s="231"/>
      <c r="H48" s="231"/>
      <c r="I48" s="232"/>
      <c r="J48" s="346">
        <f t="shared" si="0"/>
        <v>10000</v>
      </c>
      <c r="M48" s="373"/>
      <c r="N48" s="373"/>
      <c r="O48" s="373"/>
      <c r="P48" s="373"/>
      <c r="Q48" s="373"/>
      <c r="R48" s="373"/>
      <c r="S48" s="373"/>
      <c r="T48" s="373"/>
      <c r="U48" s="373"/>
      <c r="V48" s="373"/>
      <c r="W48" s="373"/>
      <c r="X48" s="373"/>
      <c r="Y48" s="373"/>
      <c r="Z48" s="373"/>
      <c r="AA48" s="373"/>
      <c r="AB48" s="373"/>
      <c r="AC48" s="373"/>
      <c r="AD48" s="373"/>
    </row>
    <row r="49" spans="1:30" s="267" customFormat="1" ht="30" customHeight="1" x14ac:dyDescent="0.2">
      <c r="A49" s="349" t="s">
        <v>603</v>
      </c>
      <c r="B49" s="345"/>
      <c r="C49" s="350"/>
      <c r="D49" s="376" t="s">
        <v>696</v>
      </c>
      <c r="E49" s="231">
        <v>22000</v>
      </c>
      <c r="F49" s="231"/>
      <c r="G49" s="231"/>
      <c r="H49" s="231"/>
      <c r="I49" s="232"/>
      <c r="J49" s="346">
        <f t="shared" si="0"/>
        <v>22000</v>
      </c>
      <c r="M49" s="373"/>
      <c r="N49" s="373"/>
      <c r="O49" s="373"/>
      <c r="P49" s="373"/>
      <c r="Q49" s="373"/>
      <c r="R49" s="373"/>
      <c r="S49" s="373"/>
      <c r="T49" s="373"/>
      <c r="U49" s="373"/>
      <c r="V49" s="373"/>
      <c r="W49" s="373"/>
      <c r="X49" s="373"/>
      <c r="Y49" s="373"/>
      <c r="Z49" s="373"/>
      <c r="AA49" s="373"/>
      <c r="AB49" s="373"/>
      <c r="AC49" s="373"/>
      <c r="AD49" s="373"/>
    </row>
    <row r="50" spans="1:30" s="267" customFormat="1" ht="15" customHeight="1" x14ac:dyDescent="0.2">
      <c r="A50" s="349"/>
      <c r="B50" s="345">
        <v>20203</v>
      </c>
      <c r="C50" s="1100" t="s">
        <v>185</v>
      </c>
      <c r="D50" s="1101"/>
      <c r="E50" s="231"/>
      <c r="F50" s="231"/>
      <c r="G50" s="231"/>
      <c r="H50" s="231"/>
      <c r="I50" s="232"/>
      <c r="J50" s="346"/>
      <c r="M50" s="373"/>
      <c r="N50" s="373"/>
      <c r="O50" s="373"/>
      <c r="P50" s="373"/>
      <c r="Q50" s="373"/>
      <c r="R50" s="373"/>
      <c r="S50" s="373"/>
      <c r="T50" s="373"/>
      <c r="U50" s="373"/>
      <c r="V50" s="373"/>
      <c r="W50" s="373"/>
      <c r="X50" s="373"/>
      <c r="Y50" s="373"/>
      <c r="Z50" s="373"/>
      <c r="AA50" s="373"/>
      <c r="AB50" s="373"/>
      <c r="AC50" s="373"/>
      <c r="AD50" s="373"/>
    </row>
    <row r="51" spans="1:30" s="267" customFormat="1" ht="15" customHeight="1" x14ac:dyDescent="0.2">
      <c r="A51" s="349" t="s">
        <v>603</v>
      </c>
      <c r="B51" s="345"/>
      <c r="C51" s="350"/>
      <c r="D51" s="351" t="s">
        <v>697</v>
      </c>
      <c r="E51" s="231">
        <v>2540</v>
      </c>
      <c r="F51" s="231"/>
      <c r="G51" s="231"/>
      <c r="H51" s="231"/>
      <c r="I51" s="232"/>
      <c r="J51" s="346">
        <f t="shared" si="0"/>
        <v>2540</v>
      </c>
      <c r="M51" s="373"/>
      <c r="N51" s="373"/>
      <c r="O51" s="373"/>
      <c r="P51" s="373"/>
      <c r="Q51" s="373"/>
      <c r="R51" s="373"/>
      <c r="S51" s="373"/>
      <c r="T51" s="373"/>
      <c r="U51" s="373"/>
      <c r="V51" s="373"/>
      <c r="W51" s="373"/>
      <c r="X51" s="373"/>
      <c r="Y51" s="373"/>
      <c r="Z51" s="373"/>
      <c r="AA51" s="373"/>
      <c r="AB51" s="373"/>
      <c r="AC51" s="373"/>
      <c r="AD51" s="373"/>
    </row>
    <row r="52" spans="1:30" s="267" customFormat="1" ht="15" customHeight="1" x14ac:dyDescent="0.2">
      <c r="A52" s="349"/>
      <c r="B52" s="345">
        <v>40100</v>
      </c>
      <c r="C52" s="1100" t="s">
        <v>190</v>
      </c>
      <c r="D52" s="1101"/>
      <c r="E52" s="231"/>
      <c r="F52" s="231"/>
      <c r="G52" s="231"/>
      <c r="H52" s="231"/>
      <c r="I52" s="232"/>
      <c r="J52" s="346"/>
      <c r="M52" s="373"/>
      <c r="N52" s="373"/>
      <c r="O52" s="373"/>
      <c r="P52" s="373"/>
      <c r="Q52" s="373"/>
      <c r="R52" s="373"/>
      <c r="S52" s="373"/>
      <c r="T52" s="373"/>
      <c r="U52" s="373"/>
      <c r="V52" s="373"/>
      <c r="W52" s="373"/>
      <c r="X52" s="373"/>
      <c r="Y52" s="373"/>
      <c r="Z52" s="373"/>
      <c r="AA52" s="373"/>
      <c r="AB52" s="373"/>
      <c r="AC52" s="373"/>
      <c r="AD52" s="373"/>
    </row>
    <row r="53" spans="1:30" s="267" customFormat="1" ht="15" customHeight="1" x14ac:dyDescent="0.2">
      <c r="A53" s="349"/>
      <c r="B53" s="345">
        <v>40101</v>
      </c>
      <c r="C53" s="377"/>
      <c r="D53" s="377" t="s">
        <v>698</v>
      </c>
      <c r="E53" s="231"/>
      <c r="F53" s="231"/>
      <c r="G53" s="231"/>
      <c r="H53" s="231"/>
      <c r="I53" s="232"/>
      <c r="J53" s="346"/>
      <c r="M53" s="373"/>
      <c r="N53" s="373"/>
      <c r="O53" s="373"/>
      <c r="P53" s="373"/>
      <c r="Q53" s="373"/>
      <c r="R53" s="373"/>
      <c r="S53" s="373"/>
      <c r="T53" s="373"/>
      <c r="U53" s="373"/>
      <c r="V53" s="373"/>
      <c r="W53" s="373"/>
      <c r="X53" s="373"/>
      <c r="Y53" s="373"/>
      <c r="Z53" s="373"/>
      <c r="AA53" s="373"/>
      <c r="AB53" s="373"/>
      <c r="AC53" s="373"/>
      <c r="AD53" s="373"/>
    </row>
    <row r="54" spans="1:30" s="267" customFormat="1" ht="15" customHeight="1" x14ac:dyDescent="0.2">
      <c r="A54" s="349" t="s">
        <v>606</v>
      </c>
      <c r="B54" s="345"/>
      <c r="C54" s="350"/>
      <c r="D54" s="376" t="s">
        <v>691</v>
      </c>
      <c r="E54" s="231">
        <v>300</v>
      </c>
      <c r="F54" s="231"/>
      <c r="G54" s="231"/>
      <c r="H54" s="231"/>
      <c r="I54" s="232"/>
      <c r="J54" s="346">
        <f t="shared" si="0"/>
        <v>300</v>
      </c>
      <c r="M54" s="373"/>
      <c r="N54" s="373"/>
      <c r="O54" s="373"/>
      <c r="P54" s="373"/>
      <c r="Q54" s="373"/>
      <c r="R54" s="373"/>
      <c r="S54" s="373"/>
      <c r="T54" s="373"/>
      <c r="U54" s="373"/>
      <c r="V54" s="373"/>
      <c r="W54" s="373"/>
      <c r="X54" s="373"/>
      <c r="Y54" s="373"/>
      <c r="Z54" s="373"/>
      <c r="AA54" s="373"/>
      <c r="AB54" s="373"/>
      <c r="AC54" s="373"/>
      <c r="AD54" s="373"/>
    </row>
    <row r="55" spans="1:30" s="267" customFormat="1" ht="15" customHeight="1" x14ac:dyDescent="0.2">
      <c r="A55" s="349"/>
      <c r="B55" s="345" t="s">
        <v>193</v>
      </c>
      <c r="C55" s="350"/>
      <c r="D55" s="377" t="s">
        <v>699</v>
      </c>
      <c r="E55" s="231"/>
      <c r="F55" s="231"/>
      <c r="G55" s="231"/>
      <c r="H55" s="231"/>
      <c r="I55" s="232"/>
      <c r="J55" s="346"/>
      <c r="M55" s="373"/>
      <c r="N55" s="373"/>
      <c r="O55" s="373"/>
      <c r="P55" s="373"/>
      <c r="Q55" s="373"/>
      <c r="R55" s="373"/>
      <c r="S55" s="373"/>
      <c r="T55" s="373"/>
      <c r="U55" s="373"/>
      <c r="V55" s="373"/>
      <c r="W55" s="373"/>
      <c r="X55" s="373"/>
      <c r="Y55" s="373"/>
      <c r="Z55" s="373"/>
      <c r="AA55" s="373"/>
      <c r="AB55" s="373"/>
      <c r="AC55" s="373"/>
      <c r="AD55" s="373"/>
    </row>
    <row r="56" spans="1:30" s="267" customFormat="1" ht="15" customHeight="1" x14ac:dyDescent="0.2">
      <c r="A56" s="349" t="s">
        <v>603</v>
      </c>
      <c r="B56" s="345"/>
      <c r="C56" s="350"/>
      <c r="D56" s="376" t="s">
        <v>691</v>
      </c>
      <c r="E56" s="231">
        <v>450</v>
      </c>
      <c r="F56" s="231"/>
      <c r="G56" s="231"/>
      <c r="H56" s="231"/>
      <c r="I56" s="232"/>
      <c r="J56" s="346">
        <f t="shared" si="0"/>
        <v>450</v>
      </c>
      <c r="M56" s="373"/>
      <c r="N56" s="373"/>
      <c r="O56" s="373"/>
      <c r="P56" s="373"/>
      <c r="Q56" s="373"/>
      <c r="R56" s="373"/>
      <c r="S56" s="373"/>
      <c r="T56" s="373"/>
      <c r="U56" s="373"/>
      <c r="V56" s="373"/>
      <c r="W56" s="373"/>
      <c r="X56" s="373"/>
      <c r="Y56" s="373"/>
      <c r="Z56" s="373"/>
      <c r="AA56" s="373"/>
      <c r="AB56" s="373"/>
      <c r="AC56" s="373"/>
      <c r="AD56" s="373"/>
    </row>
    <row r="57" spans="1:30" s="267" customFormat="1" ht="15" customHeight="1" x14ac:dyDescent="0.2">
      <c r="A57" s="349"/>
      <c r="B57" s="345" t="s">
        <v>197</v>
      </c>
      <c r="C57" s="350"/>
      <c r="D57" s="377" t="s">
        <v>700</v>
      </c>
      <c r="E57" s="231"/>
      <c r="F57" s="231"/>
      <c r="G57" s="231"/>
      <c r="H57" s="231"/>
      <c r="I57" s="232"/>
      <c r="J57" s="346"/>
      <c r="M57" s="373"/>
      <c r="N57" s="373"/>
      <c r="O57" s="373"/>
      <c r="P57" s="373"/>
      <c r="Q57" s="373"/>
      <c r="R57" s="373"/>
      <c r="S57" s="373"/>
      <c r="T57" s="373"/>
      <c r="U57" s="373"/>
      <c r="V57" s="373"/>
      <c r="W57" s="373"/>
      <c r="X57" s="373"/>
      <c r="Y57" s="373"/>
      <c r="Z57" s="373"/>
      <c r="AA57" s="373"/>
      <c r="AB57" s="373"/>
      <c r="AC57" s="373"/>
      <c r="AD57" s="373"/>
    </row>
    <row r="58" spans="1:30" s="267" customFormat="1" ht="15" customHeight="1" x14ac:dyDescent="0.2">
      <c r="A58" s="349" t="s">
        <v>603</v>
      </c>
      <c r="B58" s="345"/>
      <c r="C58" s="350"/>
      <c r="D58" s="376" t="s">
        <v>691</v>
      </c>
      <c r="E58" s="231">
        <v>450</v>
      </c>
      <c r="F58" s="231"/>
      <c r="G58" s="231"/>
      <c r="H58" s="231"/>
      <c r="I58" s="232"/>
      <c r="J58" s="346">
        <f t="shared" si="0"/>
        <v>450</v>
      </c>
      <c r="M58" s="373"/>
      <c r="N58" s="373"/>
      <c r="O58" s="373"/>
      <c r="P58" s="373"/>
      <c r="Q58" s="373"/>
      <c r="R58" s="373"/>
      <c r="S58" s="373"/>
      <c r="T58" s="373"/>
      <c r="U58" s="373"/>
      <c r="V58" s="373"/>
      <c r="W58" s="373"/>
      <c r="X58" s="373"/>
      <c r="Y58" s="373"/>
      <c r="Z58" s="373"/>
      <c r="AA58" s="373"/>
      <c r="AB58" s="373"/>
      <c r="AC58" s="373"/>
      <c r="AD58" s="373"/>
    </row>
    <row r="59" spans="1:30" s="267" customFormat="1" ht="15" customHeight="1" x14ac:dyDescent="0.2">
      <c r="A59" s="349"/>
      <c r="B59" s="345" t="s">
        <v>200</v>
      </c>
      <c r="C59" s="350"/>
      <c r="D59" s="377" t="s">
        <v>201</v>
      </c>
      <c r="E59" s="231"/>
      <c r="F59" s="231"/>
      <c r="G59" s="231"/>
      <c r="H59" s="231"/>
      <c r="I59" s="232"/>
      <c r="J59" s="346"/>
      <c r="M59" s="373"/>
      <c r="N59" s="373"/>
      <c r="O59" s="373"/>
      <c r="P59" s="373"/>
      <c r="Q59" s="373"/>
      <c r="R59" s="373"/>
      <c r="S59" s="373"/>
      <c r="T59" s="373"/>
      <c r="U59" s="373"/>
      <c r="V59" s="373"/>
      <c r="W59" s="373"/>
      <c r="X59" s="373"/>
      <c r="Y59" s="373"/>
      <c r="Z59" s="373"/>
      <c r="AA59" s="373"/>
      <c r="AB59" s="373"/>
      <c r="AC59" s="373"/>
      <c r="AD59" s="373"/>
    </row>
    <row r="60" spans="1:30" s="267" customFormat="1" ht="15" customHeight="1" x14ac:dyDescent="0.2">
      <c r="A60" s="349" t="s">
        <v>603</v>
      </c>
      <c r="B60" s="345"/>
      <c r="C60" s="350"/>
      <c r="D60" s="376" t="s">
        <v>691</v>
      </c>
      <c r="E60" s="231">
        <v>400</v>
      </c>
      <c r="F60" s="231"/>
      <c r="G60" s="231"/>
      <c r="H60" s="231"/>
      <c r="I60" s="232"/>
      <c r="J60" s="346">
        <f t="shared" si="0"/>
        <v>400</v>
      </c>
      <c r="M60" s="373"/>
      <c r="N60" s="373"/>
      <c r="O60" s="373"/>
      <c r="P60" s="373"/>
      <c r="Q60" s="373"/>
      <c r="R60" s="373"/>
      <c r="S60" s="373"/>
      <c r="T60" s="373"/>
      <c r="U60" s="373"/>
      <c r="V60" s="373"/>
      <c r="W60" s="373"/>
      <c r="X60" s="373"/>
      <c r="Y60" s="373"/>
      <c r="Z60" s="373"/>
      <c r="AA60" s="373"/>
      <c r="AB60" s="373"/>
      <c r="AC60" s="373"/>
      <c r="AD60" s="373"/>
    </row>
    <row r="61" spans="1:30" s="267" customFormat="1" ht="15" customHeight="1" x14ac:dyDescent="0.2">
      <c r="A61" s="349" t="s">
        <v>606</v>
      </c>
      <c r="B61" s="345"/>
      <c r="C61" s="350"/>
      <c r="D61" s="376" t="s">
        <v>701</v>
      </c>
      <c r="E61" s="231">
        <v>50000</v>
      </c>
      <c r="F61" s="231"/>
      <c r="G61" s="231"/>
      <c r="H61" s="231"/>
      <c r="I61" s="232"/>
      <c r="J61" s="346">
        <f t="shared" si="0"/>
        <v>50000</v>
      </c>
      <c r="M61" s="373"/>
      <c r="N61" s="373"/>
      <c r="O61" s="373"/>
      <c r="P61" s="373"/>
      <c r="Q61" s="373"/>
      <c r="R61" s="373"/>
      <c r="S61" s="373"/>
      <c r="T61" s="373"/>
      <c r="U61" s="373"/>
      <c r="V61" s="373"/>
      <c r="W61" s="373"/>
      <c r="X61" s="373"/>
      <c r="Y61" s="373"/>
      <c r="Z61" s="373"/>
      <c r="AA61" s="373"/>
      <c r="AB61" s="373"/>
      <c r="AC61" s="373"/>
      <c r="AD61" s="373"/>
    </row>
    <row r="62" spans="1:30" s="267" customFormat="1" ht="15" customHeight="1" x14ac:dyDescent="0.2">
      <c r="A62" s="349"/>
      <c r="B62" s="345">
        <v>40103</v>
      </c>
      <c r="C62" s="350"/>
      <c r="D62" s="377" t="s">
        <v>702</v>
      </c>
      <c r="E62" s="231"/>
      <c r="F62" s="231"/>
      <c r="G62" s="231"/>
      <c r="H62" s="231"/>
      <c r="I62" s="232"/>
      <c r="J62" s="346"/>
      <c r="M62" s="373"/>
      <c r="N62" s="373"/>
      <c r="O62" s="373"/>
      <c r="P62" s="373"/>
      <c r="Q62" s="373"/>
      <c r="R62" s="373"/>
      <c r="S62" s="373"/>
      <c r="T62" s="373"/>
      <c r="U62" s="373"/>
      <c r="V62" s="373"/>
      <c r="W62" s="373"/>
      <c r="X62" s="373"/>
      <c r="Y62" s="373"/>
      <c r="Z62" s="373"/>
      <c r="AA62" s="373"/>
      <c r="AB62" s="373"/>
      <c r="AC62" s="373"/>
      <c r="AD62" s="373"/>
    </row>
    <row r="63" spans="1:30" s="267" customFormat="1" ht="15" customHeight="1" x14ac:dyDescent="0.2">
      <c r="A63" s="349" t="s">
        <v>603</v>
      </c>
      <c r="B63" s="345"/>
      <c r="C63" s="350"/>
      <c r="D63" s="376" t="s">
        <v>691</v>
      </c>
      <c r="E63" s="231">
        <v>500</v>
      </c>
      <c r="F63" s="231"/>
      <c r="G63" s="231"/>
      <c r="H63" s="231"/>
      <c r="I63" s="232"/>
      <c r="J63" s="346">
        <f t="shared" si="0"/>
        <v>500</v>
      </c>
      <c r="M63" s="373"/>
      <c r="N63" s="373"/>
      <c r="O63" s="373"/>
      <c r="P63" s="373"/>
      <c r="Q63" s="373"/>
      <c r="R63" s="373"/>
      <c r="S63" s="373"/>
      <c r="T63" s="373"/>
      <c r="U63" s="373"/>
      <c r="V63" s="373"/>
      <c r="W63" s="373"/>
      <c r="X63" s="373"/>
      <c r="Y63" s="373"/>
      <c r="Z63" s="373"/>
      <c r="AA63" s="373"/>
      <c r="AB63" s="373"/>
      <c r="AC63" s="373"/>
      <c r="AD63" s="373"/>
    </row>
    <row r="64" spans="1:30" s="267" customFormat="1" ht="15" customHeight="1" x14ac:dyDescent="0.2">
      <c r="A64" s="349"/>
      <c r="B64" s="345" t="s">
        <v>209</v>
      </c>
      <c r="C64" s="350"/>
      <c r="D64" s="377" t="s">
        <v>210</v>
      </c>
      <c r="E64" s="231"/>
      <c r="F64" s="231"/>
      <c r="G64" s="231"/>
      <c r="H64" s="231"/>
      <c r="I64" s="232"/>
      <c r="J64" s="346"/>
      <c r="M64" s="373"/>
      <c r="N64" s="373"/>
      <c r="O64" s="373"/>
      <c r="P64" s="373"/>
      <c r="Q64" s="373"/>
      <c r="R64" s="373"/>
      <c r="S64" s="373"/>
      <c r="T64" s="373"/>
      <c r="U64" s="373"/>
      <c r="V64" s="373"/>
      <c r="W64" s="373"/>
      <c r="X64" s="373"/>
      <c r="Y64" s="373"/>
      <c r="Z64" s="373"/>
      <c r="AA64" s="373"/>
      <c r="AB64" s="373"/>
      <c r="AC64" s="373"/>
      <c r="AD64" s="373"/>
    </row>
    <row r="65" spans="1:30" s="267" customFormat="1" ht="15" customHeight="1" x14ac:dyDescent="0.2">
      <c r="A65" s="349" t="s">
        <v>603</v>
      </c>
      <c r="B65" s="345"/>
      <c r="C65" s="350"/>
      <c r="D65" s="376" t="s">
        <v>703</v>
      </c>
      <c r="E65" s="231">
        <v>200</v>
      </c>
      <c r="F65" s="231"/>
      <c r="G65" s="231"/>
      <c r="H65" s="231"/>
      <c r="I65" s="232"/>
      <c r="J65" s="346">
        <f t="shared" si="0"/>
        <v>200</v>
      </c>
      <c r="M65" s="373"/>
      <c r="N65" s="373"/>
      <c r="O65" s="373"/>
      <c r="P65" s="373"/>
      <c r="Q65" s="373"/>
      <c r="R65" s="373"/>
      <c r="S65" s="373"/>
      <c r="T65" s="373"/>
      <c r="U65" s="373"/>
      <c r="V65" s="373"/>
      <c r="W65" s="373"/>
      <c r="X65" s="373"/>
      <c r="Y65" s="373"/>
      <c r="Z65" s="373"/>
      <c r="AA65" s="373"/>
      <c r="AB65" s="373"/>
      <c r="AC65" s="373"/>
      <c r="AD65" s="373"/>
    </row>
    <row r="66" spans="1:30" s="267" customFormat="1" ht="15" customHeight="1" x14ac:dyDescent="0.2">
      <c r="A66" s="349"/>
      <c r="B66" s="345" t="s">
        <v>213</v>
      </c>
      <c r="C66" s="1100" t="s">
        <v>214</v>
      </c>
      <c r="D66" s="1101"/>
      <c r="E66" s="231"/>
      <c r="F66" s="231"/>
      <c r="G66" s="231"/>
      <c r="H66" s="231"/>
      <c r="I66" s="232"/>
      <c r="J66" s="346"/>
      <c r="M66" s="373"/>
      <c r="N66" s="373"/>
      <c r="O66" s="373"/>
      <c r="P66" s="373"/>
      <c r="Q66" s="373"/>
      <c r="R66" s="373"/>
      <c r="S66" s="373"/>
      <c r="T66" s="373"/>
      <c r="U66" s="373"/>
      <c r="V66" s="373"/>
      <c r="W66" s="373"/>
      <c r="X66" s="373"/>
      <c r="Y66" s="373"/>
      <c r="Z66" s="373"/>
      <c r="AA66" s="373"/>
      <c r="AB66" s="373"/>
      <c r="AC66" s="373"/>
      <c r="AD66" s="373"/>
    </row>
    <row r="67" spans="1:30" s="267" customFormat="1" ht="15" customHeight="1" x14ac:dyDescent="0.2">
      <c r="A67" s="349" t="s">
        <v>603</v>
      </c>
      <c r="B67" s="345"/>
      <c r="C67" s="350"/>
      <c r="D67" s="376" t="s">
        <v>691</v>
      </c>
      <c r="E67" s="231">
        <v>400</v>
      </c>
      <c r="F67" s="231"/>
      <c r="G67" s="231"/>
      <c r="H67" s="231"/>
      <c r="I67" s="232"/>
      <c r="J67" s="346">
        <f t="shared" si="0"/>
        <v>400</v>
      </c>
      <c r="M67" s="373"/>
      <c r="N67" s="373"/>
      <c r="O67" s="373"/>
      <c r="P67" s="373"/>
      <c r="Q67" s="373"/>
      <c r="R67" s="373"/>
      <c r="S67" s="373"/>
      <c r="T67" s="373"/>
      <c r="U67" s="373"/>
      <c r="V67" s="373"/>
      <c r="W67" s="373"/>
      <c r="X67" s="373"/>
      <c r="Y67" s="373"/>
      <c r="Z67" s="373"/>
      <c r="AA67" s="373"/>
      <c r="AB67" s="373"/>
      <c r="AC67" s="373"/>
      <c r="AD67" s="373"/>
    </row>
    <row r="68" spans="1:30" s="267" customFormat="1" ht="15" customHeight="1" x14ac:dyDescent="0.2">
      <c r="A68" s="349"/>
      <c r="B68" s="345">
        <v>40105</v>
      </c>
      <c r="C68" s="1100" t="s">
        <v>217</v>
      </c>
      <c r="D68" s="1101"/>
      <c r="E68" s="231"/>
      <c r="F68" s="231"/>
      <c r="G68" s="231"/>
      <c r="H68" s="231"/>
      <c r="I68" s="232"/>
      <c r="J68" s="346"/>
      <c r="M68" s="373"/>
      <c r="N68" s="373"/>
      <c r="O68" s="373"/>
      <c r="P68" s="373"/>
      <c r="Q68" s="373"/>
      <c r="R68" s="373"/>
      <c r="S68" s="373"/>
      <c r="T68" s="373"/>
      <c r="U68" s="373"/>
      <c r="V68" s="373"/>
      <c r="W68" s="373"/>
      <c r="X68" s="373"/>
      <c r="Y68" s="373"/>
      <c r="Z68" s="373"/>
      <c r="AA68" s="373"/>
      <c r="AB68" s="373"/>
      <c r="AC68" s="373"/>
      <c r="AD68" s="373"/>
    </row>
    <row r="69" spans="1:30" s="267" customFormat="1" ht="15" customHeight="1" x14ac:dyDescent="0.2">
      <c r="A69" s="349" t="s">
        <v>603</v>
      </c>
      <c r="B69" s="345"/>
      <c r="C69" s="350"/>
      <c r="D69" s="376" t="s">
        <v>691</v>
      </c>
      <c r="E69" s="231">
        <v>550</v>
      </c>
      <c r="F69" s="231"/>
      <c r="G69" s="231"/>
      <c r="H69" s="231"/>
      <c r="I69" s="232"/>
      <c r="J69" s="346">
        <f t="shared" si="0"/>
        <v>550</v>
      </c>
      <c r="M69" s="373"/>
      <c r="N69" s="373"/>
      <c r="O69" s="373"/>
      <c r="P69" s="373"/>
      <c r="Q69" s="373"/>
      <c r="R69" s="373"/>
      <c r="S69" s="373"/>
      <c r="T69" s="373"/>
      <c r="U69" s="373"/>
      <c r="V69" s="373"/>
      <c r="W69" s="373"/>
      <c r="X69" s="373"/>
      <c r="Y69" s="373"/>
      <c r="Z69" s="373"/>
      <c r="AA69" s="373"/>
      <c r="AB69" s="373"/>
      <c r="AC69" s="373"/>
      <c r="AD69" s="373"/>
    </row>
    <row r="70" spans="1:30" s="267" customFormat="1" ht="15" customHeight="1" x14ac:dyDescent="0.2">
      <c r="A70" s="349" t="s">
        <v>603</v>
      </c>
      <c r="B70" s="345"/>
      <c r="C70" s="350"/>
      <c r="D70" s="376" t="s">
        <v>704</v>
      </c>
      <c r="E70" s="231"/>
      <c r="F70" s="231">
        <v>9000</v>
      </c>
      <c r="G70" s="231"/>
      <c r="H70" s="231"/>
      <c r="I70" s="232"/>
      <c r="J70" s="346">
        <f t="shared" si="0"/>
        <v>9000</v>
      </c>
      <c r="M70" s="373"/>
      <c r="N70" s="373"/>
      <c r="O70" s="373"/>
      <c r="P70" s="373"/>
      <c r="Q70" s="373"/>
      <c r="R70" s="373"/>
      <c r="S70" s="373"/>
      <c r="T70" s="373"/>
      <c r="U70" s="373"/>
      <c r="V70" s="373"/>
      <c r="W70" s="373"/>
      <c r="X70" s="373"/>
      <c r="Y70" s="373"/>
      <c r="Z70" s="373"/>
      <c r="AA70" s="373"/>
      <c r="AB70" s="373"/>
      <c r="AC70" s="373"/>
      <c r="AD70" s="373"/>
    </row>
    <row r="71" spans="1:30" s="267" customFormat="1" ht="15" customHeight="1" x14ac:dyDescent="0.2">
      <c r="A71" s="349"/>
      <c r="B71" s="345">
        <v>40106</v>
      </c>
      <c r="C71" s="1100" t="s">
        <v>220</v>
      </c>
      <c r="D71" s="1101"/>
      <c r="E71" s="231"/>
      <c r="F71" s="231"/>
      <c r="G71" s="231"/>
      <c r="H71" s="231"/>
      <c r="I71" s="232"/>
      <c r="J71" s="346"/>
      <c r="M71" s="373"/>
      <c r="N71" s="373"/>
      <c r="O71" s="373"/>
      <c r="P71" s="373"/>
      <c r="Q71" s="373"/>
      <c r="R71" s="373"/>
      <c r="S71" s="373"/>
      <c r="T71" s="373"/>
      <c r="U71" s="373"/>
      <c r="V71" s="373"/>
      <c r="W71" s="373"/>
      <c r="X71" s="373"/>
      <c r="Y71" s="373"/>
      <c r="Z71" s="373"/>
      <c r="AA71" s="373"/>
      <c r="AB71" s="373"/>
      <c r="AC71" s="373"/>
      <c r="AD71" s="373"/>
    </row>
    <row r="72" spans="1:30" s="267" customFormat="1" ht="15" customHeight="1" x14ac:dyDescent="0.2">
      <c r="A72" s="349" t="s">
        <v>603</v>
      </c>
      <c r="B72" s="345"/>
      <c r="C72" s="350"/>
      <c r="D72" s="376" t="s">
        <v>691</v>
      </c>
      <c r="E72" s="231">
        <v>500</v>
      </c>
      <c r="F72" s="231"/>
      <c r="G72" s="231"/>
      <c r="H72" s="231"/>
      <c r="I72" s="232"/>
      <c r="J72" s="346">
        <f t="shared" si="0"/>
        <v>500</v>
      </c>
      <c r="M72" s="373"/>
      <c r="N72" s="373"/>
      <c r="O72" s="373"/>
      <c r="P72" s="373"/>
      <c r="Q72" s="373"/>
      <c r="R72" s="373"/>
      <c r="S72" s="373"/>
      <c r="T72" s="373"/>
      <c r="U72" s="373"/>
      <c r="V72" s="373"/>
      <c r="W72" s="373"/>
      <c r="X72" s="373"/>
      <c r="Y72" s="373"/>
      <c r="Z72" s="373"/>
      <c r="AA72" s="373"/>
      <c r="AB72" s="373"/>
      <c r="AC72" s="373"/>
      <c r="AD72" s="373"/>
    </row>
    <row r="73" spans="1:30" s="267" customFormat="1" ht="15" customHeight="1" x14ac:dyDescent="0.2">
      <c r="A73" s="349" t="s">
        <v>603</v>
      </c>
      <c r="B73" s="345"/>
      <c r="C73" s="350"/>
      <c r="D73" s="376" t="s">
        <v>705</v>
      </c>
      <c r="E73" s="231"/>
      <c r="F73" s="231">
        <v>2600</v>
      </c>
      <c r="G73" s="231"/>
      <c r="H73" s="231"/>
      <c r="I73" s="232"/>
      <c r="J73" s="346">
        <f t="shared" si="0"/>
        <v>2600</v>
      </c>
      <c r="M73" s="373"/>
      <c r="N73" s="373"/>
      <c r="O73" s="373"/>
      <c r="P73" s="373"/>
      <c r="Q73" s="373"/>
      <c r="R73" s="373"/>
      <c r="S73" s="373"/>
      <c r="T73" s="373"/>
      <c r="U73" s="373"/>
      <c r="V73" s="373"/>
      <c r="W73" s="373"/>
      <c r="X73" s="373"/>
      <c r="Y73" s="373"/>
      <c r="Z73" s="373"/>
      <c r="AA73" s="373"/>
      <c r="AB73" s="373"/>
      <c r="AC73" s="373"/>
      <c r="AD73" s="373"/>
    </row>
    <row r="74" spans="1:30" s="267" customFormat="1" ht="15" customHeight="1" x14ac:dyDescent="0.2">
      <c r="A74" s="349"/>
      <c r="B74" s="345">
        <v>40107</v>
      </c>
      <c r="C74" s="350"/>
      <c r="D74" s="377" t="s">
        <v>223</v>
      </c>
      <c r="E74" s="231"/>
      <c r="F74" s="231"/>
      <c r="G74" s="231"/>
      <c r="H74" s="231"/>
      <c r="I74" s="232"/>
      <c r="J74" s="346"/>
      <c r="M74" s="373"/>
      <c r="N74" s="373"/>
      <c r="O74" s="373"/>
      <c r="P74" s="373"/>
      <c r="Q74" s="373"/>
      <c r="R74" s="373"/>
      <c r="S74" s="373"/>
      <c r="T74" s="373"/>
      <c r="U74" s="373"/>
      <c r="V74" s="373"/>
      <c r="W74" s="373"/>
      <c r="X74" s="373"/>
      <c r="Y74" s="373"/>
      <c r="Z74" s="373"/>
      <c r="AA74" s="373"/>
      <c r="AB74" s="373"/>
      <c r="AC74" s="373"/>
      <c r="AD74" s="373"/>
    </row>
    <row r="75" spans="1:30" s="267" customFormat="1" ht="15" customHeight="1" x14ac:dyDescent="0.2">
      <c r="A75" s="349" t="s">
        <v>606</v>
      </c>
      <c r="B75" s="345"/>
      <c r="C75" s="350"/>
      <c r="D75" s="376" t="s">
        <v>706</v>
      </c>
      <c r="E75" s="231">
        <v>100</v>
      </c>
      <c r="F75" s="231"/>
      <c r="G75" s="231"/>
      <c r="H75" s="231"/>
      <c r="I75" s="232"/>
      <c r="J75" s="346">
        <f t="shared" si="0"/>
        <v>100</v>
      </c>
      <c r="M75" s="373"/>
      <c r="N75" s="373"/>
      <c r="O75" s="373"/>
      <c r="P75" s="373"/>
      <c r="Q75" s="373"/>
      <c r="R75" s="373"/>
      <c r="S75" s="373"/>
      <c r="T75" s="373"/>
      <c r="U75" s="373"/>
      <c r="V75" s="373"/>
      <c r="W75" s="373"/>
      <c r="X75" s="373"/>
      <c r="Y75" s="373"/>
      <c r="Z75" s="373"/>
      <c r="AA75" s="373"/>
      <c r="AB75" s="373"/>
      <c r="AC75" s="373"/>
      <c r="AD75" s="373"/>
    </row>
    <row r="76" spans="1:30" s="267" customFormat="1" ht="15" customHeight="1" x14ac:dyDescent="0.2">
      <c r="A76" s="349"/>
      <c r="B76" s="345" t="s">
        <v>225</v>
      </c>
      <c r="C76" s="1100" t="s">
        <v>267</v>
      </c>
      <c r="D76" s="1101"/>
      <c r="E76" s="231"/>
      <c r="F76" s="231"/>
      <c r="G76" s="231"/>
      <c r="H76" s="231"/>
      <c r="I76" s="232"/>
      <c r="J76" s="346"/>
      <c r="M76" s="373"/>
      <c r="N76" s="373"/>
      <c r="O76" s="373"/>
      <c r="P76" s="373"/>
      <c r="Q76" s="373"/>
      <c r="R76" s="373"/>
      <c r="S76" s="373"/>
      <c r="T76" s="373"/>
      <c r="U76" s="373"/>
      <c r="V76" s="373"/>
      <c r="W76" s="373"/>
      <c r="X76" s="373"/>
      <c r="Y76" s="373"/>
      <c r="Z76" s="373"/>
      <c r="AA76" s="373"/>
      <c r="AB76" s="373"/>
      <c r="AC76" s="373"/>
      <c r="AD76" s="373"/>
    </row>
    <row r="77" spans="1:30" s="267" customFormat="1" ht="15" customHeight="1" x14ac:dyDescent="0.2">
      <c r="A77" s="349" t="s">
        <v>603</v>
      </c>
      <c r="B77" s="345"/>
      <c r="C77" s="350"/>
      <c r="D77" s="376" t="s">
        <v>691</v>
      </c>
      <c r="E77" s="231">
        <v>450</v>
      </c>
      <c r="F77" s="231"/>
      <c r="G77" s="231"/>
      <c r="H77" s="231"/>
      <c r="I77" s="232"/>
      <c r="J77" s="346">
        <f t="shared" si="0"/>
        <v>450</v>
      </c>
      <c r="M77" s="373"/>
      <c r="N77" s="373"/>
      <c r="O77" s="373"/>
      <c r="P77" s="373"/>
      <c r="Q77" s="373"/>
      <c r="R77" s="373"/>
      <c r="S77" s="373"/>
      <c r="T77" s="373"/>
      <c r="U77" s="373"/>
      <c r="V77" s="373"/>
      <c r="W77" s="373"/>
      <c r="X77" s="373"/>
      <c r="Y77" s="373"/>
      <c r="Z77" s="373"/>
      <c r="AA77" s="373"/>
      <c r="AB77" s="373"/>
      <c r="AC77" s="373"/>
      <c r="AD77" s="373"/>
    </row>
    <row r="78" spans="1:30" s="267" customFormat="1" ht="15" customHeight="1" x14ac:dyDescent="0.2">
      <c r="A78" s="349"/>
      <c r="B78" s="345" t="s">
        <v>228</v>
      </c>
      <c r="C78" s="1100" t="s">
        <v>229</v>
      </c>
      <c r="D78" s="1101"/>
      <c r="E78" s="231"/>
      <c r="F78" s="231"/>
      <c r="G78" s="231"/>
      <c r="H78" s="231"/>
      <c r="I78" s="232"/>
      <c r="J78" s="346"/>
      <c r="M78" s="373"/>
      <c r="N78" s="373"/>
      <c r="O78" s="373"/>
      <c r="P78" s="373"/>
      <c r="Q78" s="373"/>
      <c r="R78" s="373"/>
      <c r="S78" s="373"/>
      <c r="T78" s="373"/>
      <c r="U78" s="373"/>
      <c r="V78" s="373"/>
      <c r="W78" s="373"/>
      <c r="X78" s="373"/>
      <c r="Y78" s="373"/>
      <c r="Z78" s="373"/>
      <c r="AA78" s="373"/>
      <c r="AB78" s="373"/>
      <c r="AC78" s="373"/>
      <c r="AD78" s="373"/>
    </row>
    <row r="79" spans="1:30" s="267" customFormat="1" ht="15" customHeight="1" x14ac:dyDescent="0.2">
      <c r="A79" s="349" t="s">
        <v>603</v>
      </c>
      <c r="B79" s="345"/>
      <c r="C79" s="350"/>
      <c r="D79" s="376" t="s">
        <v>691</v>
      </c>
      <c r="E79" s="231">
        <v>300</v>
      </c>
      <c r="F79" s="231"/>
      <c r="G79" s="231"/>
      <c r="H79" s="231"/>
      <c r="I79" s="232"/>
      <c r="J79" s="346">
        <f t="shared" ref="J79" si="3">E79+F79+G79+H79+I79</f>
        <v>300</v>
      </c>
      <c r="M79" s="373"/>
      <c r="N79" s="373"/>
      <c r="O79" s="373"/>
      <c r="P79" s="373"/>
      <c r="Q79" s="373"/>
      <c r="R79" s="373"/>
      <c r="S79" s="373"/>
      <c r="T79" s="373"/>
      <c r="U79" s="373"/>
      <c r="V79" s="373"/>
      <c r="W79" s="373"/>
      <c r="X79" s="373"/>
      <c r="Y79" s="373"/>
      <c r="Z79" s="373"/>
      <c r="AA79" s="373"/>
      <c r="AB79" s="373"/>
      <c r="AC79" s="373"/>
      <c r="AD79" s="373"/>
    </row>
    <row r="80" spans="1:30" s="267" customFormat="1" ht="15" customHeight="1" x14ac:dyDescent="0.2">
      <c r="A80" s="349"/>
      <c r="B80" s="345">
        <v>40109</v>
      </c>
      <c r="C80" s="350"/>
      <c r="D80" s="377" t="s">
        <v>231</v>
      </c>
      <c r="E80" s="231"/>
      <c r="F80" s="231"/>
      <c r="G80" s="231"/>
      <c r="H80" s="231"/>
      <c r="I80" s="232"/>
      <c r="J80" s="346"/>
      <c r="M80" s="373"/>
      <c r="N80" s="373"/>
      <c r="O80" s="373"/>
      <c r="P80" s="373"/>
      <c r="Q80" s="373"/>
      <c r="R80" s="373"/>
      <c r="S80" s="373"/>
      <c r="T80" s="373"/>
      <c r="U80" s="373"/>
      <c r="V80" s="373"/>
      <c r="W80" s="373"/>
      <c r="X80" s="373"/>
      <c r="Y80" s="373"/>
      <c r="Z80" s="373"/>
      <c r="AA80" s="373"/>
      <c r="AB80" s="373"/>
      <c r="AC80" s="373"/>
      <c r="AD80" s="373"/>
    </row>
    <row r="81" spans="1:30" s="267" customFormat="1" ht="15" customHeight="1" x14ac:dyDescent="0.2">
      <c r="A81" s="349" t="s">
        <v>603</v>
      </c>
      <c r="B81" s="345"/>
      <c r="C81" s="350"/>
      <c r="D81" s="376" t="s">
        <v>706</v>
      </c>
      <c r="E81" s="231">
        <v>400</v>
      </c>
      <c r="F81" s="231"/>
      <c r="G81" s="231"/>
      <c r="H81" s="231"/>
      <c r="I81" s="232"/>
      <c r="J81" s="346">
        <f t="shared" si="0"/>
        <v>400</v>
      </c>
      <c r="M81" s="373"/>
      <c r="N81" s="373"/>
      <c r="O81" s="373"/>
      <c r="P81" s="373"/>
      <c r="Q81" s="373"/>
      <c r="R81" s="373"/>
      <c r="S81" s="373"/>
      <c r="T81" s="373"/>
      <c r="U81" s="373"/>
      <c r="V81" s="373"/>
      <c r="W81" s="373"/>
      <c r="X81" s="373"/>
      <c r="Y81" s="373"/>
      <c r="Z81" s="373"/>
      <c r="AA81" s="373"/>
      <c r="AB81" s="373"/>
      <c r="AC81" s="373"/>
      <c r="AD81" s="373"/>
    </row>
    <row r="82" spans="1:30" s="267" customFormat="1" ht="15" customHeight="1" x14ac:dyDescent="0.2">
      <c r="A82" s="349"/>
      <c r="B82" s="345">
        <v>40200</v>
      </c>
      <c r="C82" s="1100" t="s">
        <v>707</v>
      </c>
      <c r="D82" s="1101"/>
      <c r="E82" s="231"/>
      <c r="F82" s="231"/>
      <c r="G82" s="231"/>
      <c r="H82" s="231"/>
      <c r="I82" s="232"/>
      <c r="J82" s="346"/>
      <c r="M82" s="373"/>
      <c r="N82" s="373"/>
      <c r="O82" s="373"/>
      <c r="P82" s="373"/>
      <c r="Q82" s="373"/>
      <c r="R82" s="373"/>
      <c r="S82" s="373"/>
      <c r="T82" s="373"/>
      <c r="U82" s="373"/>
      <c r="V82" s="373"/>
      <c r="W82" s="373"/>
      <c r="X82" s="373"/>
      <c r="Y82" s="373"/>
      <c r="Z82" s="373"/>
      <c r="AA82" s="373"/>
      <c r="AB82" s="373"/>
      <c r="AC82" s="373"/>
      <c r="AD82" s="373"/>
    </row>
    <row r="83" spans="1:30" s="267" customFormat="1" ht="15" customHeight="1" x14ac:dyDescent="0.2">
      <c r="A83" s="349" t="s">
        <v>603</v>
      </c>
      <c r="B83" s="345"/>
      <c r="C83" s="350"/>
      <c r="D83" s="378" t="s">
        <v>706</v>
      </c>
      <c r="E83" s="231">
        <v>3526</v>
      </c>
      <c r="F83" s="231"/>
      <c r="G83" s="231"/>
      <c r="H83" s="231"/>
      <c r="I83" s="232"/>
      <c r="J83" s="346">
        <f t="shared" si="0"/>
        <v>3526</v>
      </c>
      <c r="M83" s="373"/>
      <c r="N83" s="373"/>
      <c r="O83" s="373"/>
      <c r="P83" s="373"/>
      <c r="Q83" s="373"/>
      <c r="R83" s="373"/>
      <c r="S83" s="373"/>
      <c r="T83" s="373"/>
      <c r="U83" s="373"/>
      <c r="V83" s="373"/>
      <c r="W83" s="373"/>
      <c r="X83" s="373"/>
      <c r="Y83" s="373"/>
      <c r="Z83" s="373"/>
      <c r="AA83" s="373"/>
      <c r="AB83" s="373"/>
      <c r="AC83" s="373"/>
      <c r="AD83" s="373"/>
    </row>
    <row r="84" spans="1:30" s="267" customFormat="1" ht="15" customHeight="1" x14ac:dyDescent="0.2">
      <c r="A84" s="349" t="s">
        <v>606</v>
      </c>
      <c r="B84" s="345"/>
      <c r="C84" s="350"/>
      <c r="D84" s="378" t="s">
        <v>706</v>
      </c>
      <c r="E84" s="231">
        <v>1474</v>
      </c>
      <c r="F84" s="231"/>
      <c r="G84" s="231"/>
      <c r="H84" s="231"/>
      <c r="I84" s="232"/>
      <c r="J84" s="346">
        <f t="shared" si="0"/>
        <v>1474</v>
      </c>
      <c r="M84" s="373"/>
      <c r="N84" s="373"/>
      <c r="O84" s="373"/>
      <c r="P84" s="373"/>
      <c r="Q84" s="373"/>
      <c r="R84" s="373"/>
      <c r="S84" s="373"/>
      <c r="T84" s="373"/>
      <c r="U84" s="373"/>
      <c r="V84" s="373"/>
      <c r="W84" s="373"/>
      <c r="X84" s="373"/>
      <c r="Y84" s="373"/>
      <c r="Z84" s="373"/>
      <c r="AA84" s="373"/>
      <c r="AB84" s="373"/>
      <c r="AC84" s="373"/>
      <c r="AD84" s="373"/>
    </row>
    <row r="85" spans="1:30" ht="15" customHeight="1" x14ac:dyDescent="0.2">
      <c r="A85" s="349"/>
      <c r="B85" s="345">
        <v>70100</v>
      </c>
      <c r="C85" s="1100" t="s">
        <v>708</v>
      </c>
      <c r="D85" s="1101"/>
      <c r="E85" s="231"/>
      <c r="F85" s="231"/>
      <c r="G85" s="231"/>
      <c r="H85" s="231"/>
      <c r="I85" s="232"/>
      <c r="J85" s="346">
        <f t="shared" si="0"/>
        <v>0</v>
      </c>
    </row>
    <row r="86" spans="1:30" ht="15" customHeight="1" thickBot="1" x14ac:dyDescent="0.25">
      <c r="A86" s="379" t="s">
        <v>603</v>
      </c>
      <c r="B86" s="380"/>
      <c r="C86" s="381"/>
      <c r="D86" s="382" t="s">
        <v>706</v>
      </c>
      <c r="E86" s="265">
        <v>5000</v>
      </c>
      <c r="F86" s="265"/>
      <c r="G86" s="265"/>
      <c r="H86" s="265"/>
      <c r="I86" s="383"/>
      <c r="J86" s="384">
        <f t="shared" si="0"/>
        <v>5000</v>
      </c>
    </row>
    <row r="87" spans="1:30" s="361" customFormat="1" ht="15" customHeight="1" thickBot="1" x14ac:dyDescent="0.25">
      <c r="A87" s="385"/>
      <c r="B87" s="386"/>
      <c r="C87" s="1104" t="s">
        <v>709</v>
      </c>
      <c r="D87" s="1106"/>
      <c r="E87" s="387">
        <f t="shared" ref="E87:J87" si="4">SUM(E42:E86)</f>
        <v>118921</v>
      </c>
      <c r="F87" s="387">
        <f t="shared" si="4"/>
        <v>11600</v>
      </c>
      <c r="G87" s="387">
        <f t="shared" si="4"/>
        <v>0</v>
      </c>
      <c r="H87" s="387">
        <f t="shared" si="4"/>
        <v>0</v>
      </c>
      <c r="I87" s="387">
        <f t="shared" si="4"/>
        <v>0</v>
      </c>
      <c r="J87" s="388">
        <f t="shared" si="4"/>
        <v>130521</v>
      </c>
      <c r="K87" s="360"/>
      <c r="L87" s="360"/>
    </row>
    <row r="88" spans="1:30" s="361" customFormat="1" ht="15" customHeight="1" thickBot="1" x14ac:dyDescent="0.25">
      <c r="A88" s="385"/>
      <c r="B88" s="386"/>
      <c r="C88" s="1104" t="s">
        <v>668</v>
      </c>
      <c r="D88" s="1106"/>
      <c r="E88" s="387">
        <f t="shared" ref="E88:J88" si="5">E87+E38</f>
        <v>2541515</v>
      </c>
      <c r="F88" s="387">
        <f t="shared" si="5"/>
        <v>1971199</v>
      </c>
      <c r="G88" s="387">
        <f t="shared" si="5"/>
        <v>150000</v>
      </c>
      <c r="H88" s="387">
        <f t="shared" si="5"/>
        <v>15300</v>
      </c>
      <c r="I88" s="387">
        <f t="shared" si="5"/>
        <v>879754</v>
      </c>
      <c r="J88" s="388">
        <f t="shared" si="5"/>
        <v>5557768</v>
      </c>
      <c r="K88" s="360"/>
      <c r="L88" s="360"/>
    </row>
    <row r="89" spans="1:30" x14ac:dyDescent="0.2">
      <c r="I89" s="392"/>
    </row>
    <row r="90" spans="1:30" x14ac:dyDescent="0.2">
      <c r="I90" s="392"/>
    </row>
    <row r="91" spans="1:30" ht="13.5" x14ac:dyDescent="0.2">
      <c r="D91" s="393"/>
      <c r="E91" s="394"/>
      <c r="I91" s="392"/>
    </row>
    <row r="92" spans="1:30" x14ac:dyDescent="0.2">
      <c r="D92" s="130"/>
      <c r="I92" s="392"/>
    </row>
    <row r="93" spans="1:30" x14ac:dyDescent="0.2">
      <c r="I93" s="392"/>
    </row>
    <row r="94" spans="1:30" x14ac:dyDescent="0.2">
      <c r="I94" s="392"/>
    </row>
    <row r="95" spans="1:30" x14ac:dyDescent="0.2">
      <c r="I95" s="392"/>
    </row>
    <row r="96" spans="1:30" x14ac:dyDescent="0.2">
      <c r="D96" s="395"/>
      <c r="E96" s="394"/>
      <c r="I96" s="392"/>
    </row>
    <row r="97" spans="4:12" ht="13.5" x14ac:dyDescent="0.2">
      <c r="D97" s="393"/>
      <c r="I97" s="392"/>
    </row>
    <row r="98" spans="4:12" x14ac:dyDescent="0.2">
      <c r="I98" s="392"/>
    </row>
    <row r="99" spans="4:12" x14ac:dyDescent="0.2">
      <c r="I99" s="392"/>
    </row>
    <row r="100" spans="4:12" x14ac:dyDescent="0.2">
      <c r="I100" s="392"/>
    </row>
    <row r="101" spans="4:12" x14ac:dyDescent="0.2">
      <c r="I101" s="392"/>
      <c r="L101" s="373"/>
    </row>
    <row r="102" spans="4:12" x14ac:dyDescent="0.2">
      <c r="I102" s="392"/>
      <c r="L102" s="373"/>
    </row>
    <row r="103" spans="4:12" x14ac:dyDescent="0.2">
      <c r="I103" s="392"/>
      <c r="L103" s="373"/>
    </row>
    <row r="104" spans="4:12" x14ac:dyDescent="0.2">
      <c r="I104" s="392"/>
      <c r="L104" s="373"/>
    </row>
    <row r="105" spans="4:12" x14ac:dyDescent="0.2">
      <c r="I105" s="392"/>
      <c r="L105" s="373"/>
    </row>
    <row r="106" spans="4:12" x14ac:dyDescent="0.2">
      <c r="I106" s="392"/>
      <c r="L106" s="373"/>
    </row>
    <row r="107" spans="4:12" x14ac:dyDescent="0.2">
      <c r="I107" s="392"/>
      <c r="L107" s="373"/>
    </row>
    <row r="108" spans="4:12" x14ac:dyDescent="0.2">
      <c r="I108" s="392"/>
      <c r="L108" s="373"/>
    </row>
    <row r="109" spans="4:12" x14ac:dyDescent="0.2">
      <c r="I109" s="392"/>
      <c r="L109" s="373"/>
    </row>
    <row r="110" spans="4:12" x14ac:dyDescent="0.2">
      <c r="I110" s="392"/>
      <c r="L110" s="373"/>
    </row>
    <row r="111" spans="4:12" x14ac:dyDescent="0.2">
      <c r="I111" s="392"/>
      <c r="L111" s="373"/>
    </row>
    <row r="112" spans="4:12" x14ac:dyDescent="0.2">
      <c r="I112" s="392"/>
      <c r="L112" s="373"/>
    </row>
    <row r="113" spans="9:12" x14ac:dyDescent="0.2">
      <c r="I113" s="392"/>
      <c r="L113" s="373"/>
    </row>
    <row r="114" spans="9:12" x14ac:dyDescent="0.2">
      <c r="I114" s="392"/>
      <c r="L114" s="373"/>
    </row>
    <row r="115" spans="9:12" x14ac:dyDescent="0.2">
      <c r="I115" s="392"/>
      <c r="L115" s="373"/>
    </row>
    <row r="116" spans="9:12" x14ac:dyDescent="0.2">
      <c r="I116" s="392"/>
      <c r="L116" s="373"/>
    </row>
    <row r="117" spans="9:12" x14ac:dyDescent="0.2">
      <c r="I117" s="392"/>
      <c r="L117" s="373"/>
    </row>
    <row r="118" spans="9:12" x14ac:dyDescent="0.2">
      <c r="I118" s="392"/>
      <c r="L118" s="373"/>
    </row>
    <row r="119" spans="9:12" x14ac:dyDescent="0.2">
      <c r="I119" s="392"/>
      <c r="L119" s="373"/>
    </row>
    <row r="120" spans="9:12" x14ac:dyDescent="0.2">
      <c r="I120" s="392"/>
      <c r="L120" s="373"/>
    </row>
    <row r="121" spans="9:12" x14ac:dyDescent="0.2">
      <c r="I121" s="392"/>
      <c r="L121" s="373"/>
    </row>
    <row r="122" spans="9:12" x14ac:dyDescent="0.2">
      <c r="I122" s="392"/>
      <c r="L122" s="373"/>
    </row>
    <row r="123" spans="9:12" x14ac:dyDescent="0.2">
      <c r="I123" s="392"/>
      <c r="L123" s="373"/>
    </row>
    <row r="124" spans="9:12" x14ac:dyDescent="0.2">
      <c r="I124" s="392"/>
      <c r="L124" s="373"/>
    </row>
    <row r="125" spans="9:12" x14ac:dyDescent="0.2">
      <c r="I125" s="392"/>
      <c r="L125" s="373"/>
    </row>
    <row r="126" spans="9:12" x14ac:dyDescent="0.2">
      <c r="I126" s="392"/>
      <c r="L126" s="373"/>
    </row>
    <row r="127" spans="9:12" x14ac:dyDescent="0.2">
      <c r="I127" s="392"/>
      <c r="L127" s="373"/>
    </row>
    <row r="128" spans="9:12" x14ac:dyDescent="0.2">
      <c r="I128" s="392"/>
      <c r="L128" s="373"/>
    </row>
    <row r="129" spans="9:12" x14ac:dyDescent="0.2">
      <c r="I129" s="392"/>
      <c r="L129" s="373"/>
    </row>
    <row r="130" spans="9:12" x14ac:dyDescent="0.2">
      <c r="I130" s="392"/>
      <c r="L130" s="373"/>
    </row>
    <row r="131" spans="9:12" x14ac:dyDescent="0.2">
      <c r="I131" s="392"/>
      <c r="L131" s="373"/>
    </row>
    <row r="132" spans="9:12" x14ac:dyDescent="0.2">
      <c r="I132" s="392"/>
      <c r="L132" s="373"/>
    </row>
    <row r="133" spans="9:12" x14ac:dyDescent="0.2">
      <c r="I133" s="392"/>
      <c r="L133" s="373"/>
    </row>
    <row r="134" spans="9:12" x14ac:dyDescent="0.2">
      <c r="I134" s="392"/>
      <c r="L134" s="373"/>
    </row>
    <row r="135" spans="9:12" x14ac:dyDescent="0.2">
      <c r="I135" s="392"/>
      <c r="L135" s="373"/>
    </row>
    <row r="136" spans="9:12" x14ac:dyDescent="0.2">
      <c r="I136" s="392"/>
      <c r="L136" s="373"/>
    </row>
    <row r="137" spans="9:12" x14ac:dyDescent="0.2">
      <c r="I137" s="392"/>
      <c r="L137" s="373"/>
    </row>
    <row r="138" spans="9:12" x14ac:dyDescent="0.2">
      <c r="I138" s="392"/>
      <c r="L138" s="373"/>
    </row>
    <row r="139" spans="9:12" x14ac:dyDescent="0.2">
      <c r="I139" s="392"/>
      <c r="L139" s="373"/>
    </row>
    <row r="140" spans="9:12" x14ac:dyDescent="0.2">
      <c r="I140" s="392"/>
      <c r="L140" s="373"/>
    </row>
    <row r="141" spans="9:12" x14ac:dyDescent="0.2">
      <c r="I141" s="392"/>
      <c r="L141" s="373"/>
    </row>
    <row r="142" spans="9:12" x14ac:dyDescent="0.2">
      <c r="I142" s="392"/>
      <c r="L142" s="373"/>
    </row>
    <row r="143" spans="9:12" x14ac:dyDescent="0.2">
      <c r="I143" s="392"/>
      <c r="L143" s="373"/>
    </row>
    <row r="144" spans="9:12" x14ac:dyDescent="0.2">
      <c r="I144" s="392"/>
      <c r="L144" s="373"/>
    </row>
    <row r="145" spans="9:12" x14ac:dyDescent="0.2">
      <c r="I145" s="392"/>
      <c r="L145" s="373"/>
    </row>
    <row r="146" spans="9:12" x14ac:dyDescent="0.2">
      <c r="I146" s="392"/>
      <c r="L146" s="373"/>
    </row>
    <row r="147" spans="9:12" x14ac:dyDescent="0.2">
      <c r="I147" s="392"/>
      <c r="L147" s="373"/>
    </row>
    <row r="148" spans="9:12" x14ac:dyDescent="0.2">
      <c r="I148" s="392"/>
      <c r="L148" s="373"/>
    </row>
    <row r="149" spans="9:12" x14ac:dyDescent="0.2">
      <c r="I149" s="392"/>
      <c r="L149" s="373"/>
    </row>
    <row r="150" spans="9:12" x14ac:dyDescent="0.2">
      <c r="I150" s="392"/>
      <c r="L150" s="373"/>
    </row>
    <row r="151" spans="9:12" x14ac:dyDescent="0.2">
      <c r="I151" s="392"/>
      <c r="L151" s="373"/>
    </row>
    <row r="152" spans="9:12" x14ac:dyDescent="0.2">
      <c r="I152" s="392"/>
      <c r="L152" s="373"/>
    </row>
    <row r="153" spans="9:12" x14ac:dyDescent="0.2">
      <c r="I153" s="392"/>
      <c r="L153" s="373"/>
    </row>
    <row r="154" spans="9:12" x14ac:dyDescent="0.2">
      <c r="I154" s="392"/>
      <c r="L154" s="373"/>
    </row>
    <row r="155" spans="9:12" x14ac:dyDescent="0.2">
      <c r="I155" s="392"/>
      <c r="L155" s="373"/>
    </row>
    <row r="156" spans="9:12" x14ac:dyDescent="0.2">
      <c r="I156" s="392"/>
      <c r="L156" s="373"/>
    </row>
    <row r="157" spans="9:12" x14ac:dyDescent="0.2">
      <c r="I157" s="392"/>
      <c r="L157" s="373"/>
    </row>
    <row r="158" spans="9:12" x14ac:dyDescent="0.2">
      <c r="I158" s="392"/>
      <c r="L158" s="373"/>
    </row>
    <row r="159" spans="9:12" x14ac:dyDescent="0.2">
      <c r="I159" s="392"/>
      <c r="L159" s="373"/>
    </row>
    <row r="160" spans="9:12" x14ac:dyDescent="0.2">
      <c r="I160" s="392"/>
      <c r="L160" s="373"/>
    </row>
    <row r="161" spans="9:12" x14ac:dyDescent="0.2">
      <c r="I161" s="392"/>
      <c r="L161" s="373"/>
    </row>
    <row r="162" spans="9:12" x14ac:dyDescent="0.2">
      <c r="I162" s="392"/>
      <c r="L162" s="373"/>
    </row>
    <row r="163" spans="9:12" x14ac:dyDescent="0.2">
      <c r="I163" s="392"/>
      <c r="L163" s="373"/>
    </row>
    <row r="164" spans="9:12" x14ac:dyDescent="0.2">
      <c r="I164" s="392"/>
      <c r="L164" s="373"/>
    </row>
    <row r="165" spans="9:12" x14ac:dyDescent="0.2">
      <c r="I165" s="392"/>
      <c r="L165" s="373"/>
    </row>
    <row r="166" spans="9:12" x14ac:dyDescent="0.2">
      <c r="I166" s="392"/>
      <c r="L166" s="373"/>
    </row>
    <row r="167" spans="9:12" x14ac:dyDescent="0.2">
      <c r="I167" s="392"/>
      <c r="L167" s="373"/>
    </row>
    <row r="168" spans="9:12" x14ac:dyDescent="0.2">
      <c r="I168" s="392"/>
      <c r="L168" s="373"/>
    </row>
    <row r="169" spans="9:12" x14ac:dyDescent="0.2">
      <c r="I169" s="392"/>
      <c r="L169" s="373"/>
    </row>
    <row r="170" spans="9:12" x14ac:dyDescent="0.2">
      <c r="I170" s="392"/>
      <c r="L170" s="373"/>
    </row>
    <row r="171" spans="9:12" x14ac:dyDescent="0.2">
      <c r="I171" s="392"/>
      <c r="L171" s="373"/>
    </row>
    <row r="172" spans="9:12" x14ac:dyDescent="0.2">
      <c r="I172" s="392"/>
      <c r="L172" s="373"/>
    </row>
    <row r="173" spans="9:12" x14ac:dyDescent="0.2">
      <c r="I173" s="392"/>
      <c r="L173" s="373"/>
    </row>
    <row r="174" spans="9:12" x14ac:dyDescent="0.2">
      <c r="I174" s="392"/>
      <c r="L174" s="373"/>
    </row>
    <row r="175" spans="9:12" x14ac:dyDescent="0.2">
      <c r="I175" s="392"/>
      <c r="L175" s="373"/>
    </row>
    <row r="176" spans="9:12" x14ac:dyDescent="0.2">
      <c r="I176" s="392"/>
      <c r="L176" s="373"/>
    </row>
    <row r="177" spans="9:12" x14ac:dyDescent="0.2">
      <c r="I177" s="392"/>
      <c r="L177" s="373"/>
    </row>
    <row r="178" spans="9:12" x14ac:dyDescent="0.2">
      <c r="I178" s="392"/>
      <c r="L178" s="373"/>
    </row>
    <row r="179" spans="9:12" x14ac:dyDescent="0.2">
      <c r="I179" s="392"/>
      <c r="L179" s="373"/>
    </row>
    <row r="180" spans="9:12" x14ac:dyDescent="0.2">
      <c r="I180" s="392"/>
      <c r="L180" s="373"/>
    </row>
    <row r="181" spans="9:12" x14ac:dyDescent="0.2">
      <c r="I181" s="392"/>
      <c r="L181" s="373"/>
    </row>
    <row r="182" spans="9:12" x14ac:dyDescent="0.2">
      <c r="I182" s="392"/>
      <c r="L182" s="373"/>
    </row>
    <row r="183" spans="9:12" x14ac:dyDescent="0.2">
      <c r="I183" s="392"/>
      <c r="L183" s="373"/>
    </row>
    <row r="184" spans="9:12" x14ac:dyDescent="0.2">
      <c r="I184" s="392"/>
      <c r="L184" s="373"/>
    </row>
    <row r="185" spans="9:12" x14ac:dyDescent="0.2">
      <c r="I185" s="392"/>
      <c r="L185" s="373"/>
    </row>
    <row r="186" spans="9:12" x14ac:dyDescent="0.2">
      <c r="I186" s="392"/>
      <c r="L186" s="373"/>
    </row>
    <row r="187" spans="9:12" x14ac:dyDescent="0.2">
      <c r="I187" s="392"/>
      <c r="L187" s="373"/>
    </row>
    <row r="188" spans="9:12" x14ac:dyDescent="0.2">
      <c r="I188" s="392"/>
      <c r="L188" s="373"/>
    </row>
    <row r="189" spans="9:12" x14ac:dyDescent="0.2">
      <c r="I189" s="392"/>
      <c r="L189" s="373"/>
    </row>
    <row r="190" spans="9:12" x14ac:dyDescent="0.2">
      <c r="I190" s="392"/>
      <c r="L190" s="373"/>
    </row>
    <row r="191" spans="9:12" x14ac:dyDescent="0.2">
      <c r="I191" s="392"/>
      <c r="L191" s="373"/>
    </row>
    <row r="192" spans="9:12" x14ac:dyDescent="0.2">
      <c r="I192" s="392"/>
      <c r="L192" s="373"/>
    </row>
    <row r="193" spans="9:12" x14ac:dyDescent="0.2">
      <c r="I193" s="392"/>
      <c r="L193" s="373"/>
    </row>
    <row r="194" spans="9:12" x14ac:dyDescent="0.2">
      <c r="I194" s="392"/>
      <c r="L194" s="373"/>
    </row>
    <row r="195" spans="9:12" x14ac:dyDescent="0.2">
      <c r="I195" s="392"/>
      <c r="L195" s="373"/>
    </row>
    <row r="196" spans="9:12" x14ac:dyDescent="0.2">
      <c r="I196" s="392"/>
      <c r="L196" s="373"/>
    </row>
    <row r="197" spans="9:12" x14ac:dyDescent="0.2">
      <c r="I197" s="392"/>
      <c r="L197" s="373"/>
    </row>
    <row r="198" spans="9:12" x14ac:dyDescent="0.2">
      <c r="I198" s="392"/>
      <c r="L198" s="373"/>
    </row>
    <row r="199" spans="9:12" x14ac:dyDescent="0.2">
      <c r="I199" s="392"/>
      <c r="L199" s="373"/>
    </row>
    <row r="200" spans="9:12" x14ac:dyDescent="0.2">
      <c r="I200" s="392"/>
      <c r="L200" s="373"/>
    </row>
    <row r="201" spans="9:12" x14ac:dyDescent="0.2">
      <c r="I201" s="392"/>
      <c r="L201" s="373"/>
    </row>
    <row r="202" spans="9:12" x14ac:dyDescent="0.2">
      <c r="I202" s="392"/>
      <c r="L202" s="373"/>
    </row>
    <row r="203" spans="9:12" x14ac:dyDescent="0.2">
      <c r="I203" s="392"/>
      <c r="L203" s="373"/>
    </row>
    <row r="204" spans="9:12" x14ac:dyDescent="0.2">
      <c r="I204" s="392"/>
      <c r="L204" s="373"/>
    </row>
    <row r="205" spans="9:12" x14ac:dyDescent="0.2">
      <c r="I205" s="392"/>
      <c r="L205" s="373"/>
    </row>
    <row r="206" spans="9:12" x14ac:dyDescent="0.2">
      <c r="I206" s="392"/>
      <c r="L206" s="373"/>
    </row>
    <row r="207" spans="9:12" x14ac:dyDescent="0.2">
      <c r="I207" s="392"/>
      <c r="L207" s="373"/>
    </row>
    <row r="208" spans="9:12" x14ac:dyDescent="0.2">
      <c r="I208" s="392"/>
      <c r="L208" s="373"/>
    </row>
    <row r="209" spans="9:12" x14ac:dyDescent="0.2">
      <c r="I209" s="392"/>
      <c r="L209" s="373"/>
    </row>
    <row r="210" spans="9:12" x14ac:dyDescent="0.2">
      <c r="I210" s="392"/>
      <c r="L210" s="373"/>
    </row>
    <row r="211" spans="9:12" x14ac:dyDescent="0.2">
      <c r="I211" s="392"/>
      <c r="L211" s="373"/>
    </row>
    <row r="212" spans="9:12" x14ac:dyDescent="0.2">
      <c r="I212" s="392"/>
      <c r="L212" s="373"/>
    </row>
    <row r="213" spans="9:12" x14ac:dyDescent="0.2">
      <c r="I213" s="392"/>
      <c r="L213" s="373"/>
    </row>
    <row r="214" spans="9:12" x14ac:dyDescent="0.2">
      <c r="I214" s="392"/>
      <c r="L214" s="373"/>
    </row>
    <row r="215" spans="9:12" x14ac:dyDescent="0.2">
      <c r="I215" s="392"/>
      <c r="L215" s="373"/>
    </row>
    <row r="216" spans="9:12" x14ac:dyDescent="0.2">
      <c r="I216" s="392"/>
      <c r="L216" s="373"/>
    </row>
    <row r="217" spans="9:12" x14ac:dyDescent="0.2">
      <c r="I217" s="392"/>
      <c r="L217" s="373"/>
    </row>
    <row r="218" spans="9:12" x14ac:dyDescent="0.2">
      <c r="I218" s="392"/>
      <c r="L218" s="373"/>
    </row>
    <row r="219" spans="9:12" x14ac:dyDescent="0.2">
      <c r="I219" s="392"/>
      <c r="L219" s="373"/>
    </row>
    <row r="220" spans="9:12" x14ac:dyDescent="0.2">
      <c r="I220" s="392"/>
      <c r="L220" s="373"/>
    </row>
    <row r="221" spans="9:12" x14ac:dyDescent="0.2">
      <c r="I221" s="392"/>
      <c r="L221" s="373"/>
    </row>
    <row r="222" spans="9:12" x14ac:dyDescent="0.2">
      <c r="I222" s="392"/>
      <c r="L222" s="373"/>
    </row>
    <row r="223" spans="9:12" x14ac:dyDescent="0.2">
      <c r="I223" s="392"/>
      <c r="L223" s="373"/>
    </row>
    <row r="224" spans="9:12" x14ac:dyDescent="0.2">
      <c r="I224" s="392"/>
      <c r="L224" s="373"/>
    </row>
    <row r="225" spans="9:12" x14ac:dyDescent="0.2">
      <c r="I225" s="392"/>
      <c r="L225" s="373"/>
    </row>
    <row r="226" spans="9:12" x14ac:dyDescent="0.2">
      <c r="I226" s="392"/>
      <c r="L226" s="373"/>
    </row>
    <row r="227" spans="9:12" x14ac:dyDescent="0.2">
      <c r="I227" s="392"/>
      <c r="L227" s="373"/>
    </row>
    <row r="228" spans="9:12" x14ac:dyDescent="0.2">
      <c r="I228" s="392"/>
      <c r="L228" s="373"/>
    </row>
    <row r="229" spans="9:12" x14ac:dyDescent="0.2">
      <c r="I229" s="392"/>
      <c r="L229" s="373"/>
    </row>
    <row r="230" spans="9:12" x14ac:dyDescent="0.2">
      <c r="I230" s="392"/>
      <c r="L230" s="373"/>
    </row>
    <row r="231" spans="9:12" x14ac:dyDescent="0.2">
      <c r="I231" s="392"/>
      <c r="L231" s="373"/>
    </row>
    <row r="232" spans="9:12" x14ac:dyDescent="0.2">
      <c r="I232" s="392"/>
      <c r="L232" s="373"/>
    </row>
    <row r="233" spans="9:12" x14ac:dyDescent="0.2">
      <c r="I233" s="392"/>
      <c r="L233" s="373"/>
    </row>
    <row r="234" spans="9:12" x14ac:dyDescent="0.2">
      <c r="I234" s="392"/>
      <c r="L234" s="373"/>
    </row>
    <row r="235" spans="9:12" x14ac:dyDescent="0.2">
      <c r="I235" s="392"/>
      <c r="L235" s="373"/>
    </row>
    <row r="236" spans="9:12" x14ac:dyDescent="0.2">
      <c r="I236" s="392"/>
      <c r="L236" s="373"/>
    </row>
    <row r="237" spans="9:12" x14ac:dyDescent="0.2">
      <c r="I237" s="392"/>
      <c r="L237" s="373"/>
    </row>
    <row r="238" spans="9:12" x14ac:dyDescent="0.2">
      <c r="I238" s="392"/>
      <c r="L238" s="373"/>
    </row>
    <row r="239" spans="9:12" x14ac:dyDescent="0.2">
      <c r="I239" s="392"/>
      <c r="L239" s="373"/>
    </row>
    <row r="240" spans="9:12" x14ac:dyDescent="0.2">
      <c r="I240" s="392"/>
      <c r="L240" s="373"/>
    </row>
    <row r="241" spans="9:12" x14ac:dyDescent="0.2">
      <c r="I241" s="392"/>
      <c r="L241" s="373"/>
    </row>
    <row r="242" spans="9:12" x14ac:dyDescent="0.2">
      <c r="I242" s="392"/>
      <c r="L242" s="373"/>
    </row>
    <row r="243" spans="9:12" x14ac:dyDescent="0.2">
      <c r="I243" s="392"/>
      <c r="L243" s="373"/>
    </row>
    <row r="244" spans="9:12" x14ac:dyDescent="0.2">
      <c r="I244" s="392"/>
      <c r="L244" s="373"/>
    </row>
    <row r="245" spans="9:12" x14ac:dyDescent="0.2">
      <c r="I245" s="392"/>
      <c r="L245" s="373"/>
    </row>
    <row r="246" spans="9:12" x14ac:dyDescent="0.2">
      <c r="I246" s="392"/>
      <c r="L246" s="373"/>
    </row>
    <row r="247" spans="9:12" x14ac:dyDescent="0.2">
      <c r="I247" s="392"/>
      <c r="L247" s="373"/>
    </row>
    <row r="248" spans="9:12" x14ac:dyDescent="0.2">
      <c r="I248" s="392"/>
      <c r="L248" s="373"/>
    </row>
    <row r="249" spans="9:12" x14ac:dyDescent="0.2">
      <c r="I249" s="392"/>
      <c r="L249" s="373"/>
    </row>
    <row r="250" spans="9:12" x14ac:dyDescent="0.2">
      <c r="I250" s="392"/>
      <c r="L250" s="373"/>
    </row>
    <row r="251" spans="9:12" x14ac:dyDescent="0.2">
      <c r="I251" s="392"/>
      <c r="L251" s="373"/>
    </row>
    <row r="252" spans="9:12" x14ac:dyDescent="0.2">
      <c r="I252" s="392"/>
      <c r="L252" s="373"/>
    </row>
    <row r="253" spans="9:12" x14ac:dyDescent="0.2">
      <c r="I253" s="392"/>
      <c r="L253" s="373"/>
    </row>
    <row r="254" spans="9:12" x14ac:dyDescent="0.2">
      <c r="I254" s="392"/>
      <c r="L254" s="373"/>
    </row>
    <row r="255" spans="9:12" x14ac:dyDescent="0.2">
      <c r="I255" s="392"/>
      <c r="L255" s="373"/>
    </row>
    <row r="256" spans="9:12" x14ac:dyDescent="0.2">
      <c r="I256" s="392"/>
      <c r="L256" s="373"/>
    </row>
    <row r="257" spans="9:12" x14ac:dyDescent="0.2">
      <c r="I257" s="392"/>
      <c r="L257" s="373"/>
    </row>
    <row r="258" spans="9:12" x14ac:dyDescent="0.2">
      <c r="I258" s="392"/>
      <c r="L258" s="373"/>
    </row>
    <row r="259" spans="9:12" x14ac:dyDescent="0.2">
      <c r="I259" s="392"/>
      <c r="L259" s="373"/>
    </row>
    <row r="260" spans="9:12" x14ac:dyDescent="0.2">
      <c r="I260" s="392"/>
      <c r="L260" s="373"/>
    </row>
    <row r="261" spans="9:12" x14ac:dyDescent="0.2">
      <c r="I261" s="392"/>
      <c r="L261" s="373"/>
    </row>
    <row r="262" spans="9:12" x14ac:dyDescent="0.2">
      <c r="I262" s="392"/>
      <c r="L262" s="373"/>
    </row>
    <row r="263" spans="9:12" x14ac:dyDescent="0.2">
      <c r="I263" s="392"/>
      <c r="L263" s="373"/>
    </row>
    <row r="264" spans="9:12" x14ac:dyDescent="0.2">
      <c r="I264" s="392"/>
      <c r="L264" s="373"/>
    </row>
    <row r="265" spans="9:12" x14ac:dyDescent="0.2">
      <c r="I265" s="392"/>
      <c r="L265" s="373"/>
    </row>
    <row r="266" spans="9:12" x14ac:dyDescent="0.2">
      <c r="I266" s="392"/>
      <c r="L266" s="373"/>
    </row>
    <row r="267" spans="9:12" x14ac:dyDescent="0.2">
      <c r="I267" s="392"/>
      <c r="L267" s="373"/>
    </row>
    <row r="268" spans="9:12" x14ac:dyDescent="0.2">
      <c r="I268" s="392"/>
      <c r="L268" s="373"/>
    </row>
    <row r="269" spans="9:12" x14ac:dyDescent="0.2">
      <c r="I269" s="392"/>
      <c r="L269" s="373"/>
    </row>
    <row r="270" spans="9:12" x14ac:dyDescent="0.2">
      <c r="I270" s="392"/>
      <c r="L270" s="373"/>
    </row>
    <row r="271" spans="9:12" x14ac:dyDescent="0.2">
      <c r="I271" s="392"/>
      <c r="L271" s="373"/>
    </row>
    <row r="272" spans="9:12" x14ac:dyDescent="0.2">
      <c r="I272" s="392"/>
      <c r="L272" s="373"/>
    </row>
    <row r="273" spans="9:12" x14ac:dyDescent="0.2">
      <c r="I273" s="392"/>
      <c r="L273" s="373"/>
    </row>
    <row r="274" spans="9:12" x14ac:dyDescent="0.2">
      <c r="I274" s="392"/>
      <c r="L274" s="373"/>
    </row>
    <row r="275" spans="9:12" x14ac:dyDescent="0.2">
      <c r="I275" s="392"/>
      <c r="L275" s="373"/>
    </row>
    <row r="276" spans="9:12" x14ac:dyDescent="0.2">
      <c r="I276" s="392"/>
      <c r="L276" s="373"/>
    </row>
    <row r="277" spans="9:12" x14ac:dyDescent="0.2">
      <c r="I277" s="392"/>
      <c r="L277" s="373"/>
    </row>
    <row r="278" spans="9:12" x14ac:dyDescent="0.2">
      <c r="I278" s="392"/>
      <c r="L278" s="373"/>
    </row>
    <row r="279" spans="9:12" x14ac:dyDescent="0.2">
      <c r="I279" s="392"/>
      <c r="L279" s="373"/>
    </row>
    <row r="280" spans="9:12" x14ac:dyDescent="0.2">
      <c r="I280" s="392"/>
      <c r="L280" s="373"/>
    </row>
    <row r="281" spans="9:12" x14ac:dyDescent="0.2">
      <c r="I281" s="392"/>
      <c r="L281" s="373"/>
    </row>
    <row r="282" spans="9:12" x14ac:dyDescent="0.2">
      <c r="I282" s="392"/>
      <c r="L282" s="373"/>
    </row>
    <row r="283" spans="9:12" x14ac:dyDescent="0.2">
      <c r="I283" s="392"/>
      <c r="L283" s="373"/>
    </row>
    <row r="284" spans="9:12" x14ac:dyDescent="0.2">
      <c r="I284" s="392"/>
      <c r="L284" s="373"/>
    </row>
    <row r="285" spans="9:12" x14ac:dyDescent="0.2">
      <c r="I285" s="392"/>
      <c r="L285" s="373"/>
    </row>
    <row r="286" spans="9:12" x14ac:dyDescent="0.2">
      <c r="I286" s="392"/>
      <c r="L286" s="373"/>
    </row>
    <row r="287" spans="9:12" x14ac:dyDescent="0.2">
      <c r="I287" s="392"/>
      <c r="L287" s="373"/>
    </row>
    <row r="288" spans="9:12" x14ac:dyDescent="0.2">
      <c r="I288" s="392"/>
      <c r="L288" s="373"/>
    </row>
    <row r="289" spans="9:12" x14ac:dyDescent="0.2">
      <c r="I289" s="392"/>
      <c r="L289" s="373"/>
    </row>
    <row r="290" spans="9:12" x14ac:dyDescent="0.2">
      <c r="I290" s="392"/>
      <c r="L290" s="373"/>
    </row>
    <row r="291" spans="9:12" x14ac:dyDescent="0.2">
      <c r="I291" s="392"/>
      <c r="L291" s="373"/>
    </row>
    <row r="292" spans="9:12" x14ac:dyDescent="0.2">
      <c r="I292" s="392"/>
      <c r="L292" s="373"/>
    </row>
    <row r="293" spans="9:12" x14ac:dyDescent="0.2">
      <c r="I293" s="392"/>
      <c r="L293" s="373"/>
    </row>
    <row r="294" spans="9:12" x14ac:dyDescent="0.2">
      <c r="I294" s="392"/>
      <c r="L294" s="373"/>
    </row>
    <row r="295" spans="9:12" x14ac:dyDescent="0.2">
      <c r="I295" s="392"/>
      <c r="L295" s="373"/>
    </row>
    <row r="296" spans="9:12" x14ac:dyDescent="0.2">
      <c r="I296" s="392"/>
      <c r="L296" s="373"/>
    </row>
    <row r="297" spans="9:12" x14ac:dyDescent="0.2">
      <c r="I297" s="392"/>
      <c r="L297" s="373"/>
    </row>
    <row r="298" spans="9:12" x14ac:dyDescent="0.2">
      <c r="I298" s="392"/>
      <c r="L298" s="373"/>
    </row>
    <row r="299" spans="9:12" x14ac:dyDescent="0.2">
      <c r="I299" s="392"/>
      <c r="L299" s="373"/>
    </row>
    <row r="300" spans="9:12" x14ac:dyDescent="0.2">
      <c r="I300" s="392"/>
      <c r="L300" s="373"/>
    </row>
    <row r="301" spans="9:12" x14ac:dyDescent="0.2">
      <c r="I301" s="392"/>
      <c r="L301" s="373"/>
    </row>
    <row r="302" spans="9:12" x14ac:dyDescent="0.2">
      <c r="I302" s="392"/>
      <c r="L302" s="373"/>
    </row>
    <row r="303" spans="9:12" x14ac:dyDescent="0.2">
      <c r="I303" s="392"/>
      <c r="L303" s="373"/>
    </row>
    <row r="304" spans="9:12" x14ac:dyDescent="0.2">
      <c r="I304" s="392"/>
      <c r="L304" s="373"/>
    </row>
    <row r="305" spans="9:12" x14ac:dyDescent="0.2">
      <c r="I305" s="392"/>
      <c r="L305" s="373"/>
    </row>
    <row r="306" spans="9:12" x14ac:dyDescent="0.2">
      <c r="I306" s="392"/>
      <c r="L306" s="373"/>
    </row>
    <row r="307" spans="9:12" x14ac:dyDescent="0.2">
      <c r="I307" s="392"/>
      <c r="L307" s="373"/>
    </row>
    <row r="308" spans="9:12" x14ac:dyDescent="0.2">
      <c r="I308" s="392"/>
      <c r="L308" s="373"/>
    </row>
    <row r="309" spans="9:12" x14ac:dyDescent="0.2">
      <c r="I309" s="392"/>
      <c r="L309" s="373"/>
    </row>
    <row r="310" spans="9:12" x14ac:dyDescent="0.2">
      <c r="I310" s="392"/>
      <c r="L310" s="373"/>
    </row>
    <row r="311" spans="9:12" x14ac:dyDescent="0.2">
      <c r="I311" s="392"/>
      <c r="L311" s="373"/>
    </row>
    <row r="312" spans="9:12" x14ac:dyDescent="0.2">
      <c r="I312" s="392"/>
      <c r="L312" s="373"/>
    </row>
    <row r="313" spans="9:12" x14ac:dyDescent="0.2">
      <c r="I313" s="392"/>
      <c r="L313" s="373"/>
    </row>
    <row r="314" spans="9:12" x14ac:dyDescent="0.2">
      <c r="I314" s="392"/>
      <c r="L314" s="373"/>
    </row>
    <row r="315" spans="9:12" x14ac:dyDescent="0.2">
      <c r="I315" s="392"/>
      <c r="L315" s="373"/>
    </row>
    <row r="316" spans="9:12" x14ac:dyDescent="0.2">
      <c r="I316" s="392"/>
      <c r="L316" s="373"/>
    </row>
    <row r="317" spans="9:12" x14ac:dyDescent="0.2">
      <c r="I317" s="392"/>
      <c r="L317" s="373"/>
    </row>
    <row r="318" spans="9:12" x14ac:dyDescent="0.2">
      <c r="I318" s="392"/>
      <c r="L318" s="373"/>
    </row>
    <row r="319" spans="9:12" x14ac:dyDescent="0.2">
      <c r="I319" s="392"/>
      <c r="L319" s="373"/>
    </row>
    <row r="320" spans="9:12" x14ac:dyDescent="0.2">
      <c r="I320" s="392"/>
      <c r="L320" s="373"/>
    </row>
    <row r="321" spans="9:12" x14ac:dyDescent="0.2">
      <c r="I321" s="392"/>
      <c r="L321" s="373"/>
    </row>
    <row r="322" spans="9:12" x14ac:dyDescent="0.2">
      <c r="I322" s="392"/>
      <c r="L322" s="373"/>
    </row>
    <row r="323" spans="9:12" x14ac:dyDescent="0.2">
      <c r="I323" s="392"/>
      <c r="L323" s="373"/>
    </row>
    <row r="324" spans="9:12" x14ac:dyDescent="0.2">
      <c r="I324" s="392"/>
      <c r="L324" s="373"/>
    </row>
    <row r="325" spans="9:12" x14ac:dyDescent="0.2">
      <c r="I325" s="392"/>
      <c r="L325" s="373"/>
    </row>
    <row r="326" spans="9:12" x14ac:dyDescent="0.2">
      <c r="I326" s="392"/>
      <c r="L326" s="373"/>
    </row>
    <row r="327" spans="9:12" x14ac:dyDescent="0.2">
      <c r="I327" s="392"/>
      <c r="L327" s="373"/>
    </row>
    <row r="328" spans="9:12" x14ac:dyDescent="0.2">
      <c r="I328" s="392"/>
      <c r="L328" s="373"/>
    </row>
    <row r="329" spans="9:12" x14ac:dyDescent="0.2">
      <c r="I329" s="392"/>
      <c r="L329" s="373"/>
    </row>
    <row r="330" spans="9:12" x14ac:dyDescent="0.2">
      <c r="I330" s="392"/>
      <c r="L330" s="373"/>
    </row>
    <row r="331" spans="9:12" x14ac:dyDescent="0.2">
      <c r="I331" s="392"/>
      <c r="L331" s="373"/>
    </row>
    <row r="332" spans="9:12" x14ac:dyDescent="0.2">
      <c r="I332" s="392"/>
      <c r="L332" s="373"/>
    </row>
    <row r="333" spans="9:12" x14ac:dyDescent="0.2">
      <c r="I333" s="392"/>
      <c r="L333" s="373"/>
    </row>
    <row r="334" spans="9:12" x14ac:dyDescent="0.2">
      <c r="I334" s="392"/>
      <c r="L334" s="373"/>
    </row>
    <row r="335" spans="9:12" x14ac:dyDescent="0.2">
      <c r="I335" s="392"/>
      <c r="L335" s="373"/>
    </row>
    <row r="336" spans="9:12" x14ac:dyDescent="0.2">
      <c r="I336" s="392"/>
      <c r="L336" s="373"/>
    </row>
    <row r="337" spans="9:12" x14ac:dyDescent="0.2">
      <c r="I337" s="392"/>
      <c r="L337" s="373"/>
    </row>
    <row r="338" spans="9:12" x14ac:dyDescent="0.2">
      <c r="I338" s="392"/>
      <c r="L338" s="373"/>
    </row>
    <row r="339" spans="9:12" x14ac:dyDescent="0.2">
      <c r="I339" s="392"/>
      <c r="L339" s="373"/>
    </row>
    <row r="340" spans="9:12" x14ac:dyDescent="0.2">
      <c r="I340" s="392"/>
      <c r="L340" s="373"/>
    </row>
    <row r="341" spans="9:12" x14ac:dyDescent="0.2">
      <c r="I341" s="392"/>
      <c r="L341" s="373"/>
    </row>
    <row r="342" spans="9:12" x14ac:dyDescent="0.2">
      <c r="I342" s="392"/>
      <c r="L342" s="373"/>
    </row>
    <row r="343" spans="9:12" x14ac:dyDescent="0.2">
      <c r="I343" s="392"/>
      <c r="L343" s="373"/>
    </row>
    <row r="344" spans="9:12" x14ac:dyDescent="0.2">
      <c r="I344" s="392"/>
      <c r="L344" s="373"/>
    </row>
    <row r="345" spans="9:12" x14ac:dyDescent="0.2">
      <c r="I345" s="392"/>
      <c r="L345" s="373"/>
    </row>
    <row r="346" spans="9:12" x14ac:dyDescent="0.2">
      <c r="I346" s="392"/>
      <c r="L346" s="373"/>
    </row>
    <row r="347" spans="9:12" x14ac:dyDescent="0.2">
      <c r="I347" s="392"/>
      <c r="L347" s="373"/>
    </row>
    <row r="348" spans="9:12" x14ac:dyDescent="0.2">
      <c r="I348" s="392"/>
      <c r="L348" s="373"/>
    </row>
    <row r="349" spans="9:12" x14ac:dyDescent="0.2">
      <c r="I349" s="392"/>
      <c r="L349" s="373"/>
    </row>
    <row r="350" spans="9:12" x14ac:dyDescent="0.2">
      <c r="I350" s="392"/>
      <c r="L350" s="373"/>
    </row>
    <row r="351" spans="9:12" x14ac:dyDescent="0.2">
      <c r="I351" s="392"/>
      <c r="L351" s="373"/>
    </row>
    <row r="352" spans="9:12" x14ac:dyDescent="0.2">
      <c r="I352" s="392"/>
      <c r="L352" s="373"/>
    </row>
    <row r="353" spans="9:12" x14ac:dyDescent="0.2">
      <c r="I353" s="392"/>
      <c r="L353" s="373"/>
    </row>
    <row r="354" spans="9:12" x14ac:dyDescent="0.2">
      <c r="I354" s="392"/>
      <c r="L354" s="373"/>
    </row>
    <row r="355" spans="9:12" x14ac:dyDescent="0.2">
      <c r="I355" s="392"/>
      <c r="L355" s="373"/>
    </row>
    <row r="356" spans="9:12" x14ac:dyDescent="0.2">
      <c r="I356" s="392"/>
      <c r="L356" s="373"/>
    </row>
    <row r="357" spans="9:12" x14ac:dyDescent="0.2">
      <c r="I357" s="392"/>
      <c r="L357" s="373"/>
    </row>
    <row r="358" spans="9:12" x14ac:dyDescent="0.2">
      <c r="I358" s="392"/>
      <c r="L358" s="373"/>
    </row>
    <row r="359" spans="9:12" x14ac:dyDescent="0.2">
      <c r="I359" s="392"/>
      <c r="L359" s="373"/>
    </row>
    <row r="360" spans="9:12" x14ac:dyDescent="0.2">
      <c r="I360" s="392"/>
      <c r="L360" s="373"/>
    </row>
    <row r="361" spans="9:12" x14ac:dyDescent="0.2">
      <c r="I361" s="392"/>
      <c r="L361" s="373"/>
    </row>
    <row r="362" spans="9:12" x14ac:dyDescent="0.2">
      <c r="I362" s="392"/>
      <c r="L362" s="373"/>
    </row>
    <row r="363" spans="9:12" x14ac:dyDescent="0.2">
      <c r="I363" s="392"/>
      <c r="L363" s="373"/>
    </row>
    <row r="364" spans="9:12" x14ac:dyDescent="0.2">
      <c r="I364" s="392"/>
      <c r="L364" s="373"/>
    </row>
    <row r="365" spans="9:12" x14ac:dyDescent="0.2">
      <c r="I365" s="392"/>
      <c r="L365" s="373"/>
    </row>
    <row r="366" spans="9:12" x14ac:dyDescent="0.2">
      <c r="I366" s="392"/>
      <c r="L366" s="373"/>
    </row>
    <row r="367" spans="9:12" x14ac:dyDescent="0.2">
      <c r="I367" s="392"/>
      <c r="L367" s="373"/>
    </row>
    <row r="368" spans="9:12" x14ac:dyDescent="0.2">
      <c r="I368" s="392"/>
      <c r="L368" s="373"/>
    </row>
    <row r="369" spans="9:12" x14ac:dyDescent="0.2">
      <c r="I369" s="392"/>
      <c r="L369" s="373"/>
    </row>
    <row r="370" spans="9:12" x14ac:dyDescent="0.2">
      <c r="I370" s="392"/>
      <c r="L370" s="373"/>
    </row>
    <row r="371" spans="9:12" x14ac:dyDescent="0.2">
      <c r="I371" s="392"/>
      <c r="L371" s="373"/>
    </row>
    <row r="372" spans="9:12" x14ac:dyDescent="0.2">
      <c r="I372" s="392"/>
      <c r="L372" s="373"/>
    </row>
    <row r="373" spans="9:12" x14ac:dyDescent="0.2">
      <c r="I373" s="392"/>
      <c r="L373" s="373"/>
    </row>
    <row r="374" spans="9:12" x14ac:dyDescent="0.2">
      <c r="I374" s="392"/>
      <c r="L374" s="373"/>
    </row>
    <row r="375" spans="9:12" x14ac:dyDescent="0.2">
      <c r="I375" s="392"/>
      <c r="L375" s="373"/>
    </row>
    <row r="376" spans="9:12" x14ac:dyDescent="0.2">
      <c r="I376" s="392"/>
      <c r="L376" s="373"/>
    </row>
    <row r="377" spans="9:12" x14ac:dyDescent="0.2">
      <c r="I377" s="392"/>
      <c r="L377" s="373"/>
    </row>
    <row r="378" spans="9:12" x14ac:dyDescent="0.2">
      <c r="I378" s="392"/>
      <c r="L378" s="373"/>
    </row>
    <row r="379" spans="9:12" x14ac:dyDescent="0.2">
      <c r="I379" s="392"/>
      <c r="L379" s="373"/>
    </row>
    <row r="380" spans="9:12" x14ac:dyDescent="0.2">
      <c r="I380" s="392"/>
      <c r="L380" s="373"/>
    </row>
    <row r="381" spans="9:12" x14ac:dyDescent="0.2">
      <c r="I381" s="392"/>
      <c r="L381" s="373"/>
    </row>
    <row r="382" spans="9:12" x14ac:dyDescent="0.2">
      <c r="I382" s="392"/>
      <c r="L382" s="373"/>
    </row>
    <row r="383" spans="9:12" x14ac:dyDescent="0.2">
      <c r="I383" s="392"/>
      <c r="L383" s="373"/>
    </row>
    <row r="384" spans="9:12" x14ac:dyDescent="0.2">
      <c r="I384" s="392"/>
      <c r="L384" s="373"/>
    </row>
    <row r="385" spans="9:12" x14ac:dyDescent="0.2">
      <c r="I385" s="392"/>
      <c r="L385" s="373"/>
    </row>
    <row r="386" spans="9:12" x14ac:dyDescent="0.2">
      <c r="I386" s="392"/>
      <c r="L386" s="373"/>
    </row>
    <row r="387" spans="9:12" x14ac:dyDescent="0.2">
      <c r="I387" s="392"/>
      <c r="L387" s="373"/>
    </row>
    <row r="388" spans="9:12" x14ac:dyDescent="0.2">
      <c r="I388" s="392"/>
      <c r="L388" s="373"/>
    </row>
    <row r="389" spans="9:12" x14ac:dyDescent="0.2">
      <c r="I389" s="392"/>
      <c r="L389" s="373"/>
    </row>
    <row r="390" spans="9:12" x14ac:dyDescent="0.2">
      <c r="I390" s="392"/>
      <c r="L390" s="373"/>
    </row>
    <row r="391" spans="9:12" x14ac:dyDescent="0.2">
      <c r="I391" s="392"/>
      <c r="L391" s="373"/>
    </row>
    <row r="392" spans="9:12" x14ac:dyDescent="0.2">
      <c r="I392" s="392"/>
      <c r="L392" s="373"/>
    </row>
    <row r="393" spans="9:12" x14ac:dyDescent="0.2">
      <c r="I393" s="392"/>
      <c r="L393" s="373"/>
    </row>
    <row r="394" spans="9:12" x14ac:dyDescent="0.2">
      <c r="I394" s="392"/>
      <c r="L394" s="373"/>
    </row>
    <row r="395" spans="9:12" x14ac:dyDescent="0.2">
      <c r="I395" s="392"/>
      <c r="L395" s="373"/>
    </row>
    <row r="396" spans="9:12" x14ac:dyDescent="0.2">
      <c r="I396" s="392"/>
      <c r="L396" s="373"/>
    </row>
    <row r="397" spans="9:12" x14ac:dyDescent="0.2">
      <c r="I397" s="392"/>
      <c r="L397" s="373"/>
    </row>
    <row r="398" spans="9:12" x14ac:dyDescent="0.2">
      <c r="I398" s="392"/>
      <c r="L398" s="373"/>
    </row>
    <row r="399" spans="9:12" x14ac:dyDescent="0.2">
      <c r="I399" s="392"/>
      <c r="L399" s="373"/>
    </row>
    <row r="400" spans="9:12" x14ac:dyDescent="0.2">
      <c r="I400" s="392"/>
      <c r="L400" s="373"/>
    </row>
    <row r="401" spans="9:12" x14ac:dyDescent="0.2">
      <c r="I401" s="392"/>
      <c r="L401" s="373"/>
    </row>
    <row r="402" spans="9:12" x14ac:dyDescent="0.2">
      <c r="I402" s="392"/>
      <c r="L402" s="373"/>
    </row>
    <row r="403" spans="9:12" x14ac:dyDescent="0.2">
      <c r="I403" s="392"/>
      <c r="L403" s="373"/>
    </row>
    <row r="404" spans="9:12" x14ac:dyDescent="0.2">
      <c r="I404" s="392"/>
      <c r="L404" s="373"/>
    </row>
    <row r="405" spans="9:12" x14ac:dyDescent="0.2">
      <c r="I405" s="392"/>
      <c r="L405" s="373"/>
    </row>
    <row r="406" spans="9:12" x14ac:dyDescent="0.2">
      <c r="I406" s="392"/>
      <c r="L406" s="373"/>
    </row>
    <row r="407" spans="9:12" x14ac:dyDescent="0.2">
      <c r="I407" s="392"/>
      <c r="L407" s="373"/>
    </row>
    <row r="408" spans="9:12" x14ac:dyDescent="0.2">
      <c r="I408" s="392"/>
      <c r="L408" s="373"/>
    </row>
    <row r="409" spans="9:12" x14ac:dyDescent="0.2">
      <c r="I409" s="392"/>
      <c r="L409" s="373"/>
    </row>
    <row r="410" spans="9:12" x14ac:dyDescent="0.2">
      <c r="I410" s="392"/>
      <c r="L410" s="373"/>
    </row>
    <row r="411" spans="9:12" x14ac:dyDescent="0.2">
      <c r="I411" s="392"/>
      <c r="L411" s="373"/>
    </row>
    <row r="412" spans="9:12" x14ac:dyDescent="0.2">
      <c r="I412" s="392"/>
      <c r="L412" s="373"/>
    </row>
    <row r="413" spans="9:12" x14ac:dyDescent="0.2">
      <c r="I413" s="392"/>
      <c r="L413" s="373"/>
    </row>
    <row r="414" spans="9:12" x14ac:dyDescent="0.2">
      <c r="I414" s="392"/>
      <c r="L414" s="373"/>
    </row>
    <row r="415" spans="9:12" x14ac:dyDescent="0.2">
      <c r="I415" s="392"/>
      <c r="L415" s="373"/>
    </row>
    <row r="416" spans="9:12" x14ac:dyDescent="0.2">
      <c r="I416" s="392"/>
      <c r="L416" s="373"/>
    </row>
    <row r="417" spans="9:12" x14ac:dyDescent="0.2">
      <c r="I417" s="392"/>
      <c r="L417" s="373"/>
    </row>
    <row r="418" spans="9:12" x14ac:dyDescent="0.2">
      <c r="I418" s="392"/>
      <c r="L418" s="373"/>
    </row>
    <row r="419" spans="9:12" x14ac:dyDescent="0.2">
      <c r="I419" s="392"/>
      <c r="L419" s="373"/>
    </row>
    <row r="420" spans="9:12" x14ac:dyDescent="0.2">
      <c r="I420" s="392"/>
      <c r="L420" s="373"/>
    </row>
    <row r="421" spans="9:12" x14ac:dyDescent="0.2">
      <c r="I421" s="392"/>
      <c r="L421" s="373"/>
    </row>
    <row r="422" spans="9:12" x14ac:dyDescent="0.2">
      <c r="I422" s="392"/>
      <c r="L422" s="373"/>
    </row>
    <row r="423" spans="9:12" x14ac:dyDescent="0.2">
      <c r="I423" s="392"/>
      <c r="L423" s="373"/>
    </row>
    <row r="424" spans="9:12" x14ac:dyDescent="0.2">
      <c r="I424" s="392"/>
      <c r="L424" s="373"/>
    </row>
    <row r="425" spans="9:12" x14ac:dyDescent="0.2">
      <c r="I425" s="392"/>
      <c r="L425" s="373"/>
    </row>
    <row r="426" spans="9:12" x14ac:dyDescent="0.2">
      <c r="I426" s="392"/>
      <c r="L426" s="373"/>
    </row>
    <row r="427" spans="9:12" x14ac:dyDescent="0.2">
      <c r="I427" s="392"/>
      <c r="L427" s="373"/>
    </row>
    <row r="428" spans="9:12" x14ac:dyDescent="0.2">
      <c r="I428" s="392"/>
      <c r="L428" s="373"/>
    </row>
    <row r="429" spans="9:12" x14ac:dyDescent="0.2">
      <c r="I429" s="392"/>
      <c r="L429" s="373"/>
    </row>
    <row r="430" spans="9:12" x14ac:dyDescent="0.2">
      <c r="I430" s="392"/>
      <c r="L430" s="373"/>
    </row>
    <row r="431" spans="9:12" x14ac:dyDescent="0.2">
      <c r="I431" s="392"/>
      <c r="L431" s="373"/>
    </row>
    <row r="432" spans="9:12" x14ac:dyDescent="0.2">
      <c r="I432" s="392"/>
      <c r="L432" s="373"/>
    </row>
    <row r="433" spans="9:12" x14ac:dyDescent="0.2">
      <c r="I433" s="392"/>
      <c r="L433" s="373"/>
    </row>
    <row r="434" spans="9:12" x14ac:dyDescent="0.2">
      <c r="I434" s="392"/>
      <c r="L434" s="373"/>
    </row>
    <row r="435" spans="9:12" x14ac:dyDescent="0.2">
      <c r="I435" s="392"/>
      <c r="L435" s="373"/>
    </row>
    <row r="436" spans="9:12" x14ac:dyDescent="0.2">
      <c r="I436" s="392"/>
      <c r="L436" s="373"/>
    </row>
    <row r="437" spans="9:12" x14ac:dyDescent="0.2">
      <c r="I437" s="392"/>
      <c r="L437" s="373"/>
    </row>
    <row r="438" spans="9:12" x14ac:dyDescent="0.2">
      <c r="I438" s="392"/>
      <c r="L438" s="373"/>
    </row>
    <row r="439" spans="9:12" x14ac:dyDescent="0.2">
      <c r="I439" s="392"/>
      <c r="L439" s="373"/>
    </row>
    <row r="440" spans="9:12" x14ac:dyDescent="0.2">
      <c r="I440" s="392"/>
      <c r="L440" s="373"/>
    </row>
    <row r="441" spans="9:12" x14ac:dyDescent="0.2">
      <c r="I441" s="392"/>
      <c r="L441" s="373"/>
    </row>
    <row r="442" spans="9:12" x14ac:dyDescent="0.2">
      <c r="I442" s="392"/>
      <c r="L442" s="373"/>
    </row>
    <row r="443" spans="9:12" x14ac:dyDescent="0.2">
      <c r="I443" s="392"/>
      <c r="L443" s="373"/>
    </row>
    <row r="444" spans="9:12" x14ac:dyDescent="0.2">
      <c r="I444" s="392"/>
      <c r="L444" s="373"/>
    </row>
    <row r="445" spans="9:12" x14ac:dyDescent="0.2">
      <c r="I445" s="392"/>
      <c r="L445" s="373"/>
    </row>
    <row r="446" spans="9:12" x14ac:dyDescent="0.2">
      <c r="I446" s="392"/>
      <c r="L446" s="373"/>
    </row>
    <row r="447" spans="9:12" x14ac:dyDescent="0.2">
      <c r="I447" s="392"/>
      <c r="L447" s="373"/>
    </row>
    <row r="448" spans="9:12" x14ac:dyDescent="0.2">
      <c r="I448" s="392"/>
      <c r="L448" s="373"/>
    </row>
    <row r="449" spans="9:12" x14ac:dyDescent="0.2">
      <c r="I449" s="392"/>
      <c r="L449" s="373"/>
    </row>
    <row r="450" spans="9:12" x14ac:dyDescent="0.2">
      <c r="I450" s="392"/>
      <c r="L450" s="373"/>
    </row>
    <row r="451" spans="9:12" x14ac:dyDescent="0.2">
      <c r="I451" s="392"/>
      <c r="L451" s="373"/>
    </row>
    <row r="452" spans="9:12" x14ac:dyDescent="0.2">
      <c r="I452" s="392"/>
      <c r="L452" s="373"/>
    </row>
    <row r="453" spans="9:12" x14ac:dyDescent="0.2">
      <c r="I453" s="392"/>
      <c r="L453" s="373"/>
    </row>
    <row r="454" spans="9:12" x14ac:dyDescent="0.2">
      <c r="I454" s="392"/>
      <c r="L454" s="373"/>
    </row>
    <row r="455" spans="9:12" x14ac:dyDescent="0.2">
      <c r="I455" s="392"/>
      <c r="L455" s="373"/>
    </row>
    <row r="456" spans="9:12" x14ac:dyDescent="0.2">
      <c r="I456" s="392"/>
      <c r="L456" s="373"/>
    </row>
    <row r="457" spans="9:12" x14ac:dyDescent="0.2">
      <c r="I457" s="392"/>
      <c r="L457" s="373"/>
    </row>
    <row r="458" spans="9:12" x14ac:dyDescent="0.2">
      <c r="I458" s="392"/>
      <c r="L458" s="373"/>
    </row>
    <row r="459" spans="9:12" x14ac:dyDescent="0.2">
      <c r="I459" s="392"/>
      <c r="L459" s="373"/>
    </row>
    <row r="460" spans="9:12" x14ac:dyDescent="0.2">
      <c r="I460" s="392"/>
      <c r="L460" s="373"/>
    </row>
    <row r="461" spans="9:12" x14ac:dyDescent="0.2">
      <c r="I461" s="392"/>
      <c r="L461" s="373"/>
    </row>
    <row r="462" spans="9:12" x14ac:dyDescent="0.2">
      <c r="I462" s="392"/>
      <c r="L462" s="373"/>
    </row>
    <row r="463" spans="9:12" x14ac:dyDescent="0.2">
      <c r="I463" s="392"/>
      <c r="L463" s="373"/>
    </row>
    <row r="464" spans="9:12" x14ac:dyDescent="0.2">
      <c r="I464" s="392"/>
      <c r="L464" s="373"/>
    </row>
    <row r="465" spans="9:12" x14ac:dyDescent="0.2">
      <c r="I465" s="392"/>
      <c r="L465" s="373"/>
    </row>
    <row r="466" spans="9:12" x14ac:dyDescent="0.2">
      <c r="I466" s="392"/>
      <c r="L466" s="373"/>
    </row>
    <row r="467" spans="9:12" x14ac:dyDescent="0.2">
      <c r="I467" s="392"/>
      <c r="L467" s="373"/>
    </row>
    <row r="468" spans="9:12" x14ac:dyDescent="0.2">
      <c r="I468" s="392"/>
      <c r="L468" s="373"/>
    </row>
    <row r="469" spans="9:12" x14ac:dyDescent="0.2">
      <c r="I469" s="392"/>
      <c r="L469" s="373"/>
    </row>
    <row r="470" spans="9:12" x14ac:dyDescent="0.2">
      <c r="I470" s="392"/>
      <c r="L470" s="373"/>
    </row>
    <row r="471" spans="9:12" x14ac:dyDescent="0.2">
      <c r="I471" s="392"/>
      <c r="L471" s="373"/>
    </row>
    <row r="472" spans="9:12" x14ac:dyDescent="0.2">
      <c r="I472" s="392"/>
      <c r="L472" s="373"/>
    </row>
    <row r="473" spans="9:12" x14ac:dyDescent="0.2">
      <c r="I473" s="392"/>
      <c r="L473" s="373"/>
    </row>
    <row r="474" spans="9:12" x14ac:dyDescent="0.2">
      <c r="I474" s="392"/>
      <c r="L474" s="373"/>
    </row>
    <row r="475" spans="9:12" x14ac:dyDescent="0.2">
      <c r="I475" s="392"/>
      <c r="L475" s="373"/>
    </row>
    <row r="476" spans="9:12" x14ac:dyDescent="0.2">
      <c r="I476" s="392"/>
      <c r="L476" s="373"/>
    </row>
    <row r="477" spans="9:12" x14ac:dyDescent="0.2">
      <c r="I477" s="392"/>
      <c r="L477" s="373"/>
    </row>
    <row r="478" spans="9:12" x14ac:dyDescent="0.2">
      <c r="I478" s="392"/>
      <c r="L478" s="373"/>
    </row>
    <row r="479" spans="9:12" x14ac:dyDescent="0.2">
      <c r="I479" s="392"/>
      <c r="L479" s="373"/>
    </row>
    <row r="480" spans="9:12" x14ac:dyDescent="0.2">
      <c r="I480" s="392"/>
      <c r="L480" s="373"/>
    </row>
    <row r="481" spans="9:12" x14ac:dyDescent="0.2">
      <c r="I481" s="392"/>
      <c r="L481" s="373"/>
    </row>
    <row r="482" spans="9:12" x14ac:dyDescent="0.2">
      <c r="I482" s="392"/>
      <c r="L482" s="373"/>
    </row>
    <row r="483" spans="9:12" x14ac:dyDescent="0.2">
      <c r="I483" s="392"/>
      <c r="L483" s="373"/>
    </row>
    <row r="484" spans="9:12" x14ac:dyDescent="0.2">
      <c r="I484" s="392"/>
      <c r="L484" s="373"/>
    </row>
    <row r="485" spans="9:12" x14ac:dyDescent="0.2">
      <c r="I485" s="392"/>
      <c r="L485" s="373"/>
    </row>
    <row r="486" spans="9:12" x14ac:dyDescent="0.2">
      <c r="I486" s="392"/>
      <c r="L486" s="373"/>
    </row>
    <row r="487" spans="9:12" x14ac:dyDescent="0.2">
      <c r="I487" s="392"/>
      <c r="L487" s="373"/>
    </row>
    <row r="488" spans="9:12" x14ac:dyDescent="0.2">
      <c r="I488" s="392"/>
      <c r="L488" s="373"/>
    </row>
    <row r="489" spans="9:12" x14ac:dyDescent="0.2">
      <c r="I489" s="392"/>
      <c r="L489" s="373"/>
    </row>
    <row r="490" spans="9:12" x14ac:dyDescent="0.2">
      <c r="I490" s="392"/>
      <c r="L490" s="373"/>
    </row>
    <row r="491" spans="9:12" x14ac:dyDescent="0.2">
      <c r="I491" s="392"/>
      <c r="L491" s="373"/>
    </row>
    <row r="492" spans="9:12" x14ac:dyDescent="0.2">
      <c r="I492" s="392"/>
      <c r="L492" s="373"/>
    </row>
    <row r="493" spans="9:12" x14ac:dyDescent="0.2">
      <c r="I493" s="392"/>
      <c r="L493" s="373"/>
    </row>
    <row r="494" spans="9:12" x14ac:dyDescent="0.2">
      <c r="I494" s="392"/>
      <c r="L494" s="373"/>
    </row>
    <row r="495" spans="9:12" x14ac:dyDescent="0.2">
      <c r="I495" s="392"/>
      <c r="L495" s="373"/>
    </row>
    <row r="496" spans="9:12" x14ac:dyDescent="0.2">
      <c r="I496" s="392"/>
      <c r="L496" s="373"/>
    </row>
    <row r="497" spans="9:12" x14ac:dyDescent="0.2">
      <c r="I497" s="392"/>
      <c r="L497" s="373"/>
    </row>
    <row r="498" spans="9:12" x14ac:dyDescent="0.2">
      <c r="I498" s="392"/>
      <c r="L498" s="373"/>
    </row>
    <row r="499" spans="9:12" x14ac:dyDescent="0.2">
      <c r="I499" s="392"/>
      <c r="L499" s="373"/>
    </row>
    <row r="500" spans="9:12" x14ac:dyDescent="0.2">
      <c r="I500" s="392"/>
      <c r="L500" s="373"/>
    </row>
    <row r="501" spans="9:12" x14ac:dyDescent="0.2">
      <c r="I501" s="392"/>
      <c r="L501" s="373"/>
    </row>
    <row r="502" spans="9:12" x14ac:dyDescent="0.2">
      <c r="I502" s="392"/>
      <c r="L502" s="373"/>
    </row>
    <row r="503" spans="9:12" x14ac:dyDescent="0.2">
      <c r="I503" s="392"/>
      <c r="L503" s="373"/>
    </row>
    <row r="504" spans="9:12" x14ac:dyDescent="0.2">
      <c r="I504" s="392"/>
      <c r="L504" s="373"/>
    </row>
    <row r="505" spans="9:12" x14ac:dyDescent="0.2">
      <c r="I505" s="392"/>
      <c r="L505" s="373"/>
    </row>
    <row r="506" spans="9:12" x14ac:dyDescent="0.2">
      <c r="I506" s="392"/>
      <c r="L506" s="373"/>
    </row>
    <row r="507" spans="9:12" x14ac:dyDescent="0.2">
      <c r="I507" s="392"/>
      <c r="L507" s="373"/>
    </row>
    <row r="508" spans="9:12" x14ac:dyDescent="0.2">
      <c r="I508" s="392"/>
      <c r="L508" s="373"/>
    </row>
    <row r="509" spans="9:12" x14ac:dyDescent="0.2">
      <c r="I509" s="392"/>
      <c r="L509" s="373"/>
    </row>
    <row r="510" spans="9:12" x14ac:dyDescent="0.2">
      <c r="I510" s="392"/>
      <c r="L510" s="373"/>
    </row>
    <row r="511" spans="9:12" x14ac:dyDescent="0.2">
      <c r="I511" s="392"/>
      <c r="L511" s="373"/>
    </row>
    <row r="512" spans="9:12" x14ac:dyDescent="0.2">
      <c r="I512" s="392"/>
      <c r="L512" s="373"/>
    </row>
    <row r="513" spans="9:12" x14ac:dyDescent="0.2">
      <c r="I513" s="392"/>
      <c r="L513" s="373"/>
    </row>
    <row r="514" spans="9:12" x14ac:dyDescent="0.2">
      <c r="I514" s="392"/>
      <c r="L514" s="373"/>
    </row>
    <row r="515" spans="9:12" x14ac:dyDescent="0.2">
      <c r="I515" s="392"/>
      <c r="L515" s="373"/>
    </row>
    <row r="516" spans="9:12" x14ac:dyDescent="0.2">
      <c r="I516" s="392"/>
      <c r="L516" s="373"/>
    </row>
    <row r="517" spans="9:12" x14ac:dyDescent="0.2">
      <c r="I517" s="392"/>
      <c r="L517" s="373"/>
    </row>
    <row r="518" spans="9:12" x14ac:dyDescent="0.2">
      <c r="I518" s="392"/>
      <c r="L518" s="373"/>
    </row>
    <row r="519" spans="9:12" x14ac:dyDescent="0.2">
      <c r="I519" s="392"/>
      <c r="L519" s="373"/>
    </row>
    <row r="520" spans="9:12" x14ac:dyDescent="0.2">
      <c r="I520" s="392"/>
      <c r="L520" s="373"/>
    </row>
    <row r="521" spans="9:12" x14ac:dyDescent="0.2">
      <c r="I521" s="392"/>
      <c r="L521" s="373"/>
    </row>
    <row r="522" spans="9:12" x14ac:dyDescent="0.2">
      <c r="I522" s="392"/>
      <c r="L522" s="373"/>
    </row>
    <row r="523" spans="9:12" x14ac:dyDescent="0.2">
      <c r="I523" s="392"/>
      <c r="L523" s="373"/>
    </row>
    <row r="524" spans="9:12" x14ac:dyDescent="0.2">
      <c r="I524" s="392"/>
      <c r="L524" s="373"/>
    </row>
    <row r="525" spans="9:12" x14ac:dyDescent="0.2">
      <c r="I525" s="392"/>
      <c r="L525" s="373"/>
    </row>
    <row r="526" spans="9:12" x14ac:dyDescent="0.2">
      <c r="I526" s="392"/>
      <c r="L526" s="373"/>
    </row>
    <row r="527" spans="9:12" x14ac:dyDescent="0.2">
      <c r="I527" s="392"/>
      <c r="L527" s="373"/>
    </row>
    <row r="528" spans="9:12" x14ac:dyDescent="0.2">
      <c r="I528" s="392"/>
      <c r="L528" s="373"/>
    </row>
    <row r="529" spans="9:12" x14ac:dyDescent="0.2">
      <c r="I529" s="392"/>
      <c r="L529" s="373"/>
    </row>
    <row r="530" spans="9:12" x14ac:dyDescent="0.2">
      <c r="I530" s="392"/>
      <c r="L530" s="373"/>
    </row>
    <row r="531" spans="9:12" x14ac:dyDescent="0.2">
      <c r="I531" s="392"/>
      <c r="L531" s="373"/>
    </row>
    <row r="532" spans="9:12" x14ac:dyDescent="0.2">
      <c r="I532" s="392"/>
      <c r="L532" s="373"/>
    </row>
    <row r="533" spans="9:12" x14ac:dyDescent="0.2">
      <c r="I533" s="392"/>
      <c r="L533" s="373"/>
    </row>
    <row r="534" spans="9:12" x14ac:dyDescent="0.2">
      <c r="I534" s="392"/>
      <c r="L534" s="373"/>
    </row>
    <row r="535" spans="9:12" x14ac:dyDescent="0.2">
      <c r="I535" s="392"/>
      <c r="L535" s="373"/>
    </row>
    <row r="536" spans="9:12" x14ac:dyDescent="0.2">
      <c r="I536" s="392"/>
      <c r="L536" s="373"/>
    </row>
    <row r="537" spans="9:12" x14ac:dyDescent="0.2">
      <c r="I537" s="392"/>
      <c r="L537" s="373"/>
    </row>
    <row r="538" spans="9:12" x14ac:dyDescent="0.2">
      <c r="I538" s="392"/>
      <c r="L538" s="373"/>
    </row>
    <row r="539" spans="9:12" x14ac:dyDescent="0.2">
      <c r="I539" s="392"/>
      <c r="L539" s="373"/>
    </row>
    <row r="540" spans="9:12" x14ac:dyDescent="0.2">
      <c r="I540" s="392"/>
      <c r="L540" s="373"/>
    </row>
    <row r="541" spans="9:12" x14ac:dyDescent="0.2">
      <c r="I541" s="392"/>
      <c r="L541" s="373"/>
    </row>
    <row r="542" spans="9:12" x14ac:dyDescent="0.2">
      <c r="I542" s="392"/>
      <c r="L542" s="373"/>
    </row>
    <row r="543" spans="9:12" x14ac:dyDescent="0.2">
      <c r="I543" s="392"/>
      <c r="L543" s="373"/>
    </row>
    <row r="544" spans="9:12" x14ac:dyDescent="0.2">
      <c r="I544" s="392"/>
      <c r="L544" s="373"/>
    </row>
    <row r="545" spans="9:12" x14ac:dyDescent="0.2">
      <c r="I545" s="392"/>
      <c r="L545" s="373"/>
    </row>
    <row r="546" spans="9:12" x14ac:dyDescent="0.2">
      <c r="I546" s="392"/>
      <c r="L546" s="373"/>
    </row>
    <row r="547" spans="9:12" x14ac:dyDescent="0.2">
      <c r="I547" s="392"/>
      <c r="L547" s="373"/>
    </row>
    <row r="548" spans="9:12" x14ac:dyDescent="0.2">
      <c r="I548" s="392"/>
      <c r="L548" s="373"/>
    </row>
    <row r="549" spans="9:12" x14ac:dyDescent="0.2">
      <c r="I549" s="392"/>
      <c r="L549" s="373"/>
    </row>
    <row r="550" spans="9:12" x14ac:dyDescent="0.2">
      <c r="I550" s="392"/>
      <c r="L550" s="373"/>
    </row>
    <row r="551" spans="9:12" x14ac:dyDescent="0.2">
      <c r="I551" s="392"/>
      <c r="L551" s="373"/>
    </row>
    <row r="552" spans="9:12" x14ac:dyDescent="0.2">
      <c r="I552" s="392"/>
      <c r="L552" s="373"/>
    </row>
    <row r="553" spans="9:12" x14ac:dyDescent="0.2">
      <c r="I553" s="392"/>
      <c r="L553" s="373"/>
    </row>
    <row r="554" spans="9:12" x14ac:dyDescent="0.2">
      <c r="I554" s="392"/>
      <c r="L554" s="373"/>
    </row>
    <row r="555" spans="9:12" x14ac:dyDescent="0.2">
      <c r="I555" s="392"/>
      <c r="L555" s="373"/>
    </row>
    <row r="556" spans="9:12" x14ac:dyDescent="0.2">
      <c r="I556" s="392"/>
      <c r="L556" s="373"/>
    </row>
    <row r="557" spans="9:12" x14ac:dyDescent="0.2">
      <c r="I557" s="392"/>
      <c r="L557" s="373"/>
    </row>
    <row r="558" spans="9:12" x14ac:dyDescent="0.2">
      <c r="I558" s="392"/>
      <c r="L558" s="373"/>
    </row>
    <row r="559" spans="9:12" x14ac:dyDescent="0.2">
      <c r="I559" s="392"/>
      <c r="L559" s="373"/>
    </row>
    <row r="560" spans="9:12" x14ac:dyDescent="0.2">
      <c r="I560" s="392"/>
      <c r="L560" s="373"/>
    </row>
    <row r="561" spans="9:12" x14ac:dyDescent="0.2">
      <c r="I561" s="392"/>
      <c r="L561" s="373"/>
    </row>
    <row r="562" spans="9:12" x14ac:dyDescent="0.2">
      <c r="I562" s="392"/>
      <c r="L562" s="373"/>
    </row>
    <row r="563" spans="9:12" x14ac:dyDescent="0.2">
      <c r="I563" s="392"/>
      <c r="L563" s="373"/>
    </row>
    <row r="564" spans="9:12" x14ac:dyDescent="0.2">
      <c r="I564" s="392"/>
      <c r="L564" s="373"/>
    </row>
    <row r="565" spans="9:12" x14ac:dyDescent="0.2">
      <c r="I565" s="392"/>
      <c r="L565" s="373"/>
    </row>
    <row r="566" spans="9:12" x14ac:dyDescent="0.2">
      <c r="I566" s="392"/>
      <c r="L566" s="373"/>
    </row>
    <row r="567" spans="9:12" x14ac:dyDescent="0.2">
      <c r="I567" s="392"/>
      <c r="L567" s="373"/>
    </row>
    <row r="568" spans="9:12" x14ac:dyDescent="0.2">
      <c r="I568" s="392"/>
      <c r="L568" s="373"/>
    </row>
    <row r="569" spans="9:12" x14ac:dyDescent="0.2">
      <c r="I569" s="392"/>
      <c r="L569" s="373"/>
    </row>
    <row r="570" spans="9:12" x14ac:dyDescent="0.2">
      <c r="I570" s="392"/>
      <c r="L570" s="373"/>
    </row>
    <row r="571" spans="9:12" x14ac:dyDescent="0.2">
      <c r="I571" s="392"/>
      <c r="L571" s="373"/>
    </row>
    <row r="572" spans="9:12" x14ac:dyDescent="0.2">
      <c r="I572" s="392"/>
      <c r="L572" s="373"/>
    </row>
    <row r="573" spans="9:12" x14ac:dyDescent="0.2">
      <c r="I573" s="392"/>
      <c r="L573" s="373"/>
    </row>
    <row r="574" spans="9:12" x14ac:dyDescent="0.2">
      <c r="I574" s="392"/>
      <c r="L574" s="373"/>
    </row>
    <row r="575" spans="9:12" x14ac:dyDescent="0.2">
      <c r="I575" s="392"/>
      <c r="L575" s="373"/>
    </row>
    <row r="576" spans="9:12" x14ac:dyDescent="0.2">
      <c r="I576" s="392"/>
      <c r="L576" s="373"/>
    </row>
    <row r="577" spans="9:12" x14ac:dyDescent="0.2">
      <c r="I577" s="392"/>
      <c r="L577" s="373"/>
    </row>
    <row r="578" spans="9:12" x14ac:dyDescent="0.2">
      <c r="I578" s="392"/>
      <c r="L578" s="373"/>
    </row>
    <row r="579" spans="9:12" x14ac:dyDescent="0.2">
      <c r="I579" s="392"/>
      <c r="L579" s="373"/>
    </row>
    <row r="580" spans="9:12" x14ac:dyDescent="0.2">
      <c r="I580" s="392"/>
      <c r="L580" s="373"/>
    </row>
    <row r="581" spans="9:12" x14ac:dyDescent="0.2">
      <c r="I581" s="392"/>
      <c r="L581" s="373"/>
    </row>
    <row r="582" spans="9:12" x14ac:dyDescent="0.2">
      <c r="I582" s="392"/>
      <c r="L582" s="373"/>
    </row>
    <row r="583" spans="9:12" x14ac:dyDescent="0.2">
      <c r="I583" s="392"/>
      <c r="L583" s="373"/>
    </row>
    <row r="584" spans="9:12" x14ac:dyDescent="0.2">
      <c r="I584" s="392"/>
      <c r="L584" s="373"/>
    </row>
    <row r="585" spans="9:12" x14ac:dyDescent="0.2">
      <c r="I585" s="392"/>
      <c r="L585" s="373"/>
    </row>
    <row r="586" spans="9:12" x14ac:dyDescent="0.2">
      <c r="I586" s="392"/>
      <c r="L586" s="373"/>
    </row>
    <row r="587" spans="9:12" x14ac:dyDescent="0.2">
      <c r="I587" s="392"/>
      <c r="L587" s="373"/>
    </row>
    <row r="588" spans="9:12" x14ac:dyDescent="0.2">
      <c r="I588" s="392"/>
      <c r="L588" s="373"/>
    </row>
    <row r="589" spans="9:12" x14ac:dyDescent="0.2">
      <c r="I589" s="392"/>
      <c r="L589" s="373"/>
    </row>
    <row r="590" spans="9:12" x14ac:dyDescent="0.2">
      <c r="I590" s="392"/>
      <c r="L590" s="373"/>
    </row>
    <row r="591" spans="9:12" x14ac:dyDescent="0.2">
      <c r="I591" s="392"/>
      <c r="L591" s="373"/>
    </row>
    <row r="592" spans="9:12" x14ac:dyDescent="0.2">
      <c r="I592" s="392"/>
      <c r="L592" s="373"/>
    </row>
    <row r="593" spans="9:12" x14ac:dyDescent="0.2">
      <c r="I593" s="392"/>
      <c r="L593" s="373"/>
    </row>
    <row r="594" spans="9:12" x14ac:dyDescent="0.2">
      <c r="I594" s="392"/>
      <c r="L594" s="373"/>
    </row>
    <row r="595" spans="9:12" x14ac:dyDescent="0.2">
      <c r="I595" s="392"/>
      <c r="L595" s="373"/>
    </row>
    <row r="596" spans="9:12" x14ac:dyDescent="0.2">
      <c r="I596" s="392"/>
      <c r="L596" s="373"/>
    </row>
    <row r="597" spans="9:12" x14ac:dyDescent="0.2">
      <c r="I597" s="392"/>
      <c r="L597" s="373"/>
    </row>
    <row r="598" spans="9:12" x14ac:dyDescent="0.2">
      <c r="I598" s="392"/>
      <c r="L598" s="373"/>
    </row>
    <row r="599" spans="9:12" x14ac:dyDescent="0.2">
      <c r="I599" s="392"/>
      <c r="L599" s="373"/>
    </row>
    <row r="600" spans="9:12" x14ac:dyDescent="0.2">
      <c r="I600" s="392"/>
      <c r="L600" s="373"/>
    </row>
    <row r="601" spans="9:12" x14ac:dyDescent="0.2">
      <c r="I601" s="392"/>
      <c r="L601" s="373"/>
    </row>
    <row r="602" spans="9:12" x14ac:dyDescent="0.2">
      <c r="I602" s="392"/>
      <c r="L602" s="373"/>
    </row>
    <row r="603" spans="9:12" x14ac:dyDescent="0.2">
      <c r="I603" s="392"/>
      <c r="L603" s="373"/>
    </row>
    <row r="604" spans="9:12" x14ac:dyDescent="0.2">
      <c r="I604" s="392"/>
      <c r="L604" s="373"/>
    </row>
    <row r="605" spans="9:12" x14ac:dyDescent="0.2">
      <c r="I605" s="392"/>
      <c r="L605" s="373"/>
    </row>
    <row r="606" spans="9:12" x14ac:dyDescent="0.2">
      <c r="I606" s="392"/>
      <c r="L606" s="373"/>
    </row>
    <row r="607" spans="9:12" x14ac:dyDescent="0.2">
      <c r="I607" s="392"/>
      <c r="L607" s="373"/>
    </row>
    <row r="608" spans="9:12" x14ac:dyDescent="0.2">
      <c r="I608" s="392"/>
      <c r="L608" s="373"/>
    </row>
    <row r="609" spans="9:12" x14ac:dyDescent="0.2">
      <c r="I609" s="392"/>
      <c r="L609" s="373"/>
    </row>
    <row r="610" spans="9:12" x14ac:dyDescent="0.2">
      <c r="I610" s="392"/>
      <c r="L610" s="373"/>
    </row>
    <row r="611" spans="9:12" x14ac:dyDescent="0.2">
      <c r="I611" s="392"/>
      <c r="L611" s="373"/>
    </row>
    <row r="612" spans="9:12" x14ac:dyDescent="0.2">
      <c r="I612" s="392"/>
      <c r="L612" s="373"/>
    </row>
    <row r="613" spans="9:12" x14ac:dyDescent="0.2">
      <c r="I613" s="392"/>
      <c r="L613" s="373"/>
    </row>
    <row r="614" spans="9:12" x14ac:dyDescent="0.2">
      <c r="I614" s="392"/>
      <c r="L614" s="373"/>
    </row>
    <row r="615" spans="9:12" x14ac:dyDescent="0.2">
      <c r="I615" s="392"/>
      <c r="L615" s="373"/>
    </row>
    <row r="616" spans="9:12" x14ac:dyDescent="0.2">
      <c r="I616" s="392"/>
      <c r="L616" s="373"/>
    </row>
    <row r="617" spans="9:12" x14ac:dyDescent="0.2">
      <c r="I617" s="392"/>
      <c r="L617" s="373"/>
    </row>
    <row r="618" spans="9:12" x14ac:dyDescent="0.2">
      <c r="I618" s="392"/>
      <c r="L618" s="373"/>
    </row>
    <row r="619" spans="9:12" x14ac:dyDescent="0.2">
      <c r="I619" s="392"/>
      <c r="L619" s="373"/>
    </row>
    <row r="620" spans="9:12" x14ac:dyDescent="0.2">
      <c r="I620" s="392"/>
      <c r="L620" s="373"/>
    </row>
    <row r="621" spans="9:12" x14ac:dyDescent="0.2">
      <c r="I621" s="392"/>
      <c r="L621" s="373"/>
    </row>
    <row r="622" spans="9:12" x14ac:dyDescent="0.2">
      <c r="I622" s="392"/>
      <c r="L622" s="373"/>
    </row>
    <row r="623" spans="9:12" x14ac:dyDescent="0.2">
      <c r="I623" s="392"/>
      <c r="L623" s="373"/>
    </row>
    <row r="624" spans="9:12" x14ac:dyDescent="0.2">
      <c r="I624" s="392"/>
      <c r="L624" s="373"/>
    </row>
    <row r="625" spans="9:12" x14ac:dyDescent="0.2">
      <c r="I625" s="392"/>
      <c r="L625" s="373"/>
    </row>
    <row r="626" spans="9:12" x14ac:dyDescent="0.2">
      <c r="I626" s="392"/>
      <c r="L626" s="373"/>
    </row>
    <row r="627" spans="9:12" x14ac:dyDescent="0.2">
      <c r="I627" s="392"/>
      <c r="L627" s="373"/>
    </row>
    <row r="628" spans="9:12" x14ac:dyDescent="0.2">
      <c r="I628" s="392"/>
      <c r="L628" s="373"/>
    </row>
    <row r="629" spans="9:12" x14ac:dyDescent="0.2">
      <c r="I629" s="392"/>
      <c r="L629" s="373"/>
    </row>
    <row r="630" spans="9:12" x14ac:dyDescent="0.2">
      <c r="I630" s="392"/>
      <c r="L630" s="373"/>
    </row>
    <row r="631" spans="9:12" x14ac:dyDescent="0.2">
      <c r="I631" s="392"/>
      <c r="L631" s="373"/>
    </row>
    <row r="632" spans="9:12" x14ac:dyDescent="0.2">
      <c r="I632" s="392"/>
      <c r="L632" s="373"/>
    </row>
    <row r="633" spans="9:12" x14ac:dyDescent="0.2">
      <c r="I633" s="392"/>
      <c r="L633" s="373"/>
    </row>
    <row r="634" spans="9:12" x14ac:dyDescent="0.2">
      <c r="I634" s="392"/>
      <c r="L634" s="373"/>
    </row>
    <row r="635" spans="9:12" x14ac:dyDescent="0.2">
      <c r="I635" s="392"/>
      <c r="L635" s="373"/>
    </row>
    <row r="636" spans="9:12" x14ac:dyDescent="0.2">
      <c r="I636" s="392"/>
      <c r="L636" s="373"/>
    </row>
    <row r="637" spans="9:12" x14ac:dyDescent="0.2">
      <c r="I637" s="392"/>
      <c r="L637" s="373"/>
    </row>
    <row r="638" spans="9:12" x14ac:dyDescent="0.2">
      <c r="I638" s="392"/>
      <c r="L638" s="373"/>
    </row>
    <row r="639" spans="9:12" x14ac:dyDescent="0.2">
      <c r="I639" s="392"/>
      <c r="L639" s="373"/>
    </row>
    <row r="640" spans="9:12" x14ac:dyDescent="0.2">
      <c r="I640" s="392"/>
      <c r="L640" s="373"/>
    </row>
    <row r="641" spans="9:12" x14ac:dyDescent="0.2">
      <c r="I641" s="392"/>
      <c r="L641" s="373"/>
    </row>
    <row r="642" spans="9:12" x14ac:dyDescent="0.2">
      <c r="I642" s="392"/>
      <c r="L642" s="373"/>
    </row>
    <row r="643" spans="9:12" x14ac:dyDescent="0.2">
      <c r="I643" s="392"/>
      <c r="L643" s="373"/>
    </row>
    <row r="644" spans="9:12" x14ac:dyDescent="0.2">
      <c r="I644" s="392"/>
      <c r="L644" s="373"/>
    </row>
    <row r="645" spans="9:12" x14ac:dyDescent="0.2">
      <c r="I645" s="392"/>
      <c r="L645" s="373"/>
    </row>
    <row r="646" spans="9:12" x14ac:dyDescent="0.2">
      <c r="I646" s="392"/>
      <c r="L646" s="373"/>
    </row>
    <row r="647" spans="9:12" x14ac:dyDescent="0.2">
      <c r="I647" s="392"/>
      <c r="L647" s="373"/>
    </row>
    <row r="648" spans="9:12" x14ac:dyDescent="0.2">
      <c r="I648" s="392"/>
      <c r="L648" s="373"/>
    </row>
    <row r="649" spans="9:12" x14ac:dyDescent="0.2">
      <c r="I649" s="392"/>
      <c r="L649" s="373"/>
    </row>
    <row r="650" spans="9:12" x14ac:dyDescent="0.2">
      <c r="I650" s="392"/>
      <c r="L650" s="373"/>
    </row>
    <row r="651" spans="9:12" x14ac:dyDescent="0.2">
      <c r="I651" s="392"/>
      <c r="L651" s="373"/>
    </row>
    <row r="652" spans="9:12" x14ac:dyDescent="0.2">
      <c r="I652" s="392"/>
      <c r="L652" s="373"/>
    </row>
    <row r="653" spans="9:12" x14ac:dyDescent="0.2">
      <c r="I653" s="392"/>
      <c r="L653" s="373"/>
    </row>
    <row r="654" spans="9:12" x14ac:dyDescent="0.2">
      <c r="I654" s="392"/>
      <c r="L654" s="373"/>
    </row>
    <row r="655" spans="9:12" x14ac:dyDescent="0.2">
      <c r="I655" s="392"/>
      <c r="L655" s="373"/>
    </row>
    <row r="656" spans="9:12" x14ac:dyDescent="0.2">
      <c r="I656" s="392"/>
      <c r="L656" s="373"/>
    </row>
    <row r="657" spans="9:12" x14ac:dyDescent="0.2">
      <c r="I657" s="392"/>
      <c r="L657" s="373"/>
    </row>
    <row r="658" spans="9:12" x14ac:dyDescent="0.2">
      <c r="I658" s="392"/>
      <c r="L658" s="373"/>
    </row>
    <row r="659" spans="9:12" x14ac:dyDescent="0.2">
      <c r="I659" s="392"/>
      <c r="L659" s="373"/>
    </row>
    <row r="660" spans="9:12" x14ac:dyDescent="0.2">
      <c r="I660" s="392"/>
      <c r="L660" s="373"/>
    </row>
    <row r="661" spans="9:12" x14ac:dyDescent="0.2">
      <c r="I661" s="392"/>
      <c r="L661" s="373"/>
    </row>
    <row r="662" spans="9:12" x14ac:dyDescent="0.2">
      <c r="I662" s="392"/>
      <c r="L662" s="373"/>
    </row>
    <row r="663" spans="9:12" x14ac:dyDescent="0.2">
      <c r="I663" s="392"/>
      <c r="L663" s="373"/>
    </row>
    <row r="664" spans="9:12" x14ac:dyDescent="0.2">
      <c r="I664" s="392"/>
      <c r="L664" s="373"/>
    </row>
    <row r="665" spans="9:12" x14ac:dyDescent="0.2">
      <c r="I665" s="392"/>
      <c r="L665" s="373"/>
    </row>
    <row r="666" spans="9:12" x14ac:dyDescent="0.2">
      <c r="I666" s="392"/>
      <c r="L666" s="373"/>
    </row>
    <row r="667" spans="9:12" x14ac:dyDescent="0.2">
      <c r="I667" s="392"/>
      <c r="L667" s="373"/>
    </row>
    <row r="668" spans="9:12" x14ac:dyDescent="0.2">
      <c r="I668" s="392"/>
      <c r="L668" s="373"/>
    </row>
    <row r="669" spans="9:12" x14ac:dyDescent="0.2">
      <c r="I669" s="392"/>
      <c r="L669" s="373"/>
    </row>
    <row r="670" spans="9:12" x14ac:dyDescent="0.2">
      <c r="I670" s="392"/>
      <c r="L670" s="373"/>
    </row>
    <row r="671" spans="9:12" x14ac:dyDescent="0.2">
      <c r="I671" s="392"/>
      <c r="L671" s="373"/>
    </row>
    <row r="672" spans="9:12" x14ac:dyDescent="0.2">
      <c r="I672" s="392"/>
      <c r="L672" s="373"/>
    </row>
    <row r="673" spans="9:12" x14ac:dyDescent="0.2">
      <c r="I673" s="392"/>
      <c r="L673" s="373"/>
    </row>
    <row r="674" spans="9:12" x14ac:dyDescent="0.2">
      <c r="I674" s="392"/>
      <c r="L674" s="373"/>
    </row>
    <row r="675" spans="9:12" x14ac:dyDescent="0.2">
      <c r="I675" s="392"/>
      <c r="L675" s="373"/>
    </row>
    <row r="676" spans="9:12" x14ac:dyDescent="0.2">
      <c r="I676" s="392"/>
      <c r="L676" s="373"/>
    </row>
    <row r="677" spans="9:12" x14ac:dyDescent="0.2">
      <c r="I677" s="392"/>
      <c r="L677" s="373"/>
    </row>
    <row r="678" spans="9:12" x14ac:dyDescent="0.2">
      <c r="I678" s="392"/>
      <c r="L678" s="373"/>
    </row>
    <row r="679" spans="9:12" x14ac:dyDescent="0.2">
      <c r="I679" s="392"/>
      <c r="L679" s="373"/>
    </row>
    <row r="680" spans="9:12" x14ac:dyDescent="0.2">
      <c r="I680" s="392"/>
      <c r="L680" s="373"/>
    </row>
    <row r="681" spans="9:12" x14ac:dyDescent="0.2">
      <c r="I681" s="392"/>
      <c r="L681" s="373"/>
    </row>
    <row r="682" spans="9:12" x14ac:dyDescent="0.2">
      <c r="I682" s="392"/>
      <c r="L682" s="373"/>
    </row>
    <row r="683" spans="9:12" x14ac:dyDescent="0.2">
      <c r="I683" s="392"/>
      <c r="L683" s="373"/>
    </row>
    <row r="684" spans="9:12" x14ac:dyDescent="0.2">
      <c r="I684" s="392"/>
      <c r="L684" s="373"/>
    </row>
    <row r="685" spans="9:12" x14ac:dyDescent="0.2">
      <c r="I685" s="392"/>
      <c r="L685" s="373"/>
    </row>
    <row r="686" spans="9:12" x14ac:dyDescent="0.2">
      <c r="I686" s="392"/>
      <c r="L686" s="373"/>
    </row>
    <row r="687" spans="9:12" x14ac:dyDescent="0.2">
      <c r="I687" s="392"/>
      <c r="L687" s="373"/>
    </row>
    <row r="688" spans="9:12" x14ac:dyDescent="0.2">
      <c r="I688" s="392"/>
      <c r="L688" s="373"/>
    </row>
    <row r="689" spans="9:12" x14ac:dyDescent="0.2">
      <c r="I689" s="392"/>
      <c r="L689" s="373"/>
    </row>
    <row r="690" spans="9:12" x14ac:dyDescent="0.2">
      <c r="I690" s="392"/>
      <c r="L690" s="373"/>
    </row>
    <row r="691" spans="9:12" x14ac:dyDescent="0.2">
      <c r="I691" s="392"/>
      <c r="L691" s="373"/>
    </row>
    <row r="692" spans="9:12" x14ac:dyDescent="0.2">
      <c r="I692" s="392"/>
      <c r="L692" s="373"/>
    </row>
    <row r="693" spans="9:12" x14ac:dyDescent="0.2">
      <c r="I693" s="392"/>
      <c r="L693" s="373"/>
    </row>
    <row r="694" spans="9:12" x14ac:dyDescent="0.2">
      <c r="I694" s="392"/>
      <c r="L694" s="373"/>
    </row>
    <row r="695" spans="9:12" x14ac:dyDescent="0.2">
      <c r="I695" s="392"/>
      <c r="L695" s="373"/>
    </row>
    <row r="696" spans="9:12" x14ac:dyDescent="0.2">
      <c r="I696" s="392"/>
      <c r="L696" s="373"/>
    </row>
    <row r="697" spans="9:12" x14ac:dyDescent="0.2">
      <c r="I697" s="392"/>
      <c r="L697" s="373"/>
    </row>
    <row r="698" spans="9:12" x14ac:dyDescent="0.2">
      <c r="I698" s="392"/>
      <c r="L698" s="373"/>
    </row>
    <row r="699" spans="9:12" x14ac:dyDescent="0.2">
      <c r="I699" s="392"/>
      <c r="L699" s="373"/>
    </row>
    <row r="700" spans="9:12" x14ac:dyDescent="0.2">
      <c r="I700" s="392"/>
      <c r="L700" s="373"/>
    </row>
    <row r="701" spans="9:12" x14ac:dyDescent="0.2">
      <c r="I701" s="392"/>
      <c r="L701" s="373"/>
    </row>
    <row r="702" spans="9:12" x14ac:dyDescent="0.2">
      <c r="I702" s="392"/>
      <c r="L702" s="373"/>
    </row>
    <row r="703" spans="9:12" x14ac:dyDescent="0.2">
      <c r="I703" s="392"/>
      <c r="L703" s="373"/>
    </row>
    <row r="704" spans="9:12" x14ac:dyDescent="0.2">
      <c r="I704" s="392"/>
      <c r="L704" s="373"/>
    </row>
    <row r="705" spans="9:12" x14ac:dyDescent="0.2">
      <c r="I705" s="392"/>
      <c r="L705" s="373"/>
    </row>
    <row r="706" spans="9:12" x14ac:dyDescent="0.2">
      <c r="I706" s="392"/>
      <c r="L706" s="373"/>
    </row>
    <row r="707" spans="9:12" x14ac:dyDescent="0.2">
      <c r="I707" s="392"/>
      <c r="L707" s="373"/>
    </row>
    <row r="708" spans="9:12" x14ac:dyDescent="0.2">
      <c r="I708" s="392"/>
      <c r="L708" s="373"/>
    </row>
    <row r="709" spans="9:12" x14ac:dyDescent="0.2">
      <c r="I709" s="392"/>
      <c r="L709" s="373"/>
    </row>
    <row r="710" spans="9:12" x14ac:dyDescent="0.2">
      <c r="I710" s="392"/>
      <c r="L710" s="373"/>
    </row>
    <row r="711" spans="9:12" x14ac:dyDescent="0.2">
      <c r="I711" s="392"/>
      <c r="L711" s="373"/>
    </row>
    <row r="712" spans="9:12" x14ac:dyDescent="0.2">
      <c r="I712" s="392"/>
      <c r="L712" s="373"/>
    </row>
    <row r="713" spans="9:12" x14ac:dyDescent="0.2">
      <c r="I713" s="392"/>
      <c r="L713" s="373"/>
    </row>
    <row r="714" spans="9:12" x14ac:dyDescent="0.2">
      <c r="I714" s="392"/>
      <c r="L714" s="373"/>
    </row>
    <row r="715" spans="9:12" x14ac:dyDescent="0.2">
      <c r="I715" s="392"/>
      <c r="L715" s="373"/>
    </row>
    <row r="716" spans="9:12" x14ac:dyDescent="0.2">
      <c r="I716" s="392"/>
      <c r="L716" s="373"/>
    </row>
    <row r="717" spans="9:12" x14ac:dyDescent="0.2">
      <c r="I717" s="392"/>
      <c r="L717" s="373"/>
    </row>
    <row r="718" spans="9:12" x14ac:dyDescent="0.2">
      <c r="I718" s="392"/>
      <c r="L718" s="373"/>
    </row>
    <row r="719" spans="9:12" x14ac:dyDescent="0.2">
      <c r="I719" s="392"/>
      <c r="L719" s="373"/>
    </row>
    <row r="720" spans="9:12" x14ac:dyDescent="0.2">
      <c r="I720" s="392"/>
      <c r="L720" s="373"/>
    </row>
    <row r="721" spans="9:12" x14ac:dyDescent="0.2">
      <c r="I721" s="392"/>
      <c r="L721" s="373"/>
    </row>
    <row r="722" spans="9:12" x14ac:dyDescent="0.2">
      <c r="I722" s="392"/>
      <c r="L722" s="373"/>
    </row>
    <row r="723" spans="9:12" x14ac:dyDescent="0.2">
      <c r="I723" s="392"/>
      <c r="L723" s="373"/>
    </row>
    <row r="724" spans="9:12" x14ac:dyDescent="0.2">
      <c r="I724" s="392"/>
      <c r="L724" s="373"/>
    </row>
    <row r="725" spans="9:12" x14ac:dyDescent="0.2">
      <c r="I725" s="392"/>
      <c r="L725" s="373"/>
    </row>
    <row r="726" spans="9:12" x14ac:dyDescent="0.2">
      <c r="I726" s="392"/>
      <c r="L726" s="373"/>
    </row>
    <row r="727" spans="9:12" x14ac:dyDescent="0.2">
      <c r="I727" s="392"/>
      <c r="L727" s="373"/>
    </row>
    <row r="728" spans="9:12" x14ac:dyDescent="0.2">
      <c r="I728" s="392"/>
      <c r="L728" s="373"/>
    </row>
    <row r="729" spans="9:12" x14ac:dyDescent="0.2">
      <c r="I729" s="392"/>
      <c r="L729" s="373"/>
    </row>
    <row r="730" spans="9:12" x14ac:dyDescent="0.2">
      <c r="I730" s="392"/>
      <c r="L730" s="373"/>
    </row>
    <row r="731" spans="9:12" x14ac:dyDescent="0.2">
      <c r="I731" s="392"/>
      <c r="L731" s="373"/>
    </row>
    <row r="732" spans="9:12" x14ac:dyDescent="0.2">
      <c r="I732" s="392"/>
      <c r="L732" s="373"/>
    </row>
    <row r="733" spans="9:12" x14ac:dyDescent="0.2">
      <c r="I733" s="392"/>
      <c r="L733" s="373"/>
    </row>
    <row r="734" spans="9:12" x14ac:dyDescent="0.2">
      <c r="I734" s="392"/>
      <c r="L734" s="373"/>
    </row>
    <row r="735" spans="9:12" x14ac:dyDescent="0.2">
      <c r="I735" s="392"/>
      <c r="L735" s="373"/>
    </row>
    <row r="736" spans="9:12" x14ac:dyDescent="0.2">
      <c r="I736" s="392"/>
      <c r="L736" s="373"/>
    </row>
    <row r="737" spans="9:12" x14ac:dyDescent="0.2">
      <c r="I737" s="392"/>
      <c r="L737" s="373"/>
    </row>
    <row r="738" spans="9:12" x14ac:dyDescent="0.2">
      <c r="I738" s="392"/>
      <c r="L738" s="373"/>
    </row>
    <row r="739" spans="9:12" x14ac:dyDescent="0.2">
      <c r="I739" s="392"/>
      <c r="L739" s="373"/>
    </row>
    <row r="740" spans="9:12" x14ac:dyDescent="0.2">
      <c r="I740" s="392"/>
      <c r="L740" s="373"/>
    </row>
    <row r="741" spans="9:12" x14ac:dyDescent="0.2">
      <c r="I741" s="392"/>
      <c r="L741" s="373"/>
    </row>
    <row r="742" spans="9:12" x14ac:dyDescent="0.2">
      <c r="I742" s="392"/>
      <c r="L742" s="373"/>
    </row>
    <row r="743" spans="9:12" x14ac:dyDescent="0.2">
      <c r="I743" s="392"/>
      <c r="L743" s="373"/>
    </row>
    <row r="744" spans="9:12" x14ac:dyDescent="0.2">
      <c r="I744" s="392"/>
      <c r="L744" s="373"/>
    </row>
    <row r="745" spans="9:12" x14ac:dyDescent="0.2">
      <c r="I745" s="392"/>
      <c r="L745" s="373"/>
    </row>
    <row r="746" spans="9:12" x14ac:dyDescent="0.2">
      <c r="I746" s="392"/>
      <c r="L746" s="373"/>
    </row>
    <row r="747" spans="9:12" x14ac:dyDescent="0.2">
      <c r="I747" s="392"/>
      <c r="L747" s="373"/>
    </row>
    <row r="748" spans="9:12" x14ac:dyDescent="0.2">
      <c r="I748" s="392"/>
      <c r="L748" s="373"/>
    </row>
    <row r="749" spans="9:12" x14ac:dyDescent="0.2">
      <c r="I749" s="392"/>
      <c r="L749" s="373"/>
    </row>
    <row r="750" spans="9:12" x14ac:dyDescent="0.2">
      <c r="I750" s="392"/>
      <c r="L750" s="373"/>
    </row>
    <row r="751" spans="9:12" x14ac:dyDescent="0.2">
      <c r="I751" s="392"/>
      <c r="L751" s="373"/>
    </row>
    <row r="752" spans="9:12" x14ac:dyDescent="0.2">
      <c r="I752" s="392"/>
      <c r="L752" s="373"/>
    </row>
    <row r="753" spans="9:12" x14ac:dyDescent="0.2">
      <c r="I753" s="392"/>
      <c r="L753" s="373"/>
    </row>
    <row r="754" spans="9:12" x14ac:dyDescent="0.2">
      <c r="I754" s="392"/>
      <c r="L754" s="373"/>
    </row>
    <row r="755" spans="9:12" x14ac:dyDescent="0.2">
      <c r="I755" s="392"/>
      <c r="L755" s="373"/>
    </row>
    <row r="756" spans="9:12" x14ac:dyDescent="0.2">
      <c r="I756" s="392"/>
      <c r="L756" s="373"/>
    </row>
    <row r="757" spans="9:12" x14ac:dyDescent="0.2">
      <c r="I757" s="392"/>
      <c r="L757" s="373"/>
    </row>
    <row r="758" spans="9:12" x14ac:dyDescent="0.2">
      <c r="I758" s="392"/>
      <c r="L758" s="373"/>
    </row>
    <row r="759" spans="9:12" x14ac:dyDescent="0.2">
      <c r="I759" s="392"/>
      <c r="L759" s="373"/>
    </row>
    <row r="760" spans="9:12" x14ac:dyDescent="0.2">
      <c r="I760" s="392"/>
      <c r="L760" s="373"/>
    </row>
    <row r="761" spans="9:12" x14ac:dyDescent="0.2">
      <c r="I761" s="392"/>
      <c r="L761" s="373"/>
    </row>
    <row r="762" spans="9:12" x14ac:dyDescent="0.2">
      <c r="I762" s="392"/>
      <c r="L762" s="373"/>
    </row>
    <row r="763" spans="9:12" x14ac:dyDescent="0.2">
      <c r="I763" s="392"/>
      <c r="L763" s="373"/>
    </row>
    <row r="764" spans="9:12" x14ac:dyDescent="0.2">
      <c r="I764" s="392"/>
      <c r="L764" s="373"/>
    </row>
    <row r="765" spans="9:12" x14ac:dyDescent="0.2">
      <c r="I765" s="392"/>
      <c r="L765" s="373"/>
    </row>
    <row r="766" spans="9:12" x14ac:dyDescent="0.2">
      <c r="I766" s="392"/>
      <c r="L766" s="373"/>
    </row>
    <row r="767" spans="9:12" x14ac:dyDescent="0.2">
      <c r="I767" s="392"/>
      <c r="L767" s="373"/>
    </row>
    <row r="768" spans="9:12" x14ac:dyDescent="0.2">
      <c r="I768" s="392"/>
      <c r="L768" s="373"/>
    </row>
    <row r="769" spans="9:12" x14ac:dyDescent="0.2">
      <c r="I769" s="392"/>
      <c r="L769" s="373"/>
    </row>
    <row r="770" spans="9:12" x14ac:dyDescent="0.2">
      <c r="I770" s="392"/>
      <c r="L770" s="373"/>
    </row>
    <row r="771" spans="9:12" x14ac:dyDescent="0.2">
      <c r="I771" s="392"/>
      <c r="L771" s="373"/>
    </row>
    <row r="772" spans="9:12" x14ac:dyDescent="0.2">
      <c r="I772" s="392"/>
      <c r="L772" s="373"/>
    </row>
    <row r="773" spans="9:12" x14ac:dyDescent="0.2">
      <c r="I773" s="392"/>
      <c r="L773" s="373"/>
    </row>
    <row r="774" spans="9:12" x14ac:dyDescent="0.2">
      <c r="I774" s="392"/>
      <c r="L774" s="373"/>
    </row>
    <row r="775" spans="9:12" x14ac:dyDescent="0.2">
      <c r="I775" s="392"/>
      <c r="L775" s="373"/>
    </row>
    <row r="776" spans="9:12" x14ac:dyDescent="0.2">
      <c r="I776" s="392"/>
      <c r="L776" s="373"/>
    </row>
    <row r="777" spans="9:12" x14ac:dyDescent="0.2">
      <c r="I777" s="392"/>
      <c r="L777" s="373"/>
    </row>
    <row r="778" spans="9:12" x14ac:dyDescent="0.2">
      <c r="I778" s="392"/>
      <c r="L778" s="373"/>
    </row>
    <row r="779" spans="9:12" x14ac:dyDescent="0.2">
      <c r="I779" s="392"/>
      <c r="L779" s="373"/>
    </row>
    <row r="780" spans="9:12" x14ac:dyDescent="0.2">
      <c r="I780" s="392"/>
      <c r="L780" s="373"/>
    </row>
    <row r="781" spans="9:12" x14ac:dyDescent="0.2">
      <c r="I781" s="392"/>
      <c r="L781" s="373"/>
    </row>
    <row r="782" spans="9:12" x14ac:dyDescent="0.2">
      <c r="I782" s="392"/>
      <c r="L782" s="373"/>
    </row>
    <row r="783" spans="9:12" x14ac:dyDescent="0.2">
      <c r="I783" s="392"/>
      <c r="L783" s="373"/>
    </row>
    <row r="784" spans="9:12" x14ac:dyDescent="0.2">
      <c r="I784" s="392"/>
      <c r="L784" s="373"/>
    </row>
    <row r="785" spans="9:12" x14ac:dyDescent="0.2">
      <c r="I785" s="392"/>
      <c r="L785" s="373"/>
    </row>
    <row r="786" spans="9:12" x14ac:dyDescent="0.2">
      <c r="I786" s="392"/>
      <c r="L786" s="373"/>
    </row>
    <row r="787" spans="9:12" x14ac:dyDescent="0.2">
      <c r="I787" s="392"/>
      <c r="L787" s="373"/>
    </row>
    <row r="788" spans="9:12" x14ac:dyDescent="0.2">
      <c r="I788" s="392"/>
      <c r="L788" s="373"/>
    </row>
    <row r="789" spans="9:12" x14ac:dyDescent="0.2">
      <c r="I789" s="392"/>
      <c r="L789" s="373"/>
    </row>
    <row r="790" spans="9:12" x14ac:dyDescent="0.2">
      <c r="I790" s="392"/>
      <c r="L790" s="373"/>
    </row>
    <row r="791" spans="9:12" x14ac:dyDescent="0.2">
      <c r="I791" s="392"/>
      <c r="L791" s="373"/>
    </row>
    <row r="792" spans="9:12" x14ac:dyDescent="0.2">
      <c r="I792" s="392"/>
      <c r="L792" s="373"/>
    </row>
    <row r="793" spans="9:12" x14ac:dyDescent="0.2">
      <c r="I793" s="392"/>
      <c r="L793" s="373"/>
    </row>
    <row r="794" spans="9:12" x14ac:dyDescent="0.2">
      <c r="I794" s="392"/>
      <c r="L794" s="373"/>
    </row>
    <row r="795" spans="9:12" x14ac:dyDescent="0.2">
      <c r="I795" s="392"/>
      <c r="L795" s="373"/>
    </row>
    <row r="796" spans="9:12" x14ac:dyDescent="0.2">
      <c r="I796" s="392"/>
      <c r="L796" s="373"/>
    </row>
    <row r="797" spans="9:12" x14ac:dyDescent="0.2">
      <c r="I797" s="392"/>
      <c r="L797" s="373"/>
    </row>
    <row r="798" spans="9:12" x14ac:dyDescent="0.2">
      <c r="I798" s="392"/>
      <c r="L798" s="373"/>
    </row>
    <row r="799" spans="9:12" x14ac:dyDescent="0.2">
      <c r="I799" s="392"/>
      <c r="L799" s="373"/>
    </row>
    <row r="800" spans="9:12" x14ac:dyDescent="0.2">
      <c r="I800" s="392"/>
      <c r="L800" s="373"/>
    </row>
    <row r="801" spans="9:12" x14ac:dyDescent="0.2">
      <c r="I801" s="392"/>
      <c r="L801" s="373"/>
    </row>
    <row r="802" spans="9:12" x14ac:dyDescent="0.2">
      <c r="I802" s="392"/>
      <c r="L802" s="373"/>
    </row>
    <row r="803" spans="9:12" x14ac:dyDescent="0.2">
      <c r="I803" s="392"/>
      <c r="L803" s="373"/>
    </row>
    <row r="804" spans="9:12" x14ac:dyDescent="0.2">
      <c r="I804" s="392"/>
      <c r="L804" s="373"/>
    </row>
    <row r="805" spans="9:12" x14ac:dyDescent="0.2">
      <c r="I805" s="392"/>
      <c r="L805" s="373"/>
    </row>
    <row r="806" spans="9:12" x14ac:dyDescent="0.2">
      <c r="I806" s="392"/>
      <c r="L806" s="373"/>
    </row>
    <row r="807" spans="9:12" x14ac:dyDescent="0.2">
      <c r="I807" s="392"/>
      <c r="L807" s="373"/>
    </row>
    <row r="808" spans="9:12" x14ac:dyDescent="0.2">
      <c r="I808" s="392"/>
      <c r="L808" s="373"/>
    </row>
    <row r="809" spans="9:12" x14ac:dyDescent="0.2">
      <c r="I809" s="392"/>
      <c r="L809" s="373"/>
    </row>
    <row r="810" spans="9:12" x14ac:dyDescent="0.2">
      <c r="I810" s="392"/>
      <c r="L810" s="373"/>
    </row>
    <row r="811" spans="9:12" x14ac:dyDescent="0.2">
      <c r="I811" s="392"/>
      <c r="L811" s="373"/>
    </row>
    <row r="812" spans="9:12" x14ac:dyDescent="0.2">
      <c r="I812" s="392"/>
      <c r="L812" s="373"/>
    </row>
    <row r="813" spans="9:12" x14ac:dyDescent="0.2">
      <c r="I813" s="392"/>
      <c r="L813" s="373"/>
    </row>
    <row r="814" spans="9:12" x14ac:dyDescent="0.2">
      <c r="I814" s="392"/>
      <c r="L814" s="373"/>
    </row>
    <row r="815" spans="9:12" x14ac:dyDescent="0.2">
      <c r="I815" s="392"/>
      <c r="L815" s="373"/>
    </row>
    <row r="816" spans="9:12" x14ac:dyDescent="0.2">
      <c r="I816" s="392"/>
      <c r="L816" s="373"/>
    </row>
    <row r="817" spans="9:12" x14ac:dyDescent="0.2">
      <c r="I817" s="392"/>
      <c r="L817" s="373"/>
    </row>
    <row r="818" spans="9:12" x14ac:dyDescent="0.2">
      <c r="I818" s="392"/>
      <c r="L818" s="373"/>
    </row>
    <row r="819" spans="9:12" x14ac:dyDescent="0.2">
      <c r="I819" s="392"/>
      <c r="L819" s="373"/>
    </row>
    <row r="820" spans="9:12" x14ac:dyDescent="0.2">
      <c r="I820" s="392"/>
      <c r="L820" s="373"/>
    </row>
    <row r="821" spans="9:12" x14ac:dyDescent="0.2">
      <c r="I821" s="392"/>
      <c r="L821" s="373"/>
    </row>
    <row r="822" spans="9:12" x14ac:dyDescent="0.2">
      <c r="I822" s="392"/>
      <c r="L822" s="373"/>
    </row>
    <row r="823" spans="9:12" x14ac:dyDescent="0.2">
      <c r="I823" s="392"/>
      <c r="L823" s="373"/>
    </row>
    <row r="824" spans="9:12" x14ac:dyDescent="0.2">
      <c r="I824" s="392"/>
      <c r="L824" s="373"/>
    </row>
    <row r="825" spans="9:12" x14ac:dyDescent="0.2">
      <c r="I825" s="392"/>
      <c r="L825" s="373"/>
    </row>
    <row r="826" spans="9:12" x14ac:dyDescent="0.2">
      <c r="I826" s="392"/>
      <c r="L826" s="373"/>
    </row>
    <row r="827" spans="9:12" x14ac:dyDescent="0.2">
      <c r="I827" s="392"/>
      <c r="L827" s="373"/>
    </row>
    <row r="828" spans="9:12" x14ac:dyDescent="0.2">
      <c r="I828" s="392"/>
      <c r="L828" s="373"/>
    </row>
    <row r="829" spans="9:12" x14ac:dyDescent="0.2">
      <c r="I829" s="392"/>
      <c r="L829" s="373"/>
    </row>
    <row r="830" spans="9:12" x14ac:dyDescent="0.2">
      <c r="I830" s="392"/>
      <c r="L830" s="373"/>
    </row>
    <row r="831" spans="9:12" x14ac:dyDescent="0.2">
      <c r="I831" s="392"/>
      <c r="L831" s="373"/>
    </row>
    <row r="832" spans="9:12" x14ac:dyDescent="0.2">
      <c r="I832" s="392"/>
      <c r="L832" s="373"/>
    </row>
    <row r="833" spans="9:12" x14ac:dyDescent="0.2">
      <c r="I833" s="392"/>
      <c r="L833" s="373"/>
    </row>
    <row r="834" spans="9:12" x14ac:dyDescent="0.2">
      <c r="I834" s="392"/>
      <c r="L834" s="373"/>
    </row>
    <row r="835" spans="9:12" x14ac:dyDescent="0.2">
      <c r="I835" s="392"/>
      <c r="L835" s="373"/>
    </row>
    <row r="836" spans="9:12" x14ac:dyDescent="0.2">
      <c r="I836" s="392"/>
      <c r="L836" s="373"/>
    </row>
    <row r="837" spans="9:12" x14ac:dyDescent="0.2">
      <c r="I837" s="392"/>
      <c r="L837" s="373"/>
    </row>
    <row r="838" spans="9:12" x14ac:dyDescent="0.2">
      <c r="I838" s="392"/>
      <c r="L838" s="373"/>
    </row>
    <row r="839" spans="9:12" x14ac:dyDescent="0.2">
      <c r="I839" s="392"/>
      <c r="L839" s="373"/>
    </row>
    <row r="840" spans="9:12" x14ac:dyDescent="0.2">
      <c r="I840" s="392"/>
      <c r="L840" s="373"/>
    </row>
    <row r="841" spans="9:12" x14ac:dyDescent="0.2">
      <c r="I841" s="392"/>
      <c r="L841" s="373"/>
    </row>
    <row r="842" spans="9:12" x14ac:dyDescent="0.2">
      <c r="I842" s="392"/>
      <c r="L842" s="373"/>
    </row>
    <row r="843" spans="9:12" x14ac:dyDescent="0.2">
      <c r="I843" s="392"/>
      <c r="L843" s="373"/>
    </row>
    <row r="844" spans="9:12" x14ac:dyDescent="0.2">
      <c r="I844" s="392"/>
      <c r="L844" s="373"/>
    </row>
    <row r="845" spans="9:12" x14ac:dyDescent="0.2">
      <c r="I845" s="392"/>
      <c r="L845" s="373"/>
    </row>
    <row r="846" spans="9:12" x14ac:dyDescent="0.2">
      <c r="I846" s="392"/>
      <c r="L846" s="373"/>
    </row>
    <row r="847" spans="9:12" x14ac:dyDescent="0.2">
      <c r="I847" s="392"/>
      <c r="L847" s="373"/>
    </row>
    <row r="848" spans="9:12" x14ac:dyDescent="0.2">
      <c r="I848" s="392"/>
      <c r="L848" s="373"/>
    </row>
    <row r="849" spans="9:12" x14ac:dyDescent="0.2">
      <c r="I849" s="392"/>
      <c r="L849" s="373"/>
    </row>
    <row r="850" spans="9:12" x14ac:dyDescent="0.2">
      <c r="I850" s="392"/>
      <c r="L850" s="373"/>
    </row>
    <row r="851" spans="9:12" x14ac:dyDescent="0.2">
      <c r="I851" s="392"/>
      <c r="L851" s="373"/>
    </row>
    <row r="852" spans="9:12" x14ac:dyDescent="0.2">
      <c r="I852" s="392"/>
      <c r="L852" s="373"/>
    </row>
    <row r="853" spans="9:12" x14ac:dyDescent="0.2">
      <c r="I853" s="392"/>
      <c r="L853" s="373"/>
    </row>
    <row r="854" spans="9:12" x14ac:dyDescent="0.2">
      <c r="I854" s="392"/>
      <c r="L854" s="373"/>
    </row>
    <row r="855" spans="9:12" x14ac:dyDescent="0.2">
      <c r="I855" s="392"/>
      <c r="L855" s="373"/>
    </row>
    <row r="856" spans="9:12" x14ac:dyDescent="0.2">
      <c r="I856" s="392"/>
      <c r="L856" s="373"/>
    </row>
    <row r="857" spans="9:12" x14ac:dyDescent="0.2">
      <c r="I857" s="392"/>
      <c r="L857" s="373"/>
    </row>
    <row r="858" spans="9:12" x14ac:dyDescent="0.2">
      <c r="I858" s="392"/>
      <c r="L858" s="373"/>
    </row>
    <row r="859" spans="9:12" x14ac:dyDescent="0.2">
      <c r="I859" s="392"/>
      <c r="L859" s="373"/>
    </row>
    <row r="860" spans="9:12" x14ac:dyDescent="0.2">
      <c r="I860" s="392"/>
      <c r="L860" s="373"/>
    </row>
    <row r="861" spans="9:12" x14ac:dyDescent="0.2">
      <c r="I861" s="392"/>
      <c r="L861" s="373"/>
    </row>
    <row r="862" spans="9:12" x14ac:dyDescent="0.2">
      <c r="I862" s="392"/>
      <c r="L862" s="373"/>
    </row>
    <row r="863" spans="9:12" x14ac:dyDescent="0.2">
      <c r="I863" s="392"/>
      <c r="L863" s="373"/>
    </row>
    <row r="864" spans="9:12" x14ac:dyDescent="0.2">
      <c r="I864" s="392"/>
      <c r="L864" s="373"/>
    </row>
    <row r="865" spans="9:12" x14ac:dyDescent="0.2">
      <c r="I865" s="392"/>
      <c r="L865" s="373"/>
    </row>
    <row r="866" spans="9:12" x14ac:dyDescent="0.2">
      <c r="I866" s="392"/>
      <c r="L866" s="373"/>
    </row>
    <row r="867" spans="9:12" x14ac:dyDescent="0.2">
      <c r="I867" s="392"/>
      <c r="L867" s="373"/>
    </row>
    <row r="868" spans="9:12" x14ac:dyDescent="0.2">
      <c r="I868" s="392"/>
      <c r="L868" s="373"/>
    </row>
    <row r="869" spans="9:12" x14ac:dyDescent="0.2">
      <c r="I869" s="392"/>
      <c r="L869" s="373"/>
    </row>
    <row r="870" spans="9:12" x14ac:dyDescent="0.2">
      <c r="I870" s="392"/>
      <c r="L870" s="373"/>
    </row>
    <row r="871" spans="9:12" x14ac:dyDescent="0.2">
      <c r="I871" s="392"/>
      <c r="L871" s="373"/>
    </row>
    <row r="872" spans="9:12" x14ac:dyDescent="0.2">
      <c r="I872" s="392"/>
      <c r="L872" s="373"/>
    </row>
    <row r="873" spans="9:12" x14ac:dyDescent="0.2">
      <c r="I873" s="392"/>
      <c r="L873" s="373"/>
    </row>
    <row r="874" spans="9:12" x14ac:dyDescent="0.2">
      <c r="I874" s="392"/>
      <c r="L874" s="373"/>
    </row>
    <row r="875" spans="9:12" x14ac:dyDescent="0.2">
      <c r="I875" s="392"/>
      <c r="L875" s="373"/>
    </row>
    <row r="876" spans="9:12" x14ac:dyDescent="0.2">
      <c r="I876" s="392"/>
      <c r="L876" s="373"/>
    </row>
    <row r="877" spans="9:12" x14ac:dyDescent="0.2">
      <c r="I877" s="392"/>
      <c r="L877" s="373"/>
    </row>
    <row r="878" spans="9:12" x14ac:dyDescent="0.2">
      <c r="I878" s="392"/>
      <c r="L878" s="373"/>
    </row>
    <row r="879" spans="9:12" x14ac:dyDescent="0.2">
      <c r="I879" s="392"/>
      <c r="L879" s="373"/>
    </row>
    <row r="880" spans="9:12" x14ac:dyDescent="0.2">
      <c r="I880" s="392"/>
      <c r="L880" s="373"/>
    </row>
    <row r="881" spans="9:12" x14ac:dyDescent="0.2">
      <c r="I881" s="392"/>
      <c r="L881" s="373"/>
    </row>
    <row r="882" spans="9:12" x14ac:dyDescent="0.2">
      <c r="I882" s="392"/>
      <c r="L882" s="373"/>
    </row>
    <row r="883" spans="9:12" x14ac:dyDescent="0.2">
      <c r="I883" s="392"/>
      <c r="L883" s="373"/>
    </row>
    <row r="884" spans="9:12" x14ac:dyDescent="0.2">
      <c r="I884" s="392"/>
      <c r="L884" s="373"/>
    </row>
    <row r="885" spans="9:12" x14ac:dyDescent="0.2">
      <c r="I885" s="392"/>
      <c r="L885" s="373"/>
    </row>
    <row r="886" spans="9:12" x14ac:dyDescent="0.2">
      <c r="I886" s="392"/>
      <c r="L886" s="373"/>
    </row>
    <row r="887" spans="9:12" x14ac:dyDescent="0.2">
      <c r="I887" s="392"/>
      <c r="L887" s="373"/>
    </row>
    <row r="888" spans="9:12" x14ac:dyDescent="0.2">
      <c r="I888" s="392"/>
      <c r="L888" s="373"/>
    </row>
    <row r="889" spans="9:12" x14ac:dyDescent="0.2">
      <c r="I889" s="392"/>
      <c r="L889" s="373"/>
    </row>
    <row r="890" spans="9:12" x14ac:dyDescent="0.2">
      <c r="I890" s="392"/>
      <c r="L890" s="373"/>
    </row>
    <row r="891" spans="9:12" x14ac:dyDescent="0.2">
      <c r="I891" s="392"/>
      <c r="L891" s="373"/>
    </row>
    <row r="892" spans="9:12" x14ac:dyDescent="0.2">
      <c r="I892" s="392"/>
      <c r="L892" s="373"/>
    </row>
    <row r="893" spans="9:12" x14ac:dyDescent="0.2">
      <c r="I893" s="392"/>
      <c r="L893" s="373"/>
    </row>
    <row r="894" spans="9:12" x14ac:dyDescent="0.2">
      <c r="I894" s="392"/>
      <c r="L894" s="373"/>
    </row>
    <row r="895" spans="9:12" x14ac:dyDescent="0.2">
      <c r="I895" s="392"/>
      <c r="L895" s="373"/>
    </row>
    <row r="896" spans="9:12" x14ac:dyDescent="0.2">
      <c r="I896" s="392"/>
      <c r="L896" s="373"/>
    </row>
    <row r="897" spans="9:12" x14ac:dyDescent="0.2">
      <c r="I897" s="392"/>
      <c r="L897" s="373"/>
    </row>
    <row r="898" spans="9:12" x14ac:dyDescent="0.2">
      <c r="I898" s="392"/>
      <c r="L898" s="373"/>
    </row>
    <row r="899" spans="9:12" x14ac:dyDescent="0.2">
      <c r="I899" s="392"/>
      <c r="L899" s="373"/>
    </row>
    <row r="900" spans="9:12" x14ac:dyDescent="0.2">
      <c r="I900" s="392"/>
      <c r="L900" s="373"/>
    </row>
    <row r="901" spans="9:12" x14ac:dyDescent="0.2">
      <c r="I901" s="392"/>
      <c r="L901" s="373"/>
    </row>
    <row r="902" spans="9:12" x14ac:dyDescent="0.2">
      <c r="I902" s="392"/>
      <c r="L902" s="373"/>
    </row>
    <row r="903" spans="9:12" x14ac:dyDescent="0.2">
      <c r="I903" s="392"/>
      <c r="L903" s="373"/>
    </row>
    <row r="904" spans="9:12" x14ac:dyDescent="0.2">
      <c r="I904" s="392"/>
      <c r="L904" s="373"/>
    </row>
    <row r="905" spans="9:12" x14ac:dyDescent="0.2">
      <c r="I905" s="392"/>
      <c r="L905" s="373"/>
    </row>
    <row r="906" spans="9:12" x14ac:dyDescent="0.2">
      <c r="I906" s="392"/>
      <c r="L906" s="373"/>
    </row>
    <row r="907" spans="9:12" x14ac:dyDescent="0.2">
      <c r="I907" s="392"/>
      <c r="L907" s="373"/>
    </row>
    <row r="908" spans="9:12" x14ac:dyDescent="0.2">
      <c r="I908" s="392"/>
      <c r="L908" s="373"/>
    </row>
    <row r="909" spans="9:12" x14ac:dyDescent="0.2">
      <c r="I909" s="392"/>
      <c r="L909" s="373"/>
    </row>
    <row r="910" spans="9:12" x14ac:dyDescent="0.2">
      <c r="I910" s="392"/>
      <c r="L910" s="373"/>
    </row>
    <row r="911" spans="9:12" x14ac:dyDescent="0.2">
      <c r="I911" s="392"/>
      <c r="L911" s="373"/>
    </row>
    <row r="912" spans="9:12" x14ac:dyDescent="0.2">
      <c r="I912" s="392"/>
      <c r="L912" s="373"/>
    </row>
    <row r="913" spans="9:12" x14ac:dyDescent="0.2">
      <c r="I913" s="392"/>
      <c r="L913" s="373"/>
    </row>
    <row r="914" spans="9:12" x14ac:dyDescent="0.2">
      <c r="I914" s="392"/>
      <c r="L914" s="373"/>
    </row>
    <row r="915" spans="9:12" x14ac:dyDescent="0.2">
      <c r="I915" s="392"/>
      <c r="L915" s="373"/>
    </row>
    <row r="916" spans="9:12" x14ac:dyDescent="0.2">
      <c r="I916" s="392"/>
      <c r="L916" s="373"/>
    </row>
    <row r="917" spans="9:12" x14ac:dyDescent="0.2">
      <c r="I917" s="392"/>
      <c r="L917" s="373"/>
    </row>
    <row r="918" spans="9:12" x14ac:dyDescent="0.2">
      <c r="I918" s="392"/>
      <c r="L918" s="373"/>
    </row>
    <row r="919" spans="9:12" x14ac:dyDescent="0.2">
      <c r="I919" s="392"/>
      <c r="L919" s="373"/>
    </row>
    <row r="920" spans="9:12" x14ac:dyDescent="0.2">
      <c r="I920" s="392"/>
      <c r="L920" s="373"/>
    </row>
    <row r="921" spans="9:12" x14ac:dyDescent="0.2">
      <c r="I921" s="392"/>
      <c r="L921" s="373"/>
    </row>
    <row r="922" spans="9:12" x14ac:dyDescent="0.2">
      <c r="I922" s="392"/>
      <c r="L922" s="373"/>
    </row>
    <row r="923" spans="9:12" x14ac:dyDescent="0.2">
      <c r="I923" s="392"/>
      <c r="L923" s="373"/>
    </row>
    <row r="924" spans="9:12" x14ac:dyDescent="0.2">
      <c r="I924" s="392"/>
      <c r="L924" s="373"/>
    </row>
    <row r="925" spans="9:12" x14ac:dyDescent="0.2">
      <c r="I925" s="392"/>
      <c r="L925" s="373"/>
    </row>
    <row r="926" spans="9:12" x14ac:dyDescent="0.2">
      <c r="I926" s="392"/>
      <c r="L926" s="373"/>
    </row>
    <row r="927" spans="9:12" x14ac:dyDescent="0.2">
      <c r="I927" s="392"/>
      <c r="L927" s="373"/>
    </row>
    <row r="928" spans="9:12" x14ac:dyDescent="0.2">
      <c r="I928" s="392"/>
      <c r="L928" s="373"/>
    </row>
    <row r="929" spans="9:12" x14ac:dyDescent="0.2">
      <c r="I929" s="392"/>
      <c r="L929" s="373"/>
    </row>
    <row r="930" spans="9:12" x14ac:dyDescent="0.2">
      <c r="I930" s="392"/>
      <c r="L930" s="373"/>
    </row>
    <row r="931" spans="9:12" x14ac:dyDescent="0.2">
      <c r="I931" s="392"/>
      <c r="L931" s="373"/>
    </row>
    <row r="932" spans="9:12" x14ac:dyDescent="0.2">
      <c r="I932" s="392"/>
      <c r="L932" s="373"/>
    </row>
    <row r="933" spans="9:12" x14ac:dyDescent="0.2">
      <c r="I933" s="392"/>
      <c r="L933" s="373"/>
    </row>
    <row r="934" spans="9:12" x14ac:dyDescent="0.2">
      <c r="I934" s="392"/>
      <c r="L934" s="373"/>
    </row>
    <row r="935" spans="9:12" x14ac:dyDescent="0.2">
      <c r="I935" s="392"/>
      <c r="L935" s="373"/>
    </row>
    <row r="936" spans="9:12" x14ac:dyDescent="0.2">
      <c r="I936" s="392"/>
      <c r="L936" s="373"/>
    </row>
    <row r="937" spans="9:12" x14ac:dyDescent="0.2">
      <c r="I937" s="392"/>
      <c r="L937" s="373"/>
    </row>
    <row r="938" spans="9:12" x14ac:dyDescent="0.2">
      <c r="I938" s="392"/>
      <c r="L938" s="373"/>
    </row>
    <row r="939" spans="9:12" x14ac:dyDescent="0.2">
      <c r="I939" s="392"/>
      <c r="L939" s="373"/>
    </row>
    <row r="940" spans="9:12" x14ac:dyDescent="0.2">
      <c r="I940" s="392"/>
      <c r="L940" s="373"/>
    </row>
    <row r="941" spans="9:12" x14ac:dyDescent="0.2">
      <c r="I941" s="392"/>
      <c r="L941" s="373"/>
    </row>
    <row r="942" spans="9:12" x14ac:dyDescent="0.2">
      <c r="I942" s="392"/>
      <c r="L942" s="373"/>
    </row>
    <row r="943" spans="9:12" x14ac:dyDescent="0.2">
      <c r="I943" s="392"/>
      <c r="L943" s="373"/>
    </row>
    <row r="944" spans="9:12" x14ac:dyDescent="0.2">
      <c r="I944" s="392"/>
      <c r="L944" s="373"/>
    </row>
    <row r="945" spans="9:12" x14ac:dyDescent="0.2">
      <c r="I945" s="392"/>
      <c r="L945" s="373"/>
    </row>
    <row r="946" spans="9:12" x14ac:dyDescent="0.2">
      <c r="I946" s="392"/>
      <c r="L946" s="373"/>
    </row>
    <row r="947" spans="9:12" x14ac:dyDescent="0.2">
      <c r="I947" s="392"/>
      <c r="L947" s="373"/>
    </row>
    <row r="948" spans="9:12" x14ac:dyDescent="0.2">
      <c r="I948" s="392"/>
      <c r="L948" s="373"/>
    </row>
    <row r="949" spans="9:12" x14ac:dyDescent="0.2">
      <c r="I949" s="392"/>
      <c r="L949" s="373"/>
    </row>
    <row r="950" spans="9:12" x14ac:dyDescent="0.2">
      <c r="I950" s="392"/>
      <c r="L950" s="373"/>
    </row>
    <row r="951" spans="9:12" x14ac:dyDescent="0.2">
      <c r="I951" s="392"/>
      <c r="L951" s="373"/>
    </row>
    <row r="952" spans="9:12" x14ac:dyDescent="0.2">
      <c r="I952" s="392"/>
      <c r="L952" s="373"/>
    </row>
    <row r="953" spans="9:12" x14ac:dyDescent="0.2">
      <c r="I953" s="392"/>
      <c r="L953" s="373"/>
    </row>
    <row r="954" spans="9:12" x14ac:dyDescent="0.2">
      <c r="I954" s="392"/>
      <c r="L954" s="373"/>
    </row>
    <row r="955" spans="9:12" x14ac:dyDescent="0.2">
      <c r="I955" s="392"/>
      <c r="L955" s="373"/>
    </row>
    <row r="956" spans="9:12" x14ac:dyDescent="0.2">
      <c r="I956" s="392"/>
      <c r="L956" s="373"/>
    </row>
    <row r="957" spans="9:12" x14ac:dyDescent="0.2">
      <c r="I957" s="392"/>
      <c r="L957" s="373"/>
    </row>
    <row r="958" spans="9:12" x14ac:dyDescent="0.2">
      <c r="I958" s="392"/>
      <c r="L958" s="373"/>
    </row>
    <row r="959" spans="9:12" x14ac:dyDescent="0.2">
      <c r="I959" s="392"/>
      <c r="L959" s="373"/>
    </row>
    <row r="960" spans="9:12" x14ac:dyDescent="0.2">
      <c r="I960" s="392"/>
      <c r="L960" s="373"/>
    </row>
    <row r="961" spans="9:12" x14ac:dyDescent="0.2">
      <c r="I961" s="392"/>
      <c r="L961" s="373"/>
    </row>
    <row r="962" spans="9:12" x14ac:dyDescent="0.2">
      <c r="I962" s="392"/>
      <c r="L962" s="373"/>
    </row>
    <row r="963" spans="9:12" x14ac:dyDescent="0.2">
      <c r="I963" s="392"/>
      <c r="L963" s="373"/>
    </row>
    <row r="964" spans="9:12" x14ac:dyDescent="0.2">
      <c r="I964" s="392"/>
      <c r="L964" s="373"/>
    </row>
    <row r="965" spans="9:12" x14ac:dyDescent="0.2">
      <c r="I965" s="392"/>
      <c r="L965" s="373"/>
    </row>
    <row r="966" spans="9:12" x14ac:dyDescent="0.2">
      <c r="I966" s="392"/>
      <c r="L966" s="373"/>
    </row>
    <row r="967" spans="9:12" x14ac:dyDescent="0.2">
      <c r="I967" s="392"/>
      <c r="L967" s="373"/>
    </row>
    <row r="968" spans="9:12" x14ac:dyDescent="0.2">
      <c r="I968" s="392"/>
      <c r="L968" s="373"/>
    </row>
    <row r="969" spans="9:12" x14ac:dyDescent="0.2">
      <c r="I969" s="392"/>
      <c r="L969" s="373"/>
    </row>
    <row r="970" spans="9:12" x14ac:dyDescent="0.2">
      <c r="I970" s="392"/>
      <c r="L970" s="373"/>
    </row>
    <row r="971" spans="9:12" x14ac:dyDescent="0.2">
      <c r="I971" s="392"/>
      <c r="L971" s="373"/>
    </row>
    <row r="972" spans="9:12" x14ac:dyDescent="0.2">
      <c r="I972" s="392"/>
      <c r="L972" s="373"/>
    </row>
    <row r="973" spans="9:12" x14ac:dyDescent="0.2">
      <c r="I973" s="392"/>
      <c r="L973" s="373"/>
    </row>
    <row r="974" spans="9:12" x14ac:dyDescent="0.2">
      <c r="I974" s="392"/>
      <c r="L974" s="373"/>
    </row>
    <row r="975" spans="9:12" x14ac:dyDescent="0.2">
      <c r="I975" s="392"/>
      <c r="L975" s="373"/>
    </row>
    <row r="976" spans="9:12" x14ac:dyDescent="0.2">
      <c r="I976" s="392"/>
      <c r="L976" s="373"/>
    </row>
    <row r="977" spans="9:12" x14ac:dyDescent="0.2">
      <c r="I977" s="392"/>
      <c r="L977" s="373"/>
    </row>
    <row r="978" spans="9:12" x14ac:dyDescent="0.2">
      <c r="I978" s="392"/>
      <c r="L978" s="373"/>
    </row>
    <row r="979" spans="9:12" x14ac:dyDescent="0.2">
      <c r="I979" s="392"/>
      <c r="L979" s="373"/>
    </row>
    <row r="980" spans="9:12" x14ac:dyDescent="0.2">
      <c r="I980" s="392"/>
      <c r="L980" s="373"/>
    </row>
    <row r="981" spans="9:12" x14ac:dyDescent="0.2">
      <c r="I981" s="392"/>
      <c r="L981" s="373"/>
    </row>
    <row r="982" spans="9:12" x14ac:dyDescent="0.2">
      <c r="I982" s="392"/>
      <c r="L982" s="373"/>
    </row>
    <row r="983" spans="9:12" x14ac:dyDescent="0.2">
      <c r="I983" s="392"/>
      <c r="L983" s="373"/>
    </row>
    <row r="984" spans="9:12" x14ac:dyDescent="0.2">
      <c r="I984" s="392"/>
      <c r="L984" s="373"/>
    </row>
    <row r="985" spans="9:12" x14ac:dyDescent="0.2">
      <c r="I985" s="392"/>
      <c r="L985" s="373"/>
    </row>
    <row r="986" spans="9:12" x14ac:dyDescent="0.2">
      <c r="I986" s="392"/>
      <c r="L986" s="373"/>
    </row>
    <row r="987" spans="9:12" x14ac:dyDescent="0.2">
      <c r="I987" s="392"/>
      <c r="L987" s="373"/>
    </row>
    <row r="988" spans="9:12" x14ac:dyDescent="0.2">
      <c r="I988" s="392"/>
      <c r="L988" s="373"/>
    </row>
    <row r="989" spans="9:12" x14ac:dyDescent="0.2">
      <c r="I989" s="392"/>
      <c r="L989" s="373"/>
    </row>
    <row r="990" spans="9:12" x14ac:dyDescent="0.2">
      <c r="I990" s="392"/>
      <c r="L990" s="373"/>
    </row>
    <row r="991" spans="9:12" x14ac:dyDescent="0.2">
      <c r="I991" s="392"/>
      <c r="L991" s="373"/>
    </row>
    <row r="992" spans="9:12" x14ac:dyDescent="0.2">
      <c r="I992" s="392"/>
      <c r="L992" s="373"/>
    </row>
    <row r="993" spans="9:12" x14ac:dyDescent="0.2">
      <c r="I993" s="392"/>
      <c r="L993" s="373"/>
    </row>
    <row r="994" spans="9:12" x14ac:dyDescent="0.2">
      <c r="I994" s="392"/>
      <c r="L994" s="373"/>
    </row>
    <row r="995" spans="9:12" x14ac:dyDescent="0.2">
      <c r="I995" s="392"/>
      <c r="L995" s="373"/>
    </row>
    <row r="996" spans="9:12" x14ac:dyDescent="0.2">
      <c r="I996" s="392"/>
      <c r="L996" s="373"/>
    </row>
    <row r="997" spans="9:12" x14ac:dyDescent="0.2">
      <c r="I997" s="392"/>
      <c r="L997" s="373"/>
    </row>
    <row r="998" spans="9:12" x14ac:dyDescent="0.2">
      <c r="I998" s="392"/>
      <c r="L998" s="373"/>
    </row>
    <row r="999" spans="9:12" x14ac:dyDescent="0.2">
      <c r="I999" s="392"/>
      <c r="L999" s="373"/>
    </row>
    <row r="1000" spans="9:12" x14ac:dyDescent="0.2">
      <c r="I1000" s="392"/>
      <c r="L1000" s="373"/>
    </row>
    <row r="1001" spans="9:12" x14ac:dyDescent="0.2">
      <c r="I1001" s="392"/>
      <c r="L1001" s="373"/>
    </row>
    <row r="1002" spans="9:12" x14ac:dyDescent="0.2">
      <c r="I1002" s="392"/>
      <c r="L1002" s="373"/>
    </row>
    <row r="1003" spans="9:12" x14ac:dyDescent="0.2">
      <c r="I1003" s="392"/>
      <c r="L1003" s="373"/>
    </row>
    <row r="1004" spans="9:12" x14ac:dyDescent="0.2">
      <c r="I1004" s="392"/>
      <c r="L1004" s="373"/>
    </row>
    <row r="1005" spans="9:12" x14ac:dyDescent="0.2">
      <c r="I1005" s="392"/>
      <c r="L1005" s="373"/>
    </row>
    <row r="1006" spans="9:12" x14ac:dyDescent="0.2">
      <c r="I1006" s="392"/>
      <c r="L1006" s="373"/>
    </row>
    <row r="1007" spans="9:12" x14ac:dyDescent="0.2">
      <c r="I1007" s="392"/>
      <c r="L1007" s="373"/>
    </row>
    <row r="1008" spans="9:12" x14ac:dyDescent="0.2">
      <c r="I1008" s="392"/>
      <c r="L1008" s="373"/>
    </row>
    <row r="1009" spans="9:12" x14ac:dyDescent="0.2">
      <c r="I1009" s="392"/>
      <c r="L1009" s="373"/>
    </row>
    <row r="1010" spans="9:12" x14ac:dyDescent="0.2">
      <c r="I1010" s="392"/>
      <c r="L1010" s="373"/>
    </row>
    <row r="1011" spans="9:12" x14ac:dyDescent="0.2">
      <c r="I1011" s="392"/>
      <c r="L1011" s="373"/>
    </row>
    <row r="1012" spans="9:12" x14ac:dyDescent="0.2">
      <c r="I1012" s="392"/>
      <c r="L1012" s="373"/>
    </row>
    <row r="1013" spans="9:12" x14ac:dyDescent="0.2">
      <c r="I1013" s="392"/>
      <c r="L1013" s="373"/>
    </row>
    <row r="1014" spans="9:12" x14ac:dyDescent="0.2">
      <c r="I1014" s="392"/>
      <c r="L1014" s="373"/>
    </row>
    <row r="1015" spans="9:12" x14ac:dyDescent="0.2">
      <c r="I1015" s="392"/>
      <c r="L1015" s="373"/>
    </row>
    <row r="1016" spans="9:12" x14ac:dyDescent="0.2">
      <c r="I1016" s="392"/>
      <c r="L1016" s="373"/>
    </row>
    <row r="1017" spans="9:12" x14ac:dyDescent="0.2">
      <c r="I1017" s="392"/>
      <c r="L1017" s="373"/>
    </row>
    <row r="1018" spans="9:12" x14ac:dyDescent="0.2">
      <c r="I1018" s="392"/>
      <c r="L1018" s="373"/>
    </row>
    <row r="1019" spans="9:12" x14ac:dyDescent="0.2">
      <c r="I1019" s="392"/>
      <c r="L1019" s="373"/>
    </row>
    <row r="1020" spans="9:12" x14ac:dyDescent="0.2">
      <c r="I1020" s="392"/>
      <c r="L1020" s="373"/>
    </row>
    <row r="1021" spans="9:12" x14ac:dyDescent="0.2">
      <c r="I1021" s="392"/>
      <c r="L1021" s="373"/>
    </row>
    <row r="1022" spans="9:12" x14ac:dyDescent="0.2">
      <c r="I1022" s="392"/>
      <c r="L1022" s="373"/>
    </row>
    <row r="1023" spans="9:12" x14ac:dyDescent="0.2">
      <c r="I1023" s="392"/>
      <c r="L1023" s="373"/>
    </row>
    <row r="1024" spans="9:12" x14ac:dyDescent="0.2">
      <c r="I1024" s="392"/>
      <c r="L1024" s="373"/>
    </row>
    <row r="1025" spans="9:12" x14ac:dyDescent="0.2">
      <c r="I1025" s="392"/>
      <c r="L1025" s="373"/>
    </row>
    <row r="1026" spans="9:12" x14ac:dyDescent="0.2">
      <c r="I1026" s="392"/>
      <c r="L1026" s="373"/>
    </row>
    <row r="1027" spans="9:12" x14ac:dyDescent="0.2">
      <c r="I1027" s="392"/>
      <c r="L1027" s="373"/>
    </row>
    <row r="1028" spans="9:12" x14ac:dyDescent="0.2">
      <c r="I1028" s="392"/>
      <c r="L1028" s="373"/>
    </row>
    <row r="1029" spans="9:12" x14ac:dyDescent="0.2">
      <c r="I1029" s="392"/>
      <c r="L1029" s="373"/>
    </row>
    <row r="1030" spans="9:12" x14ac:dyDescent="0.2">
      <c r="I1030" s="392"/>
      <c r="L1030" s="373"/>
    </row>
    <row r="1031" spans="9:12" x14ac:dyDescent="0.2">
      <c r="I1031" s="392"/>
      <c r="L1031" s="373"/>
    </row>
    <row r="1032" spans="9:12" x14ac:dyDescent="0.2">
      <c r="I1032" s="392"/>
      <c r="L1032" s="373"/>
    </row>
    <row r="1033" spans="9:12" x14ac:dyDescent="0.2">
      <c r="I1033" s="392"/>
      <c r="L1033" s="373"/>
    </row>
    <row r="1034" spans="9:12" x14ac:dyDescent="0.2">
      <c r="I1034" s="392"/>
      <c r="L1034" s="373"/>
    </row>
    <row r="1035" spans="9:12" x14ac:dyDescent="0.2">
      <c r="I1035" s="392"/>
      <c r="L1035" s="373"/>
    </row>
    <row r="1036" spans="9:12" x14ac:dyDescent="0.2">
      <c r="I1036" s="392"/>
      <c r="L1036" s="373"/>
    </row>
    <row r="1037" spans="9:12" x14ac:dyDescent="0.2">
      <c r="I1037" s="392"/>
      <c r="L1037" s="373"/>
    </row>
    <row r="1038" spans="9:12" x14ac:dyDescent="0.2">
      <c r="I1038" s="392"/>
      <c r="L1038" s="373"/>
    </row>
    <row r="1039" spans="9:12" x14ac:dyDescent="0.2">
      <c r="I1039" s="392"/>
      <c r="L1039" s="373"/>
    </row>
    <row r="1040" spans="9:12" x14ac:dyDescent="0.2">
      <c r="I1040" s="392"/>
      <c r="L1040" s="373"/>
    </row>
    <row r="1041" spans="9:12" x14ac:dyDescent="0.2">
      <c r="I1041" s="392"/>
      <c r="L1041" s="373"/>
    </row>
    <row r="1042" spans="9:12" x14ac:dyDescent="0.2">
      <c r="I1042" s="392"/>
      <c r="L1042" s="373"/>
    </row>
    <row r="1043" spans="9:12" x14ac:dyDescent="0.2">
      <c r="I1043" s="392"/>
      <c r="L1043" s="373"/>
    </row>
    <row r="1044" spans="9:12" x14ac:dyDescent="0.2">
      <c r="I1044" s="392"/>
      <c r="L1044" s="373"/>
    </row>
    <row r="1045" spans="9:12" x14ac:dyDescent="0.2">
      <c r="I1045" s="392"/>
      <c r="L1045" s="373"/>
    </row>
    <row r="1046" spans="9:12" x14ac:dyDescent="0.2">
      <c r="I1046" s="392"/>
      <c r="L1046" s="373"/>
    </row>
    <row r="1047" spans="9:12" x14ac:dyDescent="0.2">
      <c r="I1047" s="392"/>
      <c r="L1047" s="373"/>
    </row>
    <row r="1048" spans="9:12" x14ac:dyDescent="0.2">
      <c r="I1048" s="392"/>
      <c r="L1048" s="373"/>
    </row>
    <row r="1049" spans="9:12" x14ac:dyDescent="0.2">
      <c r="I1049" s="392"/>
      <c r="L1049" s="373"/>
    </row>
    <row r="1050" spans="9:12" x14ac:dyDescent="0.2">
      <c r="I1050" s="392"/>
      <c r="L1050" s="373"/>
    </row>
    <row r="1051" spans="9:12" x14ac:dyDescent="0.2">
      <c r="I1051" s="392"/>
      <c r="L1051" s="373"/>
    </row>
    <row r="1052" spans="9:12" x14ac:dyDescent="0.2">
      <c r="I1052" s="392"/>
      <c r="L1052" s="373"/>
    </row>
    <row r="1053" spans="9:12" x14ac:dyDescent="0.2">
      <c r="I1053" s="392"/>
      <c r="L1053" s="373"/>
    </row>
    <row r="1054" spans="9:12" x14ac:dyDescent="0.2">
      <c r="I1054" s="392"/>
      <c r="L1054" s="373"/>
    </row>
    <row r="1055" spans="9:12" x14ac:dyDescent="0.2">
      <c r="I1055" s="392"/>
      <c r="L1055" s="373"/>
    </row>
    <row r="1056" spans="9:12" x14ac:dyDescent="0.2">
      <c r="I1056" s="392"/>
      <c r="L1056" s="373"/>
    </row>
    <row r="1057" spans="9:12" x14ac:dyDescent="0.2">
      <c r="I1057" s="392"/>
      <c r="L1057" s="373"/>
    </row>
    <row r="1058" spans="9:12" x14ac:dyDescent="0.2">
      <c r="I1058" s="392"/>
      <c r="L1058" s="373"/>
    </row>
    <row r="1059" spans="9:12" x14ac:dyDescent="0.2">
      <c r="I1059" s="392"/>
      <c r="L1059" s="373"/>
    </row>
    <row r="1060" spans="9:12" x14ac:dyDescent="0.2">
      <c r="I1060" s="392"/>
      <c r="L1060" s="373"/>
    </row>
    <row r="1061" spans="9:12" x14ac:dyDescent="0.2">
      <c r="I1061" s="392"/>
      <c r="L1061" s="373"/>
    </row>
    <row r="1062" spans="9:12" x14ac:dyDescent="0.2">
      <c r="I1062" s="392"/>
      <c r="L1062" s="373"/>
    </row>
    <row r="1063" spans="9:12" x14ac:dyDescent="0.2">
      <c r="I1063" s="392"/>
      <c r="L1063" s="373"/>
    </row>
    <row r="1064" spans="9:12" x14ac:dyDescent="0.2">
      <c r="I1064" s="392"/>
      <c r="L1064" s="373"/>
    </row>
    <row r="1065" spans="9:12" x14ac:dyDescent="0.2">
      <c r="I1065" s="392"/>
      <c r="L1065" s="373"/>
    </row>
    <row r="1066" spans="9:12" x14ac:dyDescent="0.2">
      <c r="I1066" s="392"/>
      <c r="L1066" s="373"/>
    </row>
    <row r="1067" spans="9:12" x14ac:dyDescent="0.2">
      <c r="I1067" s="392"/>
      <c r="L1067" s="373"/>
    </row>
    <row r="1068" spans="9:12" x14ac:dyDescent="0.2">
      <c r="I1068" s="392"/>
      <c r="L1068" s="373"/>
    </row>
    <row r="1069" spans="9:12" x14ac:dyDescent="0.2">
      <c r="I1069" s="392"/>
      <c r="L1069" s="373"/>
    </row>
    <row r="1070" spans="9:12" x14ac:dyDescent="0.2">
      <c r="I1070" s="392"/>
      <c r="L1070" s="373"/>
    </row>
    <row r="1071" spans="9:12" x14ac:dyDescent="0.2">
      <c r="I1071" s="392"/>
      <c r="L1071" s="373"/>
    </row>
    <row r="1072" spans="9:12" x14ac:dyDescent="0.2">
      <c r="I1072" s="392"/>
      <c r="L1072" s="373"/>
    </row>
    <row r="1073" spans="9:12" x14ac:dyDescent="0.2">
      <c r="I1073" s="392"/>
      <c r="L1073" s="373"/>
    </row>
    <row r="1074" spans="9:12" x14ac:dyDescent="0.2">
      <c r="I1074" s="392"/>
      <c r="L1074" s="373"/>
    </row>
    <row r="1075" spans="9:12" x14ac:dyDescent="0.2">
      <c r="I1075" s="392"/>
      <c r="L1075" s="373"/>
    </row>
    <row r="1076" spans="9:12" x14ac:dyDescent="0.2">
      <c r="I1076" s="392"/>
      <c r="L1076" s="373"/>
    </row>
    <row r="1077" spans="9:12" x14ac:dyDescent="0.2">
      <c r="I1077" s="392"/>
      <c r="L1077" s="373"/>
    </row>
    <row r="1078" spans="9:12" x14ac:dyDescent="0.2">
      <c r="I1078" s="392"/>
      <c r="L1078" s="373"/>
    </row>
    <row r="1079" spans="9:12" x14ac:dyDescent="0.2">
      <c r="I1079" s="392"/>
      <c r="L1079" s="373"/>
    </row>
    <row r="1080" spans="9:12" x14ac:dyDescent="0.2">
      <c r="I1080" s="392"/>
      <c r="L1080" s="373"/>
    </row>
    <row r="1081" spans="9:12" x14ac:dyDescent="0.2">
      <c r="I1081" s="392"/>
      <c r="L1081" s="373"/>
    </row>
    <row r="1082" spans="9:12" x14ac:dyDescent="0.2">
      <c r="I1082" s="392"/>
      <c r="L1082" s="373"/>
    </row>
    <row r="1083" spans="9:12" x14ac:dyDescent="0.2">
      <c r="I1083" s="392"/>
      <c r="L1083" s="373"/>
    </row>
    <row r="1084" spans="9:12" x14ac:dyDescent="0.2">
      <c r="I1084" s="392"/>
      <c r="L1084" s="373"/>
    </row>
    <row r="1085" spans="9:12" x14ac:dyDescent="0.2">
      <c r="I1085" s="392"/>
      <c r="L1085" s="373"/>
    </row>
    <row r="1086" spans="9:12" x14ac:dyDescent="0.2">
      <c r="I1086" s="392"/>
      <c r="L1086" s="373"/>
    </row>
    <row r="1087" spans="9:12" x14ac:dyDescent="0.2">
      <c r="I1087" s="392"/>
      <c r="L1087" s="373"/>
    </row>
    <row r="1088" spans="9:12" x14ac:dyDescent="0.2">
      <c r="I1088" s="392"/>
      <c r="L1088" s="373"/>
    </row>
    <row r="1089" spans="9:12" x14ac:dyDescent="0.2">
      <c r="I1089" s="392"/>
      <c r="L1089" s="373"/>
    </row>
    <row r="1090" spans="9:12" x14ac:dyDescent="0.2">
      <c r="I1090" s="392"/>
      <c r="L1090" s="373"/>
    </row>
    <row r="1091" spans="9:12" x14ac:dyDescent="0.2">
      <c r="I1091" s="392"/>
      <c r="L1091" s="373"/>
    </row>
    <row r="1092" spans="9:12" x14ac:dyDescent="0.2">
      <c r="I1092" s="392"/>
      <c r="L1092" s="373"/>
    </row>
    <row r="1093" spans="9:12" x14ac:dyDescent="0.2">
      <c r="I1093" s="392"/>
      <c r="L1093" s="373"/>
    </row>
    <row r="1094" spans="9:12" x14ac:dyDescent="0.2">
      <c r="I1094" s="392"/>
      <c r="L1094" s="373"/>
    </row>
    <row r="1095" spans="9:12" x14ac:dyDescent="0.2">
      <c r="I1095" s="392"/>
      <c r="L1095" s="373"/>
    </row>
    <row r="1096" spans="9:12" x14ac:dyDescent="0.2">
      <c r="I1096" s="392"/>
      <c r="L1096" s="373"/>
    </row>
    <row r="1097" spans="9:12" x14ac:dyDescent="0.2">
      <c r="I1097" s="392"/>
      <c r="L1097" s="373"/>
    </row>
    <row r="1098" spans="9:12" x14ac:dyDescent="0.2">
      <c r="I1098" s="392"/>
      <c r="L1098" s="373"/>
    </row>
    <row r="1099" spans="9:12" x14ac:dyDescent="0.2">
      <c r="I1099" s="392"/>
      <c r="L1099" s="373"/>
    </row>
    <row r="1100" spans="9:12" x14ac:dyDescent="0.2">
      <c r="I1100" s="392"/>
      <c r="L1100" s="373"/>
    </row>
    <row r="1101" spans="9:12" x14ac:dyDescent="0.2">
      <c r="I1101" s="392"/>
      <c r="L1101" s="373"/>
    </row>
    <row r="1102" spans="9:12" x14ac:dyDescent="0.2">
      <c r="I1102" s="392"/>
      <c r="L1102" s="373"/>
    </row>
    <row r="1103" spans="9:12" x14ac:dyDescent="0.2">
      <c r="I1103" s="392"/>
      <c r="L1103" s="373"/>
    </row>
    <row r="1104" spans="9:12" x14ac:dyDescent="0.2">
      <c r="I1104" s="392"/>
      <c r="L1104" s="373"/>
    </row>
    <row r="1105" spans="9:12" x14ac:dyDescent="0.2">
      <c r="I1105" s="392"/>
      <c r="L1105" s="373"/>
    </row>
    <row r="1106" spans="9:12" x14ac:dyDescent="0.2">
      <c r="I1106" s="392"/>
      <c r="L1106" s="373"/>
    </row>
    <row r="1107" spans="9:12" x14ac:dyDescent="0.2">
      <c r="I1107" s="392"/>
      <c r="L1107" s="373"/>
    </row>
    <row r="1108" spans="9:12" x14ac:dyDescent="0.2">
      <c r="I1108" s="392"/>
      <c r="L1108" s="373"/>
    </row>
    <row r="1109" spans="9:12" x14ac:dyDescent="0.2">
      <c r="I1109" s="392"/>
      <c r="L1109" s="373"/>
    </row>
    <row r="1110" spans="9:12" x14ac:dyDescent="0.2">
      <c r="I1110" s="392"/>
      <c r="L1110" s="373"/>
    </row>
    <row r="1111" spans="9:12" x14ac:dyDescent="0.2">
      <c r="I1111" s="392"/>
      <c r="L1111" s="373"/>
    </row>
    <row r="1112" spans="9:12" x14ac:dyDescent="0.2">
      <c r="I1112" s="392"/>
      <c r="L1112" s="373"/>
    </row>
    <row r="1113" spans="9:12" x14ac:dyDescent="0.2">
      <c r="I1113" s="392"/>
      <c r="L1113" s="373"/>
    </row>
    <row r="1114" spans="9:12" x14ac:dyDescent="0.2">
      <c r="I1114" s="392"/>
      <c r="L1114" s="373"/>
    </row>
    <row r="1115" spans="9:12" x14ac:dyDescent="0.2">
      <c r="I1115" s="392"/>
      <c r="L1115" s="373"/>
    </row>
    <row r="1116" spans="9:12" x14ac:dyDescent="0.2">
      <c r="I1116" s="392"/>
      <c r="L1116" s="373"/>
    </row>
    <row r="1117" spans="9:12" x14ac:dyDescent="0.2">
      <c r="I1117" s="392"/>
      <c r="L1117" s="373"/>
    </row>
    <row r="1118" spans="9:12" x14ac:dyDescent="0.2">
      <c r="I1118" s="392"/>
      <c r="L1118" s="373"/>
    </row>
    <row r="1119" spans="9:12" x14ac:dyDescent="0.2">
      <c r="I1119" s="392"/>
      <c r="L1119" s="373"/>
    </row>
    <row r="1120" spans="9:12" x14ac:dyDescent="0.2">
      <c r="I1120" s="392"/>
      <c r="L1120" s="373"/>
    </row>
    <row r="1121" spans="9:12" x14ac:dyDescent="0.2">
      <c r="I1121" s="392"/>
      <c r="L1121" s="373"/>
    </row>
    <row r="1122" spans="9:12" x14ac:dyDescent="0.2">
      <c r="I1122" s="392"/>
      <c r="L1122" s="373"/>
    </row>
    <row r="1123" spans="9:12" x14ac:dyDescent="0.2">
      <c r="I1123" s="392"/>
      <c r="L1123" s="373"/>
    </row>
    <row r="1124" spans="9:12" x14ac:dyDescent="0.2">
      <c r="I1124" s="392"/>
      <c r="L1124" s="373"/>
    </row>
    <row r="1125" spans="9:12" x14ac:dyDescent="0.2">
      <c r="I1125" s="392"/>
      <c r="L1125" s="373"/>
    </row>
    <row r="1126" spans="9:12" x14ac:dyDescent="0.2">
      <c r="I1126" s="392"/>
      <c r="L1126" s="373"/>
    </row>
    <row r="1127" spans="9:12" x14ac:dyDescent="0.2">
      <c r="I1127" s="392"/>
      <c r="L1127" s="373"/>
    </row>
    <row r="1128" spans="9:12" x14ac:dyDescent="0.2">
      <c r="I1128" s="392"/>
      <c r="L1128" s="373"/>
    </row>
    <row r="1129" spans="9:12" x14ac:dyDescent="0.2">
      <c r="I1129" s="392"/>
      <c r="L1129" s="373"/>
    </row>
    <row r="1130" spans="9:12" x14ac:dyDescent="0.2">
      <c r="I1130" s="392"/>
      <c r="L1130" s="373"/>
    </row>
    <row r="1131" spans="9:12" x14ac:dyDescent="0.2">
      <c r="I1131" s="392"/>
      <c r="L1131" s="373"/>
    </row>
    <row r="1132" spans="9:12" x14ac:dyDescent="0.2">
      <c r="I1132" s="392"/>
      <c r="L1132" s="373"/>
    </row>
    <row r="1133" spans="9:12" x14ac:dyDescent="0.2">
      <c r="I1133" s="392"/>
      <c r="L1133" s="373"/>
    </row>
    <row r="1134" spans="9:12" x14ac:dyDescent="0.2">
      <c r="I1134" s="392"/>
      <c r="L1134" s="373"/>
    </row>
    <row r="1135" spans="9:12" x14ac:dyDescent="0.2">
      <c r="I1135" s="392"/>
      <c r="L1135" s="373"/>
    </row>
    <row r="1136" spans="9:12" x14ac:dyDescent="0.2">
      <c r="I1136" s="392"/>
      <c r="L1136" s="373"/>
    </row>
    <row r="1137" spans="9:12" x14ac:dyDescent="0.2">
      <c r="I1137" s="392"/>
      <c r="L1137" s="373"/>
    </row>
    <row r="1138" spans="9:12" x14ac:dyDescent="0.2">
      <c r="I1138" s="392"/>
      <c r="L1138" s="373"/>
    </row>
    <row r="1139" spans="9:12" x14ac:dyDescent="0.2">
      <c r="I1139" s="392"/>
      <c r="L1139" s="373"/>
    </row>
    <row r="1140" spans="9:12" x14ac:dyDescent="0.2">
      <c r="I1140" s="392"/>
      <c r="L1140" s="373"/>
    </row>
    <row r="1141" spans="9:12" x14ac:dyDescent="0.2">
      <c r="I1141" s="392"/>
      <c r="L1141" s="373"/>
    </row>
    <row r="1142" spans="9:12" x14ac:dyDescent="0.2">
      <c r="I1142" s="392"/>
      <c r="L1142" s="373"/>
    </row>
    <row r="1143" spans="9:12" x14ac:dyDescent="0.2">
      <c r="I1143" s="392"/>
      <c r="L1143" s="373"/>
    </row>
    <row r="1144" spans="9:12" x14ac:dyDescent="0.2">
      <c r="I1144" s="392"/>
      <c r="L1144" s="373"/>
    </row>
    <row r="1145" spans="9:12" x14ac:dyDescent="0.2">
      <c r="I1145" s="392"/>
      <c r="L1145" s="373"/>
    </row>
    <row r="1146" spans="9:12" x14ac:dyDescent="0.2">
      <c r="I1146" s="392"/>
      <c r="L1146" s="373"/>
    </row>
    <row r="1147" spans="9:12" x14ac:dyDescent="0.2">
      <c r="I1147" s="392"/>
      <c r="L1147" s="373"/>
    </row>
    <row r="1148" spans="9:12" x14ac:dyDescent="0.2">
      <c r="I1148" s="392"/>
      <c r="L1148" s="373"/>
    </row>
    <row r="1149" spans="9:12" x14ac:dyDescent="0.2">
      <c r="I1149" s="392"/>
      <c r="L1149" s="373"/>
    </row>
    <row r="1150" spans="9:12" x14ac:dyDescent="0.2">
      <c r="I1150" s="392"/>
      <c r="L1150" s="373"/>
    </row>
    <row r="1151" spans="9:12" x14ac:dyDescent="0.2">
      <c r="I1151" s="392"/>
      <c r="L1151" s="373"/>
    </row>
    <row r="1152" spans="9:12" x14ac:dyDescent="0.2">
      <c r="I1152" s="392"/>
      <c r="L1152" s="373"/>
    </row>
    <row r="1153" spans="9:12" x14ac:dyDescent="0.2">
      <c r="I1153" s="392"/>
      <c r="L1153" s="373"/>
    </row>
    <row r="1154" spans="9:12" x14ac:dyDescent="0.2">
      <c r="I1154" s="392"/>
      <c r="L1154" s="373"/>
    </row>
    <row r="1155" spans="9:12" x14ac:dyDescent="0.2">
      <c r="I1155" s="392"/>
      <c r="L1155" s="373"/>
    </row>
    <row r="1156" spans="9:12" x14ac:dyDescent="0.2">
      <c r="I1156" s="392"/>
      <c r="L1156" s="373"/>
    </row>
    <row r="1157" spans="9:12" x14ac:dyDescent="0.2">
      <c r="I1157" s="392"/>
      <c r="L1157" s="373"/>
    </row>
    <row r="1158" spans="9:12" x14ac:dyDescent="0.2">
      <c r="I1158" s="392"/>
      <c r="L1158" s="373"/>
    </row>
    <row r="1159" spans="9:12" x14ac:dyDescent="0.2">
      <c r="I1159" s="392"/>
      <c r="L1159" s="373"/>
    </row>
    <row r="1160" spans="9:12" x14ac:dyDescent="0.2">
      <c r="I1160" s="392"/>
      <c r="L1160" s="373"/>
    </row>
    <row r="1161" spans="9:12" x14ac:dyDescent="0.2">
      <c r="I1161" s="392"/>
      <c r="L1161" s="373"/>
    </row>
    <row r="1162" spans="9:12" x14ac:dyDescent="0.2">
      <c r="I1162" s="392"/>
      <c r="L1162" s="373"/>
    </row>
    <row r="1163" spans="9:12" x14ac:dyDescent="0.2">
      <c r="I1163" s="392"/>
      <c r="L1163" s="373"/>
    </row>
    <row r="1164" spans="9:12" x14ac:dyDescent="0.2">
      <c r="I1164" s="392"/>
      <c r="L1164" s="373"/>
    </row>
    <row r="1165" spans="9:12" x14ac:dyDescent="0.2">
      <c r="I1165" s="392"/>
      <c r="L1165" s="373"/>
    </row>
    <row r="1166" spans="9:12" x14ac:dyDescent="0.2">
      <c r="I1166" s="392"/>
      <c r="L1166" s="373"/>
    </row>
    <row r="1167" spans="9:12" x14ac:dyDescent="0.2">
      <c r="I1167" s="392"/>
      <c r="L1167" s="373"/>
    </row>
    <row r="1168" spans="9:12" x14ac:dyDescent="0.2">
      <c r="I1168" s="392"/>
      <c r="L1168" s="373"/>
    </row>
  </sheetData>
  <mergeCells count="27">
    <mergeCell ref="C85:D85"/>
    <mergeCell ref="C87:D87"/>
    <mergeCell ref="C88:D88"/>
    <mergeCell ref="C66:D66"/>
    <mergeCell ref="C68:D68"/>
    <mergeCell ref="C71:D71"/>
    <mergeCell ref="C76:D76"/>
    <mergeCell ref="C78:D78"/>
    <mergeCell ref="C82:D82"/>
    <mergeCell ref="C52:D52"/>
    <mergeCell ref="C25:D25"/>
    <mergeCell ref="C28:D28"/>
    <mergeCell ref="C31:D31"/>
    <mergeCell ref="C34:D34"/>
    <mergeCell ref="C36:D36"/>
    <mergeCell ref="C38:D38"/>
    <mergeCell ref="C39:D39"/>
    <mergeCell ref="C40:D40"/>
    <mergeCell ref="C41:D41"/>
    <mergeCell ref="C46:D46"/>
    <mergeCell ref="C50:D50"/>
    <mergeCell ref="C22:D22"/>
    <mergeCell ref="C1:D1"/>
    <mergeCell ref="C2:D2"/>
    <mergeCell ref="C3:D3"/>
    <mergeCell ref="C12:D12"/>
    <mergeCell ref="C19:D19"/>
  </mergeCells>
  <printOptions horizontalCentered="1"/>
  <pageMargins left="0.78740157480314965" right="0.78740157480314965" top="0.78740157480314965" bottom="0.19685039370078741" header="3.937007874015748E-2" footer="0.19685039370078741"/>
  <pageSetup paperSize="9" scale="70" orientation="landscape" r:id="rId1"/>
  <headerFooter alignWithMargins="0">
    <oddHeader>&amp;C&amp;"Times New Roman,Félkövér"&amp;8
 &amp;10Budapest VIII. kerületi Önkormányzat  2020. évi költségvetés beruházási, felújítási   előirányzatai &amp;R&amp;"Times New Roman,Félkövér dőlt"&amp;9
&amp;10 7. melléklet a /2020. () 
önkormányzati rendelethez
ezer forintban</oddHeader>
    <oddFooter>&amp;C&amp;8
&amp;R&amp;"Times New Roman,Normál"&amp;8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160"/>
  <sheetViews>
    <sheetView topLeftCell="A7" zoomScaleNormal="100" workbookViewId="0">
      <selection activeCell="K6" sqref="K6"/>
    </sheetView>
  </sheetViews>
  <sheetFormatPr defaultRowHeight="12.75" x14ac:dyDescent="0.2"/>
  <cols>
    <col min="1" max="1" width="34.7109375" customWidth="1"/>
    <col min="2" max="2" width="15.7109375" style="430" customWidth="1"/>
    <col min="3" max="7" width="15.7109375" style="431" customWidth="1"/>
  </cols>
  <sheetData>
    <row r="1" spans="1:7" s="401" customFormat="1" ht="63" customHeight="1" thickBot="1" x14ac:dyDescent="0.25">
      <c r="A1" s="396" t="s">
        <v>710</v>
      </c>
      <c r="B1" s="397" t="s">
        <v>527</v>
      </c>
      <c r="C1" s="333" t="s">
        <v>711</v>
      </c>
      <c r="D1" s="398" t="s">
        <v>712</v>
      </c>
      <c r="E1" s="399" t="s">
        <v>537</v>
      </c>
      <c r="F1" s="333" t="s">
        <v>713</v>
      </c>
      <c r="G1" s="400" t="s">
        <v>714</v>
      </c>
    </row>
    <row r="2" spans="1:7" s="401" customFormat="1" ht="30" customHeight="1" x14ac:dyDescent="0.2">
      <c r="A2" s="402" t="s">
        <v>715</v>
      </c>
      <c r="B2" s="403"/>
      <c r="C2" s="340"/>
      <c r="D2" s="340"/>
      <c r="E2" s="340"/>
      <c r="F2" s="340"/>
      <c r="G2" s="404"/>
    </row>
    <row r="3" spans="1:7" ht="30" customHeight="1" x14ac:dyDescent="0.2">
      <c r="A3" s="405" t="s">
        <v>716</v>
      </c>
      <c r="B3" s="406">
        <v>21620</v>
      </c>
      <c r="C3" s="233">
        <f t="shared" ref="C3:C14" si="0">SUM(B3:B3)</f>
        <v>21620</v>
      </c>
      <c r="D3" s="232">
        <v>0</v>
      </c>
      <c r="E3" s="232">
        <v>0</v>
      </c>
      <c r="F3" s="233">
        <f>SUM(D3:E3)</f>
        <v>0</v>
      </c>
      <c r="G3" s="407">
        <f t="shared" ref="G3:G14" si="1">F3+C3</f>
        <v>21620</v>
      </c>
    </row>
    <row r="4" spans="1:7" ht="30" customHeight="1" x14ac:dyDescent="0.2">
      <c r="A4" s="405" t="s">
        <v>717</v>
      </c>
      <c r="B4" s="406">
        <v>7000</v>
      </c>
      <c r="C4" s="233">
        <f t="shared" si="0"/>
        <v>7000</v>
      </c>
      <c r="D4" s="232"/>
      <c r="E4" s="232"/>
      <c r="F4" s="233">
        <f t="shared" ref="F4:F6" si="2">SUM(D4:E4)</f>
        <v>0</v>
      </c>
      <c r="G4" s="407">
        <f t="shared" si="1"/>
        <v>7000</v>
      </c>
    </row>
    <row r="5" spans="1:7" ht="30" customHeight="1" x14ac:dyDescent="0.2">
      <c r="A5" s="405" t="s">
        <v>718</v>
      </c>
      <c r="B5" s="406">
        <v>7463</v>
      </c>
      <c r="C5" s="233">
        <f t="shared" si="0"/>
        <v>7463</v>
      </c>
      <c r="D5" s="232"/>
      <c r="E5" s="232"/>
      <c r="F5" s="233">
        <f t="shared" si="2"/>
        <v>0</v>
      </c>
      <c r="G5" s="407">
        <f t="shared" si="1"/>
        <v>7463</v>
      </c>
    </row>
    <row r="6" spans="1:7" ht="30" customHeight="1" x14ac:dyDescent="0.2">
      <c r="A6" s="405" t="s">
        <v>719</v>
      </c>
      <c r="B6" s="406">
        <v>4000</v>
      </c>
      <c r="C6" s="233">
        <f t="shared" si="0"/>
        <v>4000</v>
      </c>
      <c r="D6" s="232"/>
      <c r="E6" s="232"/>
      <c r="F6" s="233">
        <f t="shared" si="2"/>
        <v>0</v>
      </c>
      <c r="G6" s="407">
        <f t="shared" si="1"/>
        <v>4000</v>
      </c>
    </row>
    <row r="7" spans="1:7" ht="30" customHeight="1" x14ac:dyDescent="0.2">
      <c r="A7" s="405" t="s">
        <v>720</v>
      </c>
      <c r="B7" s="406">
        <v>17500</v>
      </c>
      <c r="C7" s="233">
        <f t="shared" si="0"/>
        <v>17500</v>
      </c>
      <c r="D7" s="232">
        <v>0</v>
      </c>
      <c r="E7" s="232">
        <v>0</v>
      </c>
      <c r="F7" s="233">
        <f>SUM(D7:E7)</f>
        <v>0</v>
      </c>
      <c r="G7" s="407">
        <f t="shared" si="1"/>
        <v>17500</v>
      </c>
    </row>
    <row r="8" spans="1:7" ht="30" customHeight="1" thickBot="1" x14ac:dyDescent="0.25">
      <c r="A8" s="408" t="s">
        <v>721</v>
      </c>
      <c r="B8" s="409">
        <v>29000</v>
      </c>
      <c r="C8" s="242">
        <f t="shared" si="0"/>
        <v>29000</v>
      </c>
      <c r="D8" s="241">
        <v>0</v>
      </c>
      <c r="E8" s="241">
        <v>0</v>
      </c>
      <c r="F8" s="242">
        <f>SUM(D8:E8)</f>
        <v>0</v>
      </c>
      <c r="G8" s="410">
        <f t="shared" si="1"/>
        <v>29000</v>
      </c>
    </row>
    <row r="9" spans="1:7" s="401" customFormat="1" ht="30" customHeight="1" thickBot="1" x14ac:dyDescent="0.25">
      <c r="A9" s="411" t="s">
        <v>722</v>
      </c>
      <c r="B9" s="412">
        <f t="shared" ref="B9:G9" si="3">SUM(B3:B8)</f>
        <v>86583</v>
      </c>
      <c r="C9" s="413">
        <f t="shared" si="3"/>
        <v>86583</v>
      </c>
      <c r="D9" s="413">
        <f t="shared" si="3"/>
        <v>0</v>
      </c>
      <c r="E9" s="413">
        <f t="shared" si="3"/>
        <v>0</v>
      </c>
      <c r="F9" s="413">
        <f t="shared" si="3"/>
        <v>0</v>
      </c>
      <c r="G9" s="414">
        <f t="shared" si="3"/>
        <v>86583</v>
      </c>
    </row>
    <row r="10" spans="1:7" ht="30" customHeight="1" x14ac:dyDescent="0.2">
      <c r="A10" s="415" t="s">
        <v>723</v>
      </c>
      <c r="B10" s="416"/>
      <c r="C10" s="340"/>
      <c r="D10" s="417"/>
      <c r="E10" s="417"/>
      <c r="F10" s="340"/>
      <c r="G10" s="404"/>
    </row>
    <row r="11" spans="1:7" ht="30" customHeight="1" x14ac:dyDescent="0.2">
      <c r="A11" s="418" t="s">
        <v>724</v>
      </c>
      <c r="B11" s="406"/>
      <c r="C11" s="233">
        <f t="shared" si="0"/>
        <v>0</v>
      </c>
      <c r="D11" s="232">
        <v>0</v>
      </c>
      <c r="E11" s="232">
        <v>0</v>
      </c>
      <c r="F11" s="233">
        <f>SUM(D11:E11)</f>
        <v>0</v>
      </c>
      <c r="G11" s="419">
        <f t="shared" si="1"/>
        <v>0</v>
      </c>
    </row>
    <row r="12" spans="1:7" ht="45" customHeight="1" x14ac:dyDescent="0.2">
      <c r="A12" s="418" t="s">
        <v>725</v>
      </c>
      <c r="B12" s="406"/>
      <c r="C12" s="233">
        <f t="shared" si="0"/>
        <v>0</v>
      </c>
      <c r="D12" s="232">
        <v>0</v>
      </c>
      <c r="E12" s="232">
        <v>0</v>
      </c>
      <c r="F12" s="233">
        <f t="shared" ref="F12:F14" si="4">SUM(D12:E12)</f>
        <v>0</v>
      </c>
      <c r="G12" s="419">
        <f t="shared" si="1"/>
        <v>0</v>
      </c>
    </row>
    <row r="13" spans="1:7" ht="30" customHeight="1" x14ac:dyDescent="0.2">
      <c r="A13" s="420" t="s">
        <v>726</v>
      </c>
      <c r="B13" s="409">
        <v>33687</v>
      </c>
      <c r="C13" s="233">
        <f t="shared" si="0"/>
        <v>33687</v>
      </c>
      <c r="D13" s="241">
        <v>0</v>
      </c>
      <c r="E13" s="241">
        <v>0</v>
      </c>
      <c r="F13" s="233">
        <f t="shared" si="4"/>
        <v>0</v>
      </c>
      <c r="G13" s="419">
        <f t="shared" si="1"/>
        <v>33687</v>
      </c>
    </row>
    <row r="14" spans="1:7" ht="45" customHeight="1" thickBot="1" x14ac:dyDescent="0.25">
      <c r="A14" s="421" t="s">
        <v>727</v>
      </c>
      <c r="B14" s="422">
        <v>25692</v>
      </c>
      <c r="C14" s="233">
        <f t="shared" si="0"/>
        <v>25692</v>
      </c>
      <c r="D14" s="383">
        <v>0</v>
      </c>
      <c r="E14" s="383">
        <v>0</v>
      </c>
      <c r="F14" s="233">
        <f t="shared" si="4"/>
        <v>0</v>
      </c>
      <c r="G14" s="423">
        <f t="shared" si="1"/>
        <v>25692</v>
      </c>
    </row>
    <row r="15" spans="1:7" s="401" customFormat="1" ht="30" customHeight="1" thickBot="1" x14ac:dyDescent="0.25">
      <c r="A15" s="411" t="s">
        <v>728</v>
      </c>
      <c r="B15" s="412">
        <f>SUM(B11:B14)</f>
        <v>59379</v>
      </c>
      <c r="C15" s="412">
        <f t="shared" ref="C15:G15" si="5">SUM(C11:C14)</f>
        <v>59379</v>
      </c>
      <c r="D15" s="412">
        <f t="shared" si="5"/>
        <v>0</v>
      </c>
      <c r="E15" s="412">
        <f t="shared" si="5"/>
        <v>0</v>
      </c>
      <c r="F15" s="413">
        <f t="shared" si="5"/>
        <v>0</v>
      </c>
      <c r="G15" s="414">
        <f t="shared" si="5"/>
        <v>59379</v>
      </c>
    </row>
    <row r="16" spans="1:7" s="401" customFormat="1" ht="30" customHeight="1" thickBot="1" x14ac:dyDescent="0.25">
      <c r="A16" s="411" t="s">
        <v>729</v>
      </c>
      <c r="B16" s="412">
        <f t="shared" ref="B16:G16" si="6">B15+B9</f>
        <v>145962</v>
      </c>
      <c r="C16" s="413">
        <f t="shared" si="6"/>
        <v>145962</v>
      </c>
      <c r="D16" s="413">
        <f t="shared" si="6"/>
        <v>0</v>
      </c>
      <c r="E16" s="413">
        <f t="shared" si="6"/>
        <v>0</v>
      </c>
      <c r="F16" s="413">
        <f t="shared" si="6"/>
        <v>0</v>
      </c>
      <c r="G16" s="414">
        <f t="shared" si="6"/>
        <v>145962</v>
      </c>
    </row>
    <row r="17" spans="1:2" customFormat="1" x14ac:dyDescent="0.2">
      <c r="A17" s="424"/>
      <c r="B17" s="273"/>
    </row>
    <row r="18" spans="1:2" customFormat="1" x14ac:dyDescent="0.2">
      <c r="A18" s="125"/>
      <c r="B18" s="273"/>
    </row>
    <row r="19" spans="1:2" customFormat="1" x14ac:dyDescent="0.2">
      <c r="A19" s="125"/>
      <c r="B19" s="273"/>
    </row>
    <row r="20" spans="1:2" customFormat="1" x14ac:dyDescent="0.2">
      <c r="A20" s="125"/>
      <c r="B20" s="273"/>
    </row>
    <row r="21" spans="1:2" customFormat="1" x14ac:dyDescent="0.2">
      <c r="A21" s="125"/>
      <c r="B21" s="273"/>
    </row>
    <row r="22" spans="1:2" customFormat="1" x14ac:dyDescent="0.2">
      <c r="A22" s="125"/>
      <c r="B22" s="273"/>
    </row>
    <row r="23" spans="1:2" customFormat="1" x14ac:dyDescent="0.2">
      <c r="A23" s="425"/>
      <c r="B23" s="273"/>
    </row>
    <row r="24" spans="1:2" customFormat="1" x14ac:dyDescent="0.2">
      <c r="A24" s="425"/>
      <c r="B24" s="273"/>
    </row>
    <row r="25" spans="1:2" customFormat="1" x14ac:dyDescent="0.2">
      <c r="A25" s="425"/>
      <c r="B25" s="273"/>
    </row>
    <row r="26" spans="1:2" customFormat="1" x14ac:dyDescent="0.2">
      <c r="A26" s="425"/>
      <c r="B26" s="273"/>
    </row>
    <row r="27" spans="1:2" customFormat="1" x14ac:dyDescent="0.2">
      <c r="A27" s="426"/>
      <c r="B27" s="427"/>
    </row>
    <row r="28" spans="1:2" customFormat="1" x14ac:dyDescent="0.2">
      <c r="A28" s="426"/>
      <c r="B28" s="427"/>
    </row>
    <row r="29" spans="1:2" customFormat="1" x14ac:dyDescent="0.2">
      <c r="A29" s="426"/>
      <c r="B29" s="427"/>
    </row>
    <row r="30" spans="1:2" customFormat="1" x14ac:dyDescent="0.2">
      <c r="A30" s="426"/>
      <c r="B30" s="427"/>
    </row>
    <row r="31" spans="1:2" customFormat="1" x14ac:dyDescent="0.2">
      <c r="A31" s="426"/>
      <c r="B31" s="427"/>
    </row>
    <row r="32" spans="1:2" customFormat="1" x14ac:dyDescent="0.2">
      <c r="A32" s="426"/>
      <c r="B32" s="427"/>
    </row>
    <row r="33" spans="1:2" customFormat="1" x14ac:dyDescent="0.2">
      <c r="A33" s="426"/>
      <c r="B33" s="427"/>
    </row>
    <row r="34" spans="1:2" customFormat="1" x14ac:dyDescent="0.2">
      <c r="A34" s="426"/>
      <c r="B34" s="427"/>
    </row>
    <row r="35" spans="1:2" customFormat="1" x14ac:dyDescent="0.2">
      <c r="A35" s="426"/>
      <c r="B35" s="427"/>
    </row>
    <row r="36" spans="1:2" customFormat="1" x14ac:dyDescent="0.2">
      <c r="A36" s="426"/>
      <c r="B36" s="427"/>
    </row>
    <row r="37" spans="1:2" customFormat="1" x14ac:dyDescent="0.2">
      <c r="A37" s="426"/>
      <c r="B37" s="427"/>
    </row>
    <row r="38" spans="1:2" customFormat="1" x14ac:dyDescent="0.2">
      <c r="A38" s="426"/>
      <c r="B38" s="427"/>
    </row>
    <row r="39" spans="1:2" customFormat="1" x14ac:dyDescent="0.2">
      <c r="A39" s="426"/>
      <c r="B39" s="427"/>
    </row>
    <row r="40" spans="1:2" customFormat="1" x14ac:dyDescent="0.2">
      <c r="A40" s="426"/>
      <c r="B40" s="427"/>
    </row>
    <row r="41" spans="1:2" customFormat="1" x14ac:dyDescent="0.2">
      <c r="A41" s="426"/>
      <c r="B41" s="427"/>
    </row>
    <row r="42" spans="1:2" customFormat="1" x14ac:dyDescent="0.2">
      <c r="A42" s="426"/>
      <c r="B42" s="427"/>
    </row>
    <row r="43" spans="1:2" customFormat="1" x14ac:dyDescent="0.2">
      <c r="A43" s="426"/>
      <c r="B43" s="427"/>
    </row>
    <row r="44" spans="1:2" customFormat="1" x14ac:dyDescent="0.2">
      <c r="A44" s="426"/>
      <c r="B44" s="427"/>
    </row>
    <row r="45" spans="1:2" customFormat="1" x14ac:dyDescent="0.2">
      <c r="A45" s="426"/>
      <c r="B45" s="427"/>
    </row>
    <row r="46" spans="1:2" customFormat="1" x14ac:dyDescent="0.2">
      <c r="A46" s="426"/>
      <c r="B46" s="427"/>
    </row>
    <row r="47" spans="1:2" customFormat="1" x14ac:dyDescent="0.2">
      <c r="A47" s="426"/>
      <c r="B47" s="427"/>
    </row>
    <row r="48" spans="1:2" customFormat="1" x14ac:dyDescent="0.2">
      <c r="A48" s="426"/>
      <c r="B48" s="427"/>
    </row>
    <row r="49" spans="1:2" customFormat="1" x14ac:dyDescent="0.2">
      <c r="A49" s="426"/>
      <c r="B49" s="427"/>
    </row>
    <row r="50" spans="1:2" customFormat="1" x14ac:dyDescent="0.2">
      <c r="A50" s="426"/>
      <c r="B50" s="427"/>
    </row>
    <row r="51" spans="1:2" customFormat="1" x14ac:dyDescent="0.2">
      <c r="A51" s="426"/>
      <c r="B51" s="427"/>
    </row>
    <row r="52" spans="1:2" customFormat="1" x14ac:dyDescent="0.2">
      <c r="A52" s="426"/>
      <c r="B52" s="427"/>
    </row>
    <row r="53" spans="1:2" customFormat="1" x14ac:dyDescent="0.2">
      <c r="A53" s="426"/>
      <c r="B53" s="427"/>
    </row>
    <row r="54" spans="1:2" customFormat="1" x14ac:dyDescent="0.2">
      <c r="A54" s="1107"/>
      <c r="B54" s="1107"/>
    </row>
    <row r="55" spans="1:2" customFormat="1" x14ac:dyDescent="0.2">
      <c r="A55" s="58"/>
      <c r="B55" s="427"/>
    </row>
    <row r="56" spans="1:2" customFormat="1" x14ac:dyDescent="0.2">
      <c r="A56" s="125"/>
      <c r="B56" s="273"/>
    </row>
    <row r="57" spans="1:2" customFormat="1" x14ac:dyDescent="0.2">
      <c r="A57" s="125"/>
      <c r="B57" s="273"/>
    </row>
    <row r="58" spans="1:2" customFormat="1" x14ac:dyDescent="0.2">
      <c r="A58" s="125"/>
      <c r="B58" s="273"/>
    </row>
    <row r="59" spans="1:2" customFormat="1" x14ac:dyDescent="0.2">
      <c r="A59" s="125"/>
      <c r="B59" s="273"/>
    </row>
    <row r="60" spans="1:2" customFormat="1" x14ac:dyDescent="0.2">
      <c r="A60" s="130"/>
      <c r="B60" s="273"/>
    </row>
    <row r="61" spans="1:2" customFormat="1" ht="56.25" customHeight="1" x14ac:dyDescent="0.2">
      <c r="A61" s="125"/>
      <c r="B61" s="273"/>
    </row>
    <row r="62" spans="1:2" customFormat="1" x14ac:dyDescent="0.2">
      <c r="A62" s="125"/>
      <c r="B62" s="273"/>
    </row>
    <row r="63" spans="1:2" customFormat="1" x14ac:dyDescent="0.2">
      <c r="A63" s="125"/>
      <c r="B63" s="273"/>
    </row>
    <row r="64" spans="1:2" customFormat="1" x14ac:dyDescent="0.2">
      <c r="A64" s="125"/>
      <c r="B64" s="273"/>
    </row>
    <row r="65" spans="1:2" customFormat="1" x14ac:dyDescent="0.2">
      <c r="A65" s="125"/>
      <c r="B65" s="273"/>
    </row>
    <row r="66" spans="1:2" customFormat="1" x14ac:dyDescent="0.2">
      <c r="A66" s="125"/>
      <c r="B66" s="273"/>
    </row>
    <row r="67" spans="1:2" customFormat="1" x14ac:dyDescent="0.2">
      <c r="A67" s="125"/>
      <c r="B67" s="273"/>
    </row>
    <row r="68" spans="1:2" customFormat="1" x14ac:dyDescent="0.2">
      <c r="A68" s="125"/>
      <c r="B68" s="273"/>
    </row>
    <row r="69" spans="1:2" customFormat="1" x14ac:dyDescent="0.2">
      <c r="A69" s="130"/>
      <c r="B69" s="273"/>
    </row>
    <row r="70" spans="1:2" customFormat="1" x14ac:dyDescent="0.2">
      <c r="A70" s="125"/>
      <c r="B70" s="273"/>
    </row>
    <row r="71" spans="1:2" customFormat="1" x14ac:dyDescent="0.2">
      <c r="A71" s="125"/>
      <c r="B71" s="273"/>
    </row>
    <row r="72" spans="1:2" customFormat="1" x14ac:dyDescent="0.2">
      <c r="A72" s="125"/>
      <c r="B72" s="273"/>
    </row>
    <row r="73" spans="1:2" customFormat="1" x14ac:dyDescent="0.2">
      <c r="A73" s="125"/>
      <c r="B73" s="273"/>
    </row>
    <row r="74" spans="1:2" customFormat="1" x14ac:dyDescent="0.2">
      <c r="A74" s="125"/>
      <c r="B74" s="273"/>
    </row>
    <row r="75" spans="1:2" customFormat="1" x14ac:dyDescent="0.2">
      <c r="A75" s="125"/>
      <c r="B75" s="273"/>
    </row>
    <row r="76" spans="1:2" customFormat="1" x14ac:dyDescent="0.2">
      <c r="A76" s="125"/>
      <c r="B76" s="273"/>
    </row>
    <row r="77" spans="1:2" customFormat="1" x14ac:dyDescent="0.2">
      <c r="A77" s="125"/>
      <c r="B77" s="273"/>
    </row>
    <row r="78" spans="1:2" customFormat="1" x14ac:dyDescent="0.2">
      <c r="A78" s="424"/>
      <c r="B78" s="273"/>
    </row>
    <row r="79" spans="1:2" customFormat="1" x14ac:dyDescent="0.2">
      <c r="A79" s="424"/>
      <c r="B79" s="273"/>
    </row>
    <row r="80" spans="1:2" customFormat="1" x14ac:dyDescent="0.2">
      <c r="A80" s="424"/>
      <c r="B80" s="273"/>
    </row>
    <row r="81" spans="1:2" customFormat="1" x14ac:dyDescent="0.2">
      <c r="A81" s="424"/>
      <c r="B81" s="273"/>
    </row>
    <row r="82" spans="1:2" customFormat="1" x14ac:dyDescent="0.2">
      <c r="A82" s="424"/>
      <c r="B82" s="273"/>
    </row>
    <row r="83" spans="1:2" customFormat="1" x14ac:dyDescent="0.2">
      <c r="A83" s="424"/>
      <c r="B83" s="273"/>
    </row>
    <row r="84" spans="1:2" customFormat="1" x14ac:dyDescent="0.2">
      <c r="A84" s="424"/>
      <c r="B84" s="273"/>
    </row>
    <row r="85" spans="1:2" customFormat="1" x14ac:dyDescent="0.2">
      <c r="A85" s="424"/>
      <c r="B85" s="273"/>
    </row>
    <row r="86" spans="1:2" customFormat="1" x14ac:dyDescent="0.2">
      <c r="A86" s="424"/>
      <c r="B86" s="273"/>
    </row>
    <row r="87" spans="1:2" customFormat="1" x14ac:dyDescent="0.2">
      <c r="A87" s="424"/>
      <c r="B87" s="273"/>
    </row>
    <row r="88" spans="1:2" customFormat="1" x14ac:dyDescent="0.2">
      <c r="A88" s="424"/>
      <c r="B88" s="273"/>
    </row>
    <row r="89" spans="1:2" customFormat="1" x14ac:dyDescent="0.2">
      <c r="A89" s="424"/>
      <c r="B89" s="273"/>
    </row>
    <row r="90" spans="1:2" customFormat="1" x14ac:dyDescent="0.2">
      <c r="A90" s="424"/>
      <c r="B90" s="273"/>
    </row>
    <row r="91" spans="1:2" customFormat="1" x14ac:dyDescent="0.2">
      <c r="A91" s="424"/>
      <c r="B91" s="273"/>
    </row>
    <row r="92" spans="1:2" customFormat="1" x14ac:dyDescent="0.2">
      <c r="A92" s="424"/>
      <c r="B92" s="273"/>
    </row>
    <row r="93" spans="1:2" customFormat="1" x14ac:dyDescent="0.2">
      <c r="A93" s="424"/>
      <c r="B93" s="273"/>
    </row>
    <row r="94" spans="1:2" customFormat="1" x14ac:dyDescent="0.2">
      <c r="A94" s="424"/>
      <c r="B94" s="273"/>
    </row>
    <row r="95" spans="1:2" customFormat="1" x14ac:dyDescent="0.2">
      <c r="A95" s="424"/>
      <c r="B95" s="273"/>
    </row>
    <row r="96" spans="1:2" customFormat="1" x14ac:dyDescent="0.2">
      <c r="A96" s="424"/>
      <c r="B96" s="273"/>
    </row>
    <row r="97" spans="1:2" customFormat="1" x14ac:dyDescent="0.2">
      <c r="A97" s="424"/>
      <c r="B97" s="273"/>
    </row>
    <row r="98" spans="1:2" customFormat="1" x14ac:dyDescent="0.2">
      <c r="A98" s="424"/>
      <c r="B98" s="273"/>
    </row>
    <row r="99" spans="1:2" customFormat="1" x14ac:dyDescent="0.2">
      <c r="A99" s="424"/>
      <c r="B99" s="273"/>
    </row>
    <row r="100" spans="1:2" customFormat="1" x14ac:dyDescent="0.2">
      <c r="A100" s="424"/>
      <c r="B100" s="273"/>
    </row>
    <row r="101" spans="1:2" customFormat="1" x14ac:dyDescent="0.2">
      <c r="A101" s="424"/>
      <c r="B101" s="273"/>
    </row>
    <row r="102" spans="1:2" customFormat="1" x14ac:dyDescent="0.2">
      <c r="A102" s="424"/>
      <c r="B102" s="273"/>
    </row>
    <row r="103" spans="1:2" customFormat="1" x14ac:dyDescent="0.2">
      <c r="A103" s="424"/>
      <c r="B103" s="273"/>
    </row>
    <row r="104" spans="1:2" customFormat="1" x14ac:dyDescent="0.2">
      <c r="A104" s="424"/>
      <c r="B104" s="273"/>
    </row>
    <row r="105" spans="1:2" customFormat="1" x14ac:dyDescent="0.2">
      <c r="A105" s="424"/>
      <c r="B105" s="273"/>
    </row>
    <row r="106" spans="1:2" customFormat="1" x14ac:dyDescent="0.2">
      <c r="A106" s="424"/>
      <c r="B106" s="273"/>
    </row>
    <row r="107" spans="1:2" customFormat="1" x14ac:dyDescent="0.2">
      <c r="A107" s="424"/>
      <c r="B107" s="273"/>
    </row>
    <row r="108" spans="1:2" customFormat="1" x14ac:dyDescent="0.2">
      <c r="A108" s="424"/>
      <c r="B108" s="273"/>
    </row>
    <row r="109" spans="1:2" customFormat="1" x14ac:dyDescent="0.2">
      <c r="A109" s="125"/>
      <c r="B109" s="273"/>
    </row>
    <row r="110" spans="1:2" customFormat="1" x14ac:dyDescent="0.2">
      <c r="A110" s="125"/>
      <c r="B110" s="273"/>
    </row>
    <row r="111" spans="1:2" customFormat="1" x14ac:dyDescent="0.2">
      <c r="A111" s="125"/>
      <c r="B111" s="273"/>
    </row>
    <row r="112" spans="1:2" customFormat="1" x14ac:dyDescent="0.2">
      <c r="A112" s="125"/>
      <c r="B112" s="273"/>
    </row>
    <row r="113" spans="1:2" customFormat="1" x14ac:dyDescent="0.2">
      <c r="A113" s="125"/>
      <c r="B113" s="273"/>
    </row>
    <row r="114" spans="1:2" customFormat="1" x14ac:dyDescent="0.2">
      <c r="A114" s="125"/>
      <c r="B114" s="273"/>
    </row>
    <row r="115" spans="1:2" customFormat="1" x14ac:dyDescent="0.2">
      <c r="A115" s="125"/>
      <c r="B115" s="273"/>
    </row>
    <row r="116" spans="1:2" customFormat="1" x14ac:dyDescent="0.2">
      <c r="A116" s="125"/>
      <c r="B116" s="273"/>
    </row>
    <row r="117" spans="1:2" customFormat="1" x14ac:dyDescent="0.2">
      <c r="A117" s="125"/>
      <c r="B117" s="273"/>
    </row>
    <row r="118" spans="1:2" customFormat="1" x14ac:dyDescent="0.2">
      <c r="A118" s="125"/>
      <c r="B118" s="273"/>
    </row>
    <row r="119" spans="1:2" customFormat="1" x14ac:dyDescent="0.2">
      <c r="A119" s="125"/>
      <c r="B119" s="273"/>
    </row>
    <row r="120" spans="1:2" customFormat="1" x14ac:dyDescent="0.2">
      <c r="A120" s="125"/>
      <c r="B120" s="273"/>
    </row>
    <row r="121" spans="1:2" customFormat="1" x14ac:dyDescent="0.2">
      <c r="A121" s="125"/>
      <c r="B121" s="273"/>
    </row>
    <row r="122" spans="1:2" customFormat="1" x14ac:dyDescent="0.2">
      <c r="A122" s="125"/>
      <c r="B122" s="273"/>
    </row>
    <row r="123" spans="1:2" customFormat="1" x14ac:dyDescent="0.2">
      <c r="A123" s="125"/>
      <c r="B123" s="273"/>
    </row>
    <row r="124" spans="1:2" customFormat="1" x14ac:dyDescent="0.2">
      <c r="A124" s="125"/>
      <c r="B124" s="273"/>
    </row>
    <row r="125" spans="1:2" customFormat="1" x14ac:dyDescent="0.2">
      <c r="A125" s="125"/>
      <c r="B125" s="273"/>
    </row>
    <row r="126" spans="1:2" customFormat="1" x14ac:dyDescent="0.2">
      <c r="A126" s="125"/>
      <c r="B126" s="273"/>
    </row>
    <row r="127" spans="1:2" customFormat="1" x14ac:dyDescent="0.2">
      <c r="A127" s="125"/>
      <c r="B127" s="273"/>
    </row>
    <row r="128" spans="1:2" customFormat="1" x14ac:dyDescent="0.2">
      <c r="A128" s="125"/>
      <c r="B128" s="273"/>
    </row>
    <row r="129" spans="1:2" customFormat="1" x14ac:dyDescent="0.2">
      <c r="A129" s="125"/>
      <c r="B129" s="273"/>
    </row>
    <row r="130" spans="1:2" customFormat="1" x14ac:dyDescent="0.2">
      <c r="A130" s="125"/>
      <c r="B130" s="273"/>
    </row>
    <row r="131" spans="1:2" customFormat="1" x14ac:dyDescent="0.2">
      <c r="A131" s="125"/>
      <c r="B131" s="273"/>
    </row>
    <row r="132" spans="1:2" customFormat="1" x14ac:dyDescent="0.2">
      <c r="A132" s="125"/>
      <c r="B132" s="273"/>
    </row>
    <row r="133" spans="1:2" customFormat="1" x14ac:dyDescent="0.2">
      <c r="A133" s="125"/>
      <c r="B133" s="273"/>
    </row>
    <row r="134" spans="1:2" customFormat="1" x14ac:dyDescent="0.2">
      <c r="A134" s="125"/>
      <c r="B134" s="273"/>
    </row>
    <row r="135" spans="1:2" customFormat="1" x14ac:dyDescent="0.2">
      <c r="A135" s="125"/>
      <c r="B135" s="273"/>
    </row>
    <row r="136" spans="1:2" customFormat="1" x14ac:dyDescent="0.2">
      <c r="A136" s="125"/>
      <c r="B136" s="273"/>
    </row>
    <row r="137" spans="1:2" customFormat="1" x14ac:dyDescent="0.2">
      <c r="A137" s="125"/>
      <c r="B137" s="273"/>
    </row>
    <row r="138" spans="1:2" customFormat="1" x14ac:dyDescent="0.2">
      <c r="A138" s="125"/>
      <c r="B138" s="273"/>
    </row>
    <row r="139" spans="1:2" customFormat="1" x14ac:dyDescent="0.2">
      <c r="A139" s="125"/>
      <c r="B139" s="273"/>
    </row>
    <row r="140" spans="1:2" customFormat="1" x14ac:dyDescent="0.2">
      <c r="A140" s="125"/>
      <c r="B140" s="273"/>
    </row>
    <row r="141" spans="1:2" customFormat="1" x14ac:dyDescent="0.2">
      <c r="A141" s="125"/>
      <c r="B141" s="273"/>
    </row>
    <row r="142" spans="1:2" customFormat="1" x14ac:dyDescent="0.2">
      <c r="A142" s="125"/>
      <c r="B142" s="273"/>
    </row>
    <row r="143" spans="1:2" customFormat="1" x14ac:dyDescent="0.2">
      <c r="A143" s="125"/>
      <c r="B143" s="273"/>
    </row>
    <row r="144" spans="1:2" customFormat="1" x14ac:dyDescent="0.2">
      <c r="A144" s="425"/>
      <c r="B144" s="427"/>
    </row>
    <row r="145" spans="1:2" customFormat="1" x14ac:dyDescent="0.2">
      <c r="A145" s="425"/>
      <c r="B145" s="428"/>
    </row>
    <row r="146" spans="1:2" customFormat="1" x14ac:dyDescent="0.2">
      <c r="A146" s="425"/>
      <c r="B146" s="428"/>
    </row>
    <row r="147" spans="1:2" customFormat="1" x14ac:dyDescent="0.2">
      <c r="A147" s="425"/>
      <c r="B147" s="428"/>
    </row>
    <row r="148" spans="1:2" customFormat="1" x14ac:dyDescent="0.2">
      <c r="A148" s="429"/>
      <c r="B148" s="428"/>
    </row>
    <row r="149" spans="1:2" customFormat="1" x14ac:dyDescent="0.2">
      <c r="A149" s="429"/>
      <c r="B149" s="428"/>
    </row>
    <row r="150" spans="1:2" customFormat="1" x14ac:dyDescent="0.2">
      <c r="A150" s="429"/>
      <c r="B150" s="428"/>
    </row>
    <row r="151" spans="1:2" customFormat="1" x14ac:dyDescent="0.2">
      <c r="A151" s="429"/>
      <c r="B151" s="428"/>
    </row>
    <row r="152" spans="1:2" customFormat="1" x14ac:dyDescent="0.2">
      <c r="A152" s="429"/>
      <c r="B152" s="428"/>
    </row>
    <row r="153" spans="1:2" customFormat="1" x14ac:dyDescent="0.2">
      <c r="A153" s="429"/>
      <c r="B153" s="428"/>
    </row>
    <row r="154" spans="1:2" customFormat="1" x14ac:dyDescent="0.2">
      <c r="A154" s="429"/>
      <c r="B154" s="428"/>
    </row>
    <row r="155" spans="1:2" customFormat="1" x14ac:dyDescent="0.2">
      <c r="A155" s="429"/>
      <c r="B155" s="428"/>
    </row>
    <row r="156" spans="1:2" customFormat="1" x14ac:dyDescent="0.2">
      <c r="A156" s="429"/>
      <c r="B156" s="428"/>
    </row>
    <row r="157" spans="1:2" customFormat="1" x14ac:dyDescent="0.2">
      <c r="A157" s="429"/>
      <c r="B157" s="428"/>
    </row>
    <row r="158" spans="1:2" customFormat="1" x14ac:dyDescent="0.2">
      <c r="A158" s="429"/>
      <c r="B158" s="428"/>
    </row>
    <row r="159" spans="1:2" customFormat="1" x14ac:dyDescent="0.2">
      <c r="A159" s="429"/>
      <c r="B159" s="428"/>
    </row>
    <row r="160" spans="1:2" customFormat="1" x14ac:dyDescent="0.2">
      <c r="A160" s="429"/>
      <c r="B160" s="428"/>
    </row>
  </sheetData>
  <mergeCells count="1">
    <mergeCell ref="A54:B54"/>
  </mergeCells>
  <printOptions horizontalCentered="1"/>
  <pageMargins left="0.19685039370078741" right="0.19685039370078741" top="0.98425196850393704" bottom="0.35433070866141736" header="0.19685039370078741" footer="0.19685039370078741"/>
  <pageSetup paperSize="9" scale="88" orientation="landscape" r:id="rId1"/>
  <headerFooter alignWithMargins="0">
    <oddHeader xml:space="preserve">&amp;C&amp;"Times New Roman,Félkövér"2020. évi költségvetés 
törzsvagyon karbantartása, fejlesztése
11601 cím bevételi előiányzat&amp;R&amp;"Times New Roman,Félkövér dőlt"8. mell.a /2020. () 
önkormányzati rendelethez
ezer forintban&amp;"Times New Roman,Normál"
</oddHeader>
    <oddFooter>&amp;R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3"/>
  <sheetViews>
    <sheetView zoomScaleNormal="100" workbookViewId="0">
      <pane xSplit="1" ySplit="2" topLeftCell="B18" activePane="bottomRight" state="frozen"/>
      <selection pane="topRight" activeCell="B1" sqref="B1"/>
      <selection pane="bottomLeft" activeCell="A3" sqref="A3"/>
      <selection pane="bottomRight" activeCell="L8" sqref="L8"/>
    </sheetView>
  </sheetViews>
  <sheetFormatPr defaultColWidth="9.140625" defaultRowHeight="12.75" x14ac:dyDescent="0.2"/>
  <cols>
    <col min="1" max="1" width="43.140625" style="245" customWidth="1"/>
    <col min="2" max="2" width="15.7109375" style="270" customWidth="1"/>
    <col min="3" max="3" width="15.7109375" style="275" customWidth="1"/>
    <col min="4" max="7" width="15.7109375" style="270" customWidth="1"/>
    <col min="8" max="9" width="15.7109375" style="275" customWidth="1"/>
    <col min="10" max="16384" width="9.140625" style="200"/>
  </cols>
  <sheetData>
    <row r="1" spans="1:9" ht="13.5" thickBot="1" x14ac:dyDescent="0.25">
      <c r="A1" s="432"/>
    </row>
    <row r="2" spans="1:9" s="228" customFormat="1" ht="63" customHeight="1" thickBot="1" x14ac:dyDescent="0.25">
      <c r="A2" s="433" t="s">
        <v>710</v>
      </c>
      <c r="B2" s="333" t="s">
        <v>499</v>
      </c>
      <c r="C2" s="333" t="s">
        <v>730</v>
      </c>
      <c r="D2" s="333" t="s">
        <v>511</v>
      </c>
      <c r="E2" s="333" t="s">
        <v>512</v>
      </c>
      <c r="F2" s="398" t="s">
        <v>515</v>
      </c>
      <c r="G2" s="398" t="s">
        <v>516</v>
      </c>
      <c r="H2" s="333" t="s">
        <v>731</v>
      </c>
      <c r="I2" s="334" t="s">
        <v>732</v>
      </c>
    </row>
    <row r="3" spans="1:9" ht="15" customHeight="1" x14ac:dyDescent="0.2">
      <c r="A3" s="434" t="s">
        <v>484</v>
      </c>
      <c r="B3" s="435"/>
      <c r="C3" s="436"/>
      <c r="D3" s="435"/>
      <c r="E3" s="435"/>
      <c r="F3" s="435"/>
      <c r="G3" s="435"/>
      <c r="H3" s="436"/>
      <c r="I3" s="437"/>
    </row>
    <row r="4" spans="1:9" ht="15" customHeight="1" x14ac:dyDescent="0.2">
      <c r="A4" s="438" t="s">
        <v>733</v>
      </c>
      <c r="B4" s="177">
        <v>17500</v>
      </c>
      <c r="C4" s="439">
        <f t="shared" ref="C4:C9" si="0">SUM(B4:B4)</f>
        <v>17500</v>
      </c>
      <c r="D4" s="177"/>
      <c r="E4" s="177"/>
      <c r="F4" s="177"/>
      <c r="G4" s="177"/>
      <c r="H4" s="174">
        <f t="shared" ref="H4:H29" si="1">SUM(D4:G4)</f>
        <v>0</v>
      </c>
      <c r="I4" s="440">
        <f t="shared" ref="I4:I9" si="2">H4+C4</f>
        <v>17500</v>
      </c>
    </row>
    <row r="5" spans="1:9" ht="15" customHeight="1" x14ac:dyDescent="0.2">
      <c r="A5" s="438" t="s">
        <v>734</v>
      </c>
      <c r="B5" s="177">
        <v>7000</v>
      </c>
      <c r="C5" s="439">
        <f t="shared" si="0"/>
        <v>7000</v>
      </c>
      <c r="D5" s="177"/>
      <c r="E5" s="177"/>
      <c r="F5" s="177"/>
      <c r="G5" s="177"/>
      <c r="H5" s="174">
        <f t="shared" si="1"/>
        <v>0</v>
      </c>
      <c r="I5" s="440">
        <f t="shared" si="2"/>
        <v>7000</v>
      </c>
    </row>
    <row r="6" spans="1:9" ht="27.75" customHeight="1" x14ac:dyDescent="0.2">
      <c r="A6" s="438" t="s">
        <v>719</v>
      </c>
      <c r="B6" s="177">
        <v>4000</v>
      </c>
      <c r="C6" s="439">
        <f t="shared" si="0"/>
        <v>4000</v>
      </c>
      <c r="D6" s="177"/>
      <c r="E6" s="177"/>
      <c r="F6" s="177"/>
      <c r="G6" s="177"/>
      <c r="H6" s="174">
        <f t="shared" si="1"/>
        <v>0</v>
      </c>
      <c r="I6" s="440">
        <f t="shared" si="2"/>
        <v>4000</v>
      </c>
    </row>
    <row r="7" spans="1:9" ht="39.950000000000003" customHeight="1" x14ac:dyDescent="0.2">
      <c r="A7" s="438" t="s">
        <v>735</v>
      </c>
      <c r="B7" s="177">
        <v>400</v>
      </c>
      <c r="C7" s="439">
        <f t="shared" si="0"/>
        <v>400</v>
      </c>
      <c r="D7" s="177"/>
      <c r="E7" s="177"/>
      <c r="F7" s="177"/>
      <c r="G7" s="177"/>
      <c r="H7" s="174">
        <f t="shared" si="1"/>
        <v>0</v>
      </c>
      <c r="I7" s="440">
        <f t="shared" si="2"/>
        <v>400</v>
      </c>
    </row>
    <row r="8" spans="1:9" ht="30" customHeight="1" x14ac:dyDescent="0.2">
      <c r="A8" s="438" t="s">
        <v>736</v>
      </c>
      <c r="B8" s="177">
        <v>5000</v>
      </c>
      <c r="C8" s="439">
        <f t="shared" si="0"/>
        <v>5000</v>
      </c>
      <c r="D8" s="177"/>
      <c r="E8" s="177"/>
      <c r="F8" s="177"/>
      <c r="G8" s="177"/>
      <c r="H8" s="174">
        <f t="shared" si="1"/>
        <v>0</v>
      </c>
      <c r="I8" s="440">
        <f t="shared" si="2"/>
        <v>5000</v>
      </c>
    </row>
    <row r="9" spans="1:9" ht="15" customHeight="1" thickBot="1" x14ac:dyDescent="0.25">
      <c r="A9" s="441" t="s">
        <v>737</v>
      </c>
      <c r="B9" s="442"/>
      <c r="C9" s="439">
        <f t="shared" si="0"/>
        <v>0</v>
      </c>
      <c r="D9" s="442"/>
      <c r="E9" s="442"/>
      <c r="F9" s="442"/>
      <c r="G9" s="442"/>
      <c r="H9" s="174">
        <f t="shared" si="1"/>
        <v>0</v>
      </c>
      <c r="I9" s="440">
        <f t="shared" si="2"/>
        <v>0</v>
      </c>
    </row>
    <row r="10" spans="1:9" s="228" customFormat="1" ht="15" customHeight="1" thickBot="1" x14ac:dyDescent="0.25">
      <c r="A10" s="443" t="s">
        <v>738</v>
      </c>
      <c r="B10" s="444">
        <f>SUM(B3:B9)</f>
        <v>33900</v>
      </c>
      <c r="C10" s="444">
        <f t="shared" ref="C10:I10" si="3">SUM(C3:C9)</f>
        <v>33900</v>
      </c>
      <c r="D10" s="444">
        <f t="shared" si="3"/>
        <v>0</v>
      </c>
      <c r="E10" s="444">
        <f t="shared" si="3"/>
        <v>0</v>
      </c>
      <c r="F10" s="444">
        <f t="shared" si="3"/>
        <v>0</v>
      </c>
      <c r="G10" s="444">
        <f t="shared" si="3"/>
        <v>0</v>
      </c>
      <c r="H10" s="444">
        <f t="shared" si="3"/>
        <v>0</v>
      </c>
      <c r="I10" s="445">
        <f t="shared" si="3"/>
        <v>33900</v>
      </c>
    </row>
    <row r="11" spans="1:9" ht="15" customHeight="1" x14ac:dyDescent="0.2">
      <c r="A11" s="434" t="s">
        <v>723</v>
      </c>
      <c r="B11" s="435"/>
      <c r="C11" s="436"/>
      <c r="D11" s="435"/>
      <c r="E11" s="435"/>
      <c r="F11" s="435"/>
      <c r="G11" s="435"/>
      <c r="H11" s="436"/>
      <c r="I11" s="437"/>
    </row>
    <row r="12" spans="1:9" ht="15" customHeight="1" x14ac:dyDescent="0.2">
      <c r="A12" s="434" t="s">
        <v>739</v>
      </c>
      <c r="B12" s="446"/>
      <c r="C12" s="439"/>
      <c r="D12" s="446"/>
      <c r="E12" s="446"/>
      <c r="F12" s="446"/>
      <c r="G12" s="446"/>
      <c r="H12" s="439"/>
      <c r="I12" s="447"/>
    </row>
    <row r="13" spans="1:9" ht="30" customHeight="1" x14ac:dyDescent="0.2">
      <c r="A13" s="448" t="s">
        <v>740</v>
      </c>
      <c r="B13" s="177"/>
      <c r="C13" s="174">
        <f t="shared" ref="C13:C29" si="4">SUM(B13:B13)</f>
        <v>0</v>
      </c>
      <c r="D13" s="177">
        <v>174000</v>
      </c>
      <c r="E13" s="177"/>
      <c r="F13" s="177"/>
      <c r="G13" s="177"/>
      <c r="H13" s="174">
        <f t="shared" si="1"/>
        <v>174000</v>
      </c>
      <c r="I13" s="440">
        <f t="shared" ref="I13:I29" si="5">H13+C13</f>
        <v>174000</v>
      </c>
    </row>
    <row r="14" spans="1:9" ht="15" customHeight="1" x14ac:dyDescent="0.2">
      <c r="A14" s="448" t="s">
        <v>741</v>
      </c>
      <c r="B14" s="177">
        <v>1000</v>
      </c>
      <c r="C14" s="174">
        <f t="shared" si="4"/>
        <v>1000</v>
      </c>
      <c r="D14" s="177"/>
      <c r="E14" s="177"/>
      <c r="F14" s="177"/>
      <c r="G14" s="177"/>
      <c r="H14" s="174">
        <f t="shared" si="1"/>
        <v>0</v>
      </c>
      <c r="I14" s="440">
        <f t="shared" si="5"/>
        <v>1000</v>
      </c>
    </row>
    <row r="15" spans="1:9" ht="15" customHeight="1" x14ac:dyDescent="0.2">
      <c r="A15" s="448" t="s">
        <v>742</v>
      </c>
      <c r="B15" s="177"/>
      <c r="C15" s="174">
        <f t="shared" si="4"/>
        <v>0</v>
      </c>
      <c r="D15" s="177">
        <v>10000</v>
      </c>
      <c r="E15" s="177"/>
      <c r="F15" s="177"/>
      <c r="G15" s="177"/>
      <c r="H15" s="174">
        <f t="shared" si="1"/>
        <v>10000</v>
      </c>
      <c r="I15" s="440">
        <f t="shared" si="5"/>
        <v>10000</v>
      </c>
    </row>
    <row r="16" spans="1:9" ht="15" customHeight="1" x14ac:dyDescent="0.2">
      <c r="A16" s="449" t="s">
        <v>743</v>
      </c>
      <c r="B16" s="450"/>
      <c r="C16" s="174"/>
      <c r="D16" s="450"/>
      <c r="E16" s="177"/>
      <c r="F16" s="177"/>
      <c r="G16" s="177"/>
      <c r="H16" s="174"/>
      <c r="I16" s="440"/>
    </row>
    <row r="17" spans="1:9" ht="30" customHeight="1" x14ac:dyDescent="0.2">
      <c r="A17" s="451" t="s">
        <v>726</v>
      </c>
      <c r="B17" s="450"/>
      <c r="C17" s="174">
        <f t="shared" si="4"/>
        <v>0</v>
      </c>
      <c r="D17" s="450"/>
      <c r="E17" s="177">
        <v>33687</v>
      </c>
      <c r="F17" s="177"/>
      <c r="G17" s="177"/>
      <c r="H17" s="174">
        <f t="shared" si="1"/>
        <v>33687</v>
      </c>
      <c r="I17" s="440">
        <f t="shared" si="5"/>
        <v>33687</v>
      </c>
    </row>
    <row r="18" spans="1:9" ht="39.950000000000003" customHeight="1" x14ac:dyDescent="0.2">
      <c r="A18" s="451" t="s">
        <v>727</v>
      </c>
      <c r="B18" s="450"/>
      <c r="C18" s="174">
        <f t="shared" si="4"/>
        <v>0</v>
      </c>
      <c r="D18" s="450"/>
      <c r="E18" s="177">
        <v>25692</v>
      </c>
      <c r="F18" s="177"/>
      <c r="G18" s="177"/>
      <c r="H18" s="174">
        <f t="shared" si="1"/>
        <v>25692</v>
      </c>
      <c r="I18" s="440">
        <f t="shared" si="5"/>
        <v>25692</v>
      </c>
    </row>
    <row r="19" spans="1:9" ht="15" customHeight="1" x14ac:dyDescent="0.2">
      <c r="A19" s="451" t="s">
        <v>744</v>
      </c>
      <c r="B19" s="450">
        <v>12624</v>
      </c>
      <c r="C19" s="174">
        <f t="shared" si="4"/>
        <v>12624</v>
      </c>
      <c r="D19" s="450"/>
      <c r="E19" s="177"/>
      <c r="F19" s="177"/>
      <c r="G19" s="177"/>
      <c r="H19" s="174">
        <f t="shared" si="1"/>
        <v>0</v>
      </c>
      <c r="I19" s="440">
        <f t="shared" si="5"/>
        <v>12624</v>
      </c>
    </row>
    <row r="20" spans="1:9" ht="15" customHeight="1" x14ac:dyDescent="0.2">
      <c r="A20" s="449" t="s">
        <v>745</v>
      </c>
      <c r="B20" s="177"/>
      <c r="C20" s="174"/>
      <c r="D20" s="177"/>
      <c r="E20" s="177"/>
      <c r="F20" s="177"/>
      <c r="G20" s="177"/>
      <c r="H20" s="174"/>
      <c r="I20" s="440"/>
    </row>
    <row r="21" spans="1:9" ht="15" customHeight="1" x14ac:dyDescent="0.2">
      <c r="A21" s="449" t="s">
        <v>746</v>
      </c>
      <c r="B21" s="177"/>
      <c r="C21" s="174"/>
      <c r="D21" s="177"/>
      <c r="E21" s="177"/>
      <c r="F21" s="177"/>
      <c r="G21" s="177"/>
      <c r="H21" s="174"/>
      <c r="I21" s="440"/>
    </row>
    <row r="22" spans="1:9" s="228" customFormat="1" ht="15" customHeight="1" x14ac:dyDescent="0.2">
      <c r="A22" s="449" t="s">
        <v>747</v>
      </c>
      <c r="B22" s="174"/>
      <c r="C22" s="174"/>
      <c r="D22" s="174"/>
      <c r="E22" s="174"/>
      <c r="F22" s="174"/>
      <c r="G22" s="174"/>
      <c r="H22" s="174"/>
      <c r="I22" s="440"/>
    </row>
    <row r="23" spans="1:9" ht="45" customHeight="1" x14ac:dyDescent="0.25">
      <c r="A23" s="452" t="s">
        <v>748</v>
      </c>
      <c r="B23" s="450"/>
      <c r="C23" s="174">
        <f t="shared" si="4"/>
        <v>0</v>
      </c>
      <c r="D23" s="450">
        <v>4445</v>
      </c>
      <c r="E23" s="177"/>
      <c r="F23" s="177"/>
      <c r="G23" s="177"/>
      <c r="H23" s="174">
        <f t="shared" si="1"/>
        <v>4445</v>
      </c>
      <c r="I23" s="440">
        <f t="shared" si="5"/>
        <v>4445</v>
      </c>
    </row>
    <row r="24" spans="1:9" ht="15" customHeight="1" x14ac:dyDescent="0.2">
      <c r="A24" s="449" t="s">
        <v>749</v>
      </c>
      <c r="B24" s="450"/>
      <c r="C24" s="174"/>
      <c r="D24" s="450"/>
      <c r="E24" s="177"/>
      <c r="F24" s="177"/>
      <c r="G24" s="177"/>
      <c r="H24" s="174"/>
      <c r="I24" s="440"/>
    </row>
    <row r="25" spans="1:9" ht="15" customHeight="1" x14ac:dyDescent="0.2">
      <c r="A25" s="453" t="s">
        <v>750</v>
      </c>
      <c r="B25" s="450"/>
      <c r="C25" s="174"/>
      <c r="D25" s="450"/>
      <c r="E25" s="450"/>
      <c r="F25" s="177"/>
      <c r="G25" s="177"/>
      <c r="H25" s="174"/>
      <c r="I25" s="440"/>
    </row>
    <row r="26" spans="1:9" ht="15" customHeight="1" x14ac:dyDescent="0.2">
      <c r="A26" s="451" t="s">
        <v>751</v>
      </c>
      <c r="B26" s="450">
        <v>63500</v>
      </c>
      <c r="C26" s="174">
        <f t="shared" ref="C26" si="6">SUM(B26:B26)</f>
        <v>63500</v>
      </c>
      <c r="D26" s="450"/>
      <c r="E26" s="450"/>
      <c r="F26" s="177"/>
      <c r="G26" s="177"/>
      <c r="H26" s="174">
        <f t="shared" ref="H26" si="7">SUM(D26:G26)</f>
        <v>0</v>
      </c>
      <c r="I26" s="440">
        <f t="shared" ref="I26" si="8">H26+C26</f>
        <v>63500</v>
      </c>
    </row>
    <row r="27" spans="1:9" ht="15" customHeight="1" x14ac:dyDescent="0.2">
      <c r="A27" s="454" t="s">
        <v>752</v>
      </c>
      <c r="B27" s="450"/>
      <c r="C27" s="174"/>
      <c r="D27" s="450"/>
      <c r="E27" s="450"/>
      <c r="F27" s="177"/>
      <c r="G27" s="177"/>
      <c r="H27" s="174"/>
      <c r="I27" s="440"/>
    </row>
    <row r="28" spans="1:9" ht="30" customHeight="1" x14ac:dyDescent="0.2">
      <c r="A28" s="451" t="s">
        <v>613</v>
      </c>
      <c r="B28" s="450"/>
      <c r="C28" s="174">
        <f t="shared" si="4"/>
        <v>0</v>
      </c>
      <c r="D28" s="450">
        <v>1915649</v>
      </c>
      <c r="E28" s="450"/>
      <c r="F28" s="177"/>
      <c r="G28" s="177"/>
      <c r="H28" s="174">
        <f t="shared" si="1"/>
        <v>1915649</v>
      </c>
      <c r="I28" s="440">
        <f t="shared" si="5"/>
        <v>1915649</v>
      </c>
    </row>
    <row r="29" spans="1:9" ht="15" customHeight="1" x14ac:dyDescent="0.2">
      <c r="A29" s="451" t="s">
        <v>614</v>
      </c>
      <c r="B29" s="450"/>
      <c r="C29" s="174">
        <f t="shared" si="4"/>
        <v>0</v>
      </c>
      <c r="D29" s="450">
        <v>250000</v>
      </c>
      <c r="E29" s="450"/>
      <c r="F29" s="177"/>
      <c r="G29" s="177"/>
      <c r="H29" s="174">
        <f t="shared" si="1"/>
        <v>250000</v>
      </c>
      <c r="I29" s="440">
        <f t="shared" si="5"/>
        <v>250000</v>
      </c>
    </row>
    <row r="30" spans="1:9" s="228" customFormat="1" ht="15" customHeight="1" thickBot="1" x14ac:dyDescent="0.25">
      <c r="A30" s="455" t="s">
        <v>728</v>
      </c>
      <c r="B30" s="456">
        <f t="shared" ref="B30:I30" si="9">SUM(B11:B29)</f>
        <v>77124</v>
      </c>
      <c r="C30" s="456">
        <f t="shared" si="9"/>
        <v>77124</v>
      </c>
      <c r="D30" s="456">
        <f t="shared" si="9"/>
        <v>2354094</v>
      </c>
      <c r="E30" s="456">
        <f t="shared" si="9"/>
        <v>59379</v>
      </c>
      <c r="F30" s="456">
        <f t="shared" si="9"/>
        <v>0</v>
      </c>
      <c r="G30" s="456">
        <f t="shared" si="9"/>
        <v>0</v>
      </c>
      <c r="H30" s="456">
        <f t="shared" si="9"/>
        <v>2413473</v>
      </c>
      <c r="I30" s="457">
        <f t="shared" si="9"/>
        <v>2490597</v>
      </c>
    </row>
    <row r="31" spans="1:9" s="228" customFormat="1" ht="15" customHeight="1" thickBot="1" x14ac:dyDescent="0.25">
      <c r="A31" s="458" t="s">
        <v>753</v>
      </c>
      <c r="B31" s="459">
        <f t="shared" ref="B31:I31" si="10">B10+B30</f>
        <v>111024</v>
      </c>
      <c r="C31" s="460">
        <f t="shared" si="10"/>
        <v>111024</v>
      </c>
      <c r="D31" s="460">
        <f t="shared" si="10"/>
        <v>2354094</v>
      </c>
      <c r="E31" s="460">
        <f t="shared" si="10"/>
        <v>59379</v>
      </c>
      <c r="F31" s="460">
        <f t="shared" si="10"/>
        <v>0</v>
      </c>
      <c r="G31" s="460">
        <f t="shared" si="10"/>
        <v>0</v>
      </c>
      <c r="H31" s="460">
        <f t="shared" si="10"/>
        <v>2413473</v>
      </c>
      <c r="I31" s="461">
        <f t="shared" si="10"/>
        <v>2524497</v>
      </c>
    </row>
    <row r="32" spans="1:9" x14ac:dyDescent="0.2">
      <c r="A32" s="424"/>
      <c r="B32" s="129"/>
      <c r="C32" s="462"/>
      <c r="D32" s="129"/>
      <c r="E32" s="129"/>
      <c r="F32" s="129"/>
      <c r="G32" s="129"/>
      <c r="H32" s="462"/>
      <c r="I32" s="462"/>
    </row>
    <row r="33" spans="1:9" x14ac:dyDescent="0.2">
      <c r="A33" s="424"/>
      <c r="B33" s="129"/>
      <c r="C33" s="462"/>
      <c r="D33" s="129"/>
      <c r="E33" s="129"/>
      <c r="F33" s="129"/>
      <c r="G33" s="129"/>
      <c r="H33" s="462"/>
      <c r="I33" s="462"/>
    </row>
    <row r="34" spans="1:9" x14ac:dyDescent="0.2">
      <c r="A34" s="424"/>
      <c r="B34" s="129"/>
      <c r="C34" s="462"/>
      <c r="D34" s="129"/>
      <c r="E34" s="129"/>
      <c r="F34" s="129"/>
      <c r="G34" s="129"/>
      <c r="H34" s="462"/>
      <c r="I34" s="462"/>
    </row>
    <row r="35" spans="1:9" x14ac:dyDescent="0.2">
      <c r="A35" s="424"/>
      <c r="B35" s="129"/>
      <c r="C35" s="462"/>
      <c r="D35" s="129"/>
      <c r="E35" s="129"/>
      <c r="F35" s="129"/>
      <c r="G35" s="129"/>
      <c r="H35" s="462"/>
      <c r="I35" s="462"/>
    </row>
    <row r="36" spans="1:9" x14ac:dyDescent="0.2">
      <c r="A36" s="424"/>
      <c r="B36" s="129"/>
      <c r="C36" s="462"/>
      <c r="D36" s="129"/>
      <c r="E36" s="129"/>
      <c r="F36" s="129"/>
      <c r="G36" s="129"/>
      <c r="H36" s="462"/>
      <c r="I36" s="462"/>
    </row>
    <row r="37" spans="1:9" x14ac:dyDescent="0.2">
      <c r="A37" s="424"/>
      <c r="B37" s="129"/>
      <c r="C37" s="462"/>
      <c r="D37" s="129"/>
      <c r="E37" s="129"/>
      <c r="F37" s="129"/>
      <c r="G37" s="129"/>
      <c r="H37" s="462"/>
      <c r="I37" s="462"/>
    </row>
    <row r="38" spans="1:9" x14ac:dyDescent="0.2">
      <c r="A38" s="424"/>
      <c r="B38" s="129"/>
      <c r="C38" s="462"/>
      <c r="D38" s="129"/>
      <c r="E38" s="129"/>
      <c r="F38" s="129"/>
      <c r="G38" s="129"/>
      <c r="H38" s="462"/>
      <c r="I38" s="462"/>
    </row>
    <row r="39" spans="1:9" x14ac:dyDescent="0.2">
      <c r="A39" s="424"/>
      <c r="B39" s="129"/>
      <c r="C39" s="462"/>
      <c r="D39" s="129"/>
      <c r="E39" s="129"/>
      <c r="F39" s="129"/>
      <c r="G39" s="129"/>
      <c r="H39" s="462"/>
      <c r="I39" s="462"/>
    </row>
    <row r="40" spans="1:9" x14ac:dyDescent="0.2">
      <c r="A40" s="424"/>
      <c r="B40" s="129"/>
      <c r="C40" s="462"/>
      <c r="D40" s="129"/>
      <c r="E40" s="129"/>
      <c r="F40" s="129"/>
      <c r="G40" s="129"/>
      <c r="H40" s="462"/>
      <c r="I40" s="462"/>
    </row>
    <row r="41" spans="1:9" x14ac:dyDescent="0.2">
      <c r="A41" s="424"/>
      <c r="B41" s="129"/>
      <c r="C41" s="462"/>
      <c r="D41" s="129"/>
      <c r="E41" s="129"/>
      <c r="F41" s="129"/>
      <c r="G41" s="129"/>
      <c r="H41" s="462"/>
      <c r="I41" s="462"/>
    </row>
    <row r="42" spans="1:9" x14ac:dyDescent="0.2">
      <c r="A42" s="424"/>
      <c r="B42" s="129"/>
      <c r="C42" s="462"/>
      <c r="D42" s="129"/>
      <c r="E42" s="129"/>
      <c r="F42" s="129"/>
      <c r="G42" s="129"/>
      <c r="H42" s="462"/>
      <c r="I42" s="462"/>
    </row>
    <row r="43" spans="1:9" x14ac:dyDescent="0.2">
      <c r="A43" s="424"/>
      <c r="B43" s="129"/>
      <c r="C43" s="462"/>
      <c r="D43" s="129"/>
      <c r="E43" s="129"/>
      <c r="F43" s="129"/>
      <c r="G43" s="129"/>
      <c r="H43" s="462"/>
      <c r="I43" s="462"/>
    </row>
    <row r="44" spans="1:9" x14ac:dyDescent="0.2">
      <c r="A44" s="424"/>
      <c r="B44" s="129"/>
      <c r="C44" s="462"/>
      <c r="D44" s="129"/>
      <c r="E44" s="129"/>
      <c r="F44" s="129"/>
      <c r="G44" s="129"/>
      <c r="H44" s="462"/>
      <c r="I44" s="462"/>
    </row>
    <row r="45" spans="1:9" x14ac:dyDescent="0.2">
      <c r="A45" s="424"/>
      <c r="B45" s="129"/>
      <c r="C45" s="462"/>
      <c r="D45" s="129"/>
      <c r="E45" s="129"/>
      <c r="F45" s="129"/>
      <c r="G45" s="129"/>
      <c r="H45" s="462"/>
      <c r="I45" s="462"/>
    </row>
    <row r="46" spans="1:9" x14ac:dyDescent="0.2">
      <c r="A46" s="424"/>
      <c r="B46" s="129"/>
      <c r="C46" s="462"/>
      <c r="D46" s="129"/>
      <c r="E46" s="129"/>
      <c r="F46" s="129"/>
      <c r="G46" s="129"/>
      <c r="H46" s="462"/>
      <c r="I46" s="462"/>
    </row>
    <row r="47" spans="1:9" x14ac:dyDescent="0.2">
      <c r="A47" s="424"/>
      <c r="B47" s="129"/>
      <c r="C47" s="462"/>
      <c r="D47" s="129"/>
      <c r="E47" s="129"/>
      <c r="F47" s="129"/>
      <c r="G47" s="129"/>
      <c r="H47" s="462"/>
      <c r="I47" s="462"/>
    </row>
    <row r="48" spans="1:9" x14ac:dyDescent="0.2">
      <c r="A48" s="424"/>
      <c r="B48" s="129"/>
      <c r="C48" s="462"/>
      <c r="D48" s="129"/>
      <c r="E48" s="129"/>
      <c r="F48" s="129"/>
      <c r="G48" s="129"/>
      <c r="H48" s="462"/>
      <c r="I48" s="462"/>
    </row>
    <row r="49" spans="1:9" x14ac:dyDescent="0.2">
      <c r="A49" s="424"/>
      <c r="B49" s="129"/>
      <c r="C49" s="462"/>
      <c r="D49" s="129"/>
      <c r="E49" s="129"/>
      <c r="F49" s="129"/>
      <c r="G49" s="129"/>
      <c r="H49" s="462"/>
      <c r="I49" s="462"/>
    </row>
    <row r="50" spans="1:9" x14ac:dyDescent="0.2">
      <c r="A50" s="424"/>
      <c r="B50" s="129"/>
      <c r="C50" s="462"/>
      <c r="D50" s="129"/>
      <c r="E50" s="129"/>
      <c r="F50" s="129"/>
      <c r="G50" s="129"/>
      <c r="H50" s="462"/>
      <c r="I50" s="462"/>
    </row>
    <row r="51" spans="1:9" x14ac:dyDescent="0.2">
      <c r="A51" s="424"/>
      <c r="B51" s="129"/>
      <c r="C51" s="462"/>
      <c r="D51" s="129"/>
      <c r="E51" s="129"/>
      <c r="F51" s="129"/>
      <c r="G51" s="129"/>
      <c r="H51" s="462"/>
      <c r="I51" s="462"/>
    </row>
    <row r="52" spans="1:9" x14ac:dyDescent="0.2">
      <c r="A52" s="424"/>
      <c r="B52" s="129"/>
      <c r="C52" s="462"/>
      <c r="D52" s="129"/>
      <c r="E52" s="129"/>
      <c r="F52" s="129"/>
      <c r="G52" s="129"/>
      <c r="H52" s="462"/>
      <c r="I52" s="462"/>
    </row>
    <row r="53" spans="1:9" x14ac:dyDescent="0.2">
      <c r="A53" s="424"/>
      <c r="B53" s="129"/>
      <c r="C53" s="462"/>
      <c r="D53" s="129"/>
      <c r="E53" s="129"/>
      <c r="F53" s="129"/>
      <c r="G53" s="129"/>
      <c r="H53" s="462"/>
      <c r="I53" s="462"/>
    </row>
  </sheetData>
  <printOptions horizontalCentered="1"/>
  <pageMargins left="0.39370078740157483" right="0.19685039370078741" top="0.82677165354330717" bottom="0.51181102362204722" header="0.15748031496062992" footer="0.15748031496062992"/>
  <pageSetup paperSize="9" scale="68" orientation="landscape" r:id="rId1"/>
  <headerFooter alignWithMargins="0">
    <oddHeader xml:space="preserve">&amp;C&amp;"Times New Roman,Félkövér" 2020. évi költségvetés
 törzsvagyon karbantartása, fejlesztése
11601 cím kiadási előirányzat&amp;R&amp;"Times New Roman,Félkövér dőlt"8. melléklet a /2020. () 
önk. rendelethez
ezer forintban&amp;"Times New Roman,Normál"&amp;8
</oddHeader>
    <oddFooter xml:space="preserve">&amp;C
&amp;R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26</vt:i4>
      </vt:variant>
      <vt:variant>
        <vt:lpstr>Névvel ellátott tartományok</vt:lpstr>
      </vt:variant>
      <vt:variant>
        <vt:i4>43</vt:i4>
      </vt:variant>
    </vt:vector>
  </HeadingPairs>
  <TitlesOfParts>
    <vt:vector size="69" baseType="lpstr">
      <vt:lpstr>címrend</vt:lpstr>
      <vt:lpstr>címrendösszesen</vt:lpstr>
      <vt:lpstr>összesített önk.- köt.-államig.</vt:lpstr>
      <vt:lpstr>mérleg</vt:lpstr>
      <vt:lpstr>rendfeladattalterhpézmaradv</vt:lpstr>
      <vt:lpstr>tartalékok</vt:lpstr>
      <vt:lpstr>felhalmozás-felújítás</vt:lpstr>
      <vt:lpstr>bevétel 11601 cím </vt:lpstr>
      <vt:lpstr>kiadás 11601</vt:lpstr>
      <vt:lpstr>bevétel 11602</vt:lpstr>
      <vt:lpstr>kiadás11602</vt:lpstr>
      <vt:lpstr>kiadás 11603</vt:lpstr>
      <vt:lpstr>bevétel 11604 cím  </vt:lpstr>
      <vt:lpstr>kiadás 11604 </vt:lpstr>
      <vt:lpstr>bevétel 11605 cím  </vt:lpstr>
      <vt:lpstr>kiadás11605projektek</vt:lpstr>
      <vt:lpstr>eng.létszám</vt:lpstr>
      <vt:lpstr>céljellegű</vt:lpstr>
      <vt:lpstr>EU-s projekt</vt:lpstr>
      <vt:lpstr>zárolt előirányzatok</vt:lpstr>
      <vt:lpstr>ütemterv</vt:lpstr>
      <vt:lpstr>előzeteskötváll.</vt:lpstr>
      <vt:lpstr>előterközvetett támogatások</vt:lpstr>
      <vt:lpstr>előterjállamitám</vt:lpstr>
      <vt:lpstr>3 éves</vt:lpstr>
      <vt:lpstr>stb29A</vt:lpstr>
      <vt:lpstr>'bevétel 11601 cím '!Nyomtatási_cím</vt:lpstr>
      <vt:lpstr>'bevétel 11602'!Nyomtatási_cím</vt:lpstr>
      <vt:lpstr>'bevétel 11604 cím  '!Nyomtatási_cím</vt:lpstr>
      <vt:lpstr>'bevétel 11605 cím  '!Nyomtatási_cím</vt:lpstr>
      <vt:lpstr>céljellegű!Nyomtatási_cím</vt:lpstr>
      <vt:lpstr>címrend!Nyomtatási_cím</vt:lpstr>
      <vt:lpstr>címrendösszesen!Nyomtatási_cím</vt:lpstr>
      <vt:lpstr>előterjállamitám!Nyomtatási_cím</vt:lpstr>
      <vt:lpstr>előzeteskötváll.!Nyomtatási_cím</vt:lpstr>
      <vt:lpstr>'felhalmozás-felújítás'!Nyomtatási_cím</vt:lpstr>
      <vt:lpstr>'kiadás 11601'!Nyomtatási_cím</vt:lpstr>
      <vt:lpstr>'kiadás 11603'!Nyomtatási_cím</vt:lpstr>
      <vt:lpstr>'kiadás 11604 '!Nyomtatási_cím</vt:lpstr>
      <vt:lpstr>kiadás11602!Nyomtatási_cím</vt:lpstr>
      <vt:lpstr>kiadás11605projektek!Nyomtatási_cím</vt:lpstr>
      <vt:lpstr>mérleg!Nyomtatási_cím</vt:lpstr>
      <vt:lpstr>'összesített önk.- köt.-államig.'!Nyomtatási_cím</vt:lpstr>
      <vt:lpstr>rendfeladattalterhpézmaradv!Nyomtatási_cím</vt:lpstr>
      <vt:lpstr>'zárolt előirányzatok'!Nyomtatási_cím</vt:lpstr>
      <vt:lpstr>'3 éves'!Nyomtatási_terület</vt:lpstr>
      <vt:lpstr>'bevétel 11601 cím '!Nyomtatási_terület</vt:lpstr>
      <vt:lpstr>'bevétel 11602'!Nyomtatási_terület</vt:lpstr>
      <vt:lpstr>'bevétel 11604 cím  '!Nyomtatási_terület</vt:lpstr>
      <vt:lpstr>'bevétel 11605 cím  '!Nyomtatási_terület</vt:lpstr>
      <vt:lpstr>céljellegű!Nyomtatási_terület</vt:lpstr>
      <vt:lpstr>címrend!Nyomtatási_terület</vt:lpstr>
      <vt:lpstr>címrendösszesen!Nyomtatási_terület</vt:lpstr>
      <vt:lpstr>előterjállamitám!Nyomtatási_terület</vt:lpstr>
      <vt:lpstr>'előterközvetett támogatások'!Nyomtatási_terület</vt:lpstr>
      <vt:lpstr>előzeteskötváll.!Nyomtatási_terület</vt:lpstr>
      <vt:lpstr>eng.létszám!Nyomtatási_terület</vt:lpstr>
      <vt:lpstr>'felhalmozás-felújítás'!Nyomtatási_terület</vt:lpstr>
      <vt:lpstr>'kiadás 11601'!Nyomtatási_terület</vt:lpstr>
      <vt:lpstr>'kiadás 11603'!Nyomtatási_terület</vt:lpstr>
      <vt:lpstr>'kiadás 11604 '!Nyomtatási_terület</vt:lpstr>
      <vt:lpstr>kiadás11602!Nyomtatási_terület</vt:lpstr>
      <vt:lpstr>kiadás11605projektek!Nyomtatási_terület</vt:lpstr>
      <vt:lpstr>mérleg!Nyomtatási_terület</vt:lpstr>
      <vt:lpstr>'összesített önk.- köt.-államig.'!Nyomtatási_terület</vt:lpstr>
      <vt:lpstr>rendfeladattalterhpézmaradv!Nyomtatási_terület</vt:lpstr>
      <vt:lpstr>stb29A!Nyomtatási_terület</vt:lpstr>
      <vt:lpstr>tartalékok!Nyomtatási_terület</vt:lpstr>
      <vt:lpstr>ütemterv!Nyomtatási_terület</vt:lpstr>
    </vt:vector>
  </TitlesOfParts>
  <Company>Józsefvárosi Önkormányzat Polgármesteri Hivatala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Páris Gyuláné</dc:creator>
  <cp:lastModifiedBy>Juhász Csilla</cp:lastModifiedBy>
  <cp:lastPrinted>2020-02-19T08:58:01Z</cp:lastPrinted>
  <dcterms:created xsi:type="dcterms:W3CDTF">2020-02-18T15:05:05Z</dcterms:created>
  <dcterms:modified xsi:type="dcterms:W3CDTF">2021-01-13T13:40:05Z</dcterms:modified>
</cp:coreProperties>
</file>