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ynologyDrive\2023\23-125_Bp.VIII.ker. Baross-Szűz lámpás zebra\03_Tervek\"/>
    </mc:Choice>
  </mc:AlternateContent>
  <xr:revisionPtr revIDLastSave="0" documentId="13_ncr:1_{B4DF66C6-2401-4A58-B2D3-12C262E16A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Árazatlan költségvetési kiírás" sheetId="4" r:id="rId1"/>
  </sheets>
  <definedNames>
    <definedName name="Print_Area" localSheetId="0">'Árazatlan költségvetési kiírás'!$A$1:$J$66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7" i="4" l="1"/>
  <c r="I218" i="4"/>
  <c r="I219" i="4"/>
  <c r="I216" i="4"/>
  <c r="I213" i="4"/>
  <c r="I212" i="4"/>
  <c r="I203" i="4"/>
  <c r="I204" i="4"/>
  <c r="I195" i="4"/>
  <c r="I209" i="4"/>
  <c r="I208" i="4"/>
  <c r="I196" i="4"/>
  <c r="I197" i="4"/>
  <c r="I198" i="4"/>
  <c r="I199" i="4"/>
  <c r="I200" i="4"/>
  <c r="I193" i="4"/>
  <c r="I194" i="4"/>
  <c r="I214" i="4" l="1"/>
  <c r="I220" i="4"/>
  <c r="I210" i="4"/>
  <c r="I189" i="4"/>
  <c r="I190" i="4"/>
  <c r="I191" i="4"/>
  <c r="I192" i="4"/>
  <c r="I205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2" i="4"/>
  <c r="I171" i="4"/>
  <c r="I170" i="4"/>
  <c r="I169" i="4"/>
  <c r="I168" i="4"/>
  <c r="E34" i="4"/>
  <c r="E38" i="4"/>
  <c r="E30" i="4"/>
  <c r="E17" i="4"/>
  <c r="E16" i="4"/>
  <c r="I42" i="4"/>
  <c r="E20" i="4"/>
  <c r="I157" i="4"/>
  <c r="I158" i="4"/>
  <c r="I99" i="4"/>
  <c r="I100" i="4"/>
  <c r="I101" i="4"/>
  <c r="I102" i="4"/>
  <c r="I103" i="4"/>
  <c r="I104" i="4"/>
  <c r="I105" i="4"/>
  <c r="I106" i="4"/>
  <c r="I107" i="4"/>
  <c r="I156" i="4"/>
  <c r="I155" i="4"/>
  <c r="I154" i="4"/>
  <c r="I153" i="4"/>
  <c r="I150" i="4"/>
  <c r="I149" i="4"/>
  <c r="I148" i="4"/>
  <c r="I147" i="4"/>
  <c r="I146" i="4"/>
  <c r="I145" i="4"/>
  <c r="I144" i="4"/>
  <c r="I143" i="4"/>
  <c r="I142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08" i="4"/>
  <c r="I98" i="4"/>
  <c r="I97" i="4"/>
  <c r="I201" i="4" l="1"/>
  <c r="I173" i="4"/>
  <c r="I187" i="4"/>
  <c r="I206" i="4"/>
  <c r="I137" i="4"/>
  <c r="I159" i="4"/>
  <c r="I109" i="4"/>
  <c r="I151" i="4"/>
  <c r="I222" i="4" l="1"/>
  <c r="I237" i="4" s="1"/>
  <c r="I160" i="4"/>
  <c r="I223" i="4" l="1"/>
  <c r="I224" i="4" s="1"/>
  <c r="I161" i="4"/>
  <c r="I162" i="4" s="1"/>
  <c r="I233" i="4"/>
  <c r="I234" i="4" s="1"/>
  <c r="I235" i="4" s="1"/>
  <c r="I55" i="4"/>
  <c r="I56" i="4"/>
  <c r="E48" i="4"/>
  <c r="I48" i="4" s="1"/>
  <c r="E47" i="4"/>
  <c r="I44" i="4"/>
  <c r="I50" i="4"/>
  <c r="I49" i="4"/>
  <c r="I54" i="4"/>
  <c r="I34" i="4"/>
  <c r="I238" i="4" l="1"/>
  <c r="I239" i="4" s="1"/>
  <c r="I33" i="4"/>
  <c r="I32" i="4"/>
  <c r="E46" i="4"/>
  <c r="I45" i="4"/>
  <c r="E37" i="4"/>
  <c r="E31" i="4"/>
  <c r="I31" i="4" s="1"/>
  <c r="I30" i="4"/>
  <c r="E29" i="4"/>
  <c r="I29" i="4" s="1"/>
  <c r="E28" i="4"/>
  <c r="I28" i="4" s="1"/>
  <c r="E27" i="4"/>
  <c r="E26" i="4"/>
  <c r="E22" i="4"/>
  <c r="I22" i="4" s="1"/>
  <c r="E21" i="4"/>
  <c r="I21" i="4" s="1"/>
  <c r="E23" i="4"/>
  <c r="I23" i="4" s="1"/>
  <c r="I20" i="4"/>
  <c r="E18" i="4"/>
  <c r="I18" i="4" s="1"/>
  <c r="I19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61" i="4"/>
  <c r="I62" i="4"/>
  <c r="I63" i="4"/>
  <c r="I64" i="4"/>
  <c r="I65" i="4"/>
  <c r="I66" i="4"/>
  <c r="I67" i="4"/>
  <c r="I68" i="4"/>
  <c r="I69" i="4"/>
  <c r="I70" i="4"/>
  <c r="I71" i="4"/>
  <c r="I72" i="4"/>
  <c r="I60" i="4"/>
  <c r="I59" i="4"/>
  <c r="I88" i="4" l="1"/>
  <c r="I47" i="4"/>
  <c r="I46" i="4"/>
  <c r="I27" i="4"/>
  <c r="I41" i="4"/>
  <c r="I43" i="4"/>
  <c r="I53" i="4"/>
  <c r="I57" i="4" s="1"/>
  <c r="I26" i="4" l="1"/>
  <c r="I35" i="4" s="1"/>
  <c r="I17" i="4"/>
  <c r="I40" i="4"/>
  <c r="I39" i="4"/>
  <c r="I38" i="4"/>
  <c r="I37" i="4"/>
  <c r="I51" i="4" l="1"/>
  <c r="I16" i="4"/>
  <c r="I24" i="4" s="1"/>
  <c r="I13" i="4"/>
  <c r="I12" i="4"/>
  <c r="I11" i="4"/>
  <c r="I10" i="4"/>
  <c r="I14" i="4" l="1"/>
  <c r="I89" i="4" s="1"/>
  <c r="I229" i="4" s="1"/>
  <c r="I36" i="4"/>
  <c r="I241" i="4" l="1"/>
  <c r="I242" i="4" s="1"/>
  <c r="I243" i="4" s="1"/>
  <c r="I230" i="4"/>
  <c r="I231" i="4" s="1"/>
  <c r="I90" i="4"/>
  <c r="I91" i="4" s="1"/>
</calcChain>
</file>

<file path=xl/sharedStrings.xml><?xml version="1.0" encoding="utf-8"?>
<sst xmlns="http://schemas.openxmlformats.org/spreadsheetml/2006/main" count="601" uniqueCount="408">
  <si>
    <t>Ssz.</t>
  </si>
  <si>
    <t>Tétel megnevezés 1.</t>
  </si>
  <si>
    <t>Tétel megnevezés 2.</t>
  </si>
  <si>
    <t>Menny.</t>
  </si>
  <si>
    <t>Mértékegy.</t>
  </si>
  <si>
    <t xml:space="preserve">Egységár (Nettó Ft) </t>
  </si>
  <si>
    <t>Teljes összeg                        (Nettó Ft)</t>
  </si>
  <si>
    <t>m</t>
  </si>
  <si>
    <t>Útépítési munkák</t>
  </si>
  <si>
    <t>Geotextília fektetése</t>
  </si>
  <si>
    <t>101.</t>
  </si>
  <si>
    <t>102.</t>
  </si>
  <si>
    <t>201.</t>
  </si>
  <si>
    <t xml:space="preserve">  1.</t>
  </si>
  <si>
    <t xml:space="preserve">  2.</t>
  </si>
  <si>
    <t>nem szőtt, GRK3 minőség, 1 réteg</t>
  </si>
  <si>
    <t>Fagyvédő réteg készítése</t>
  </si>
  <si>
    <t>202.</t>
  </si>
  <si>
    <t>Az ajánlattevőnek a mennyiségeket az ajánlat adása során célszerű ellenőriznie!</t>
  </si>
  <si>
    <t xml:space="preserve">  3.</t>
  </si>
  <si>
    <t>103.</t>
  </si>
  <si>
    <t>104.</t>
  </si>
  <si>
    <t>Bontási és földmunkák</t>
  </si>
  <si>
    <t>db</t>
  </si>
  <si>
    <t>Kiegészítő munkák</t>
  </si>
  <si>
    <t>Útterület geodéziai rendezése, kitűzése</t>
  </si>
  <si>
    <t>Szakfelügyeletek</t>
  </si>
  <si>
    <t>Megvalósulási terv</t>
  </si>
  <si>
    <t>terv vagy kezelői hozzájárulás szerint</t>
  </si>
  <si>
    <t>3 példányban leadva</t>
  </si>
  <si>
    <t>huf</t>
  </si>
  <si>
    <t>304.</t>
  </si>
  <si>
    <t>Szegély végleges elbontása</t>
  </si>
  <si>
    <t>betonágyazattal</t>
  </si>
  <si>
    <t>204.</t>
  </si>
  <si>
    <t>205.</t>
  </si>
  <si>
    <t>206.</t>
  </si>
  <si>
    <t>301.</t>
  </si>
  <si>
    <t>303.</t>
  </si>
  <si>
    <t>305.</t>
  </si>
  <si>
    <t>4.</t>
  </si>
  <si>
    <t>Építés alatti ideiglenes forgalmi rend kiépítése</t>
  </si>
  <si>
    <t>Forgalomtechnikai munkák</t>
  </si>
  <si>
    <t>Közúti jelzőtáblák tartóoszlopának elhelyezése</t>
  </si>
  <si>
    <t>600 mm méretű táblák, HI minőségű fóliával</t>
  </si>
  <si>
    <t>3,50 m h oszlop</t>
  </si>
  <si>
    <t>403.</t>
  </si>
  <si>
    <t>Taktilis elemek elhelyezése</t>
  </si>
  <si>
    <t>Veszélyt jelző táblák elhelyezése, tartószerkezet nélkül</t>
  </si>
  <si>
    <t>Kiegészítő jelzőtáblák elhelyezése, tartószerkezet nélkül</t>
  </si>
  <si>
    <t>0,20 m2 táblafelületig, HI minőségű fóliával</t>
  </si>
  <si>
    <t>Burkolati jel felfestése</t>
  </si>
  <si>
    <t>kézzel, fehér színben, thermoplasztik kivitelben</t>
  </si>
  <si>
    <t>404.</t>
  </si>
  <si>
    <t>405.</t>
  </si>
  <si>
    <t>407.</t>
  </si>
  <si>
    <t>408.</t>
  </si>
  <si>
    <t>tervezett pályaszerkezetenek megfelelően, elszállítással</t>
  </si>
  <si>
    <t>jelölő kő taktilis elem, 3x20 cm szélességben, ágyazóhomokkal építve</t>
  </si>
  <si>
    <t>rávezető kő taktilis elem, 2x20 cm szélességben, ágyazóhomokkal építve</t>
  </si>
  <si>
    <t>409.</t>
  </si>
  <si>
    <t>Különleges szabályokat jelző táblák elhelyezése tartószerkezet nélkül</t>
  </si>
  <si>
    <t>302.</t>
  </si>
  <si>
    <t>Útépítés</t>
  </si>
  <si>
    <t>203.</t>
  </si>
  <si>
    <t>40 mm vtg-ban, elszállítással</t>
  </si>
  <si>
    <t>Meglévő aszfaltburkolat profilmarása</t>
  </si>
  <si>
    <t>207.</t>
  </si>
  <si>
    <t>208.</t>
  </si>
  <si>
    <t>homokos kavicsból, 200 mm vtg-ban, előkészítéssel és tömörítéssel</t>
  </si>
  <si>
    <t xml:space="preserve">  5.</t>
  </si>
  <si>
    <t>501.</t>
  </si>
  <si>
    <t>306.</t>
  </si>
  <si>
    <t>406.</t>
  </si>
  <si>
    <t>Burkolati jel eltávolítása</t>
  </si>
  <si>
    <t>Meglévő közműszerelvények szintbehelyezése</t>
  </si>
  <si>
    <t>Meglévő aszfalt járda burkolatának profilmarása</t>
  </si>
  <si>
    <t>30 mm vtg-ban, elszállítással</t>
  </si>
  <si>
    <t>Meglévő aszfalt útburkolat bontása</t>
  </si>
  <si>
    <t>401.</t>
  </si>
  <si>
    <t>402.</t>
  </si>
  <si>
    <t>Egyéb munkák</t>
  </si>
  <si>
    <t xml:space="preserve">  6.</t>
  </si>
  <si>
    <t>601.</t>
  </si>
  <si>
    <t>602.</t>
  </si>
  <si>
    <t>603.</t>
  </si>
  <si>
    <t>Budapest VIII. kerület, jelzőlámpás forgalomirányítású kijelölt gyalogos-átkelőhely tervezése a Baross utcában, a Szűz utcai csomópont környezetében</t>
  </si>
  <si>
    <t>Szabályozástechnikai munkák</t>
  </si>
  <si>
    <t>UNI 110-es védőcső</t>
  </si>
  <si>
    <t>fm</t>
  </si>
  <si>
    <t>KPE 110-es védőcső</t>
  </si>
  <si>
    <t>Horganyzott acél vonóvezeték, csőbe húzva, 3 mm</t>
  </si>
  <si>
    <t>ÖPVC-JZ 4 x 1,5 mm2 típusú kábel</t>
  </si>
  <si>
    <t>behúzással</t>
  </si>
  <si>
    <t>Kutatógödör ásás I.-IV. o. talajban</t>
  </si>
  <si>
    <t>Kábelárok ásása</t>
  </si>
  <si>
    <t>földmunkával; munka árok ásása 0,60m szélességben, 1,00-1,20m mélységig; burkolat helyreállításával</t>
  </si>
  <si>
    <t>Homokágy készítése 0,6 m árokszélességben, 20 cm vastagságban</t>
  </si>
  <si>
    <t>Alépítmény jelzőszalag</t>
  </si>
  <si>
    <t>Kábelszekrény építése fedlappal méretű (540x840 mm)</t>
  </si>
  <si>
    <t>monolít akna komplet telpítése,gázérzékelős fedlappal, galérral, földmunkával</t>
  </si>
  <si>
    <t>Kábelszekrény építése fedlappal, K jelű nagy méretű  (650x940)</t>
  </si>
  <si>
    <t>K1 típusú monolít akna komplet telpítése,gázérzékelős fedlappal, galérral, földmunkával</t>
  </si>
  <si>
    <t>Tüzihorganyzott acél jelzőoszlop építése</t>
  </si>
  <si>
    <t>földmunkával, betonozás és sorkapcsos szerelőpanel nélkül, méret:76x4x4000 mm</t>
  </si>
  <si>
    <t xml:space="preserve">LED-es fényforrású jármű forg. ir. jelzőkészlet (3 fogalmú ø200) </t>
  </si>
  <si>
    <t>tartószerelvénnyel, oszlopon szerelve, kábelezéssel</t>
  </si>
  <si>
    <t xml:space="preserve">LED-es fényforrású gyalogos jelzőkészlet </t>
  </si>
  <si>
    <t>Gyalogos nyomógomb</t>
  </si>
  <si>
    <t>Beszélő hangjelző gyalogos átkelőhöz gyengén látók számára, távirányítóval</t>
  </si>
  <si>
    <t>Jelző fejek tartó konzola</t>
  </si>
  <si>
    <t>Gépalap készítése</t>
  </si>
  <si>
    <t>Elektromos betáplálás bekötése, külön GEYER tip. szekrényből illetve egyeztetés függvényében az áramszolgáltató által előírt szabványos elektromos leágazás kiépítése</t>
  </si>
  <si>
    <t>Forgalomirányító berendezés 8 jelzőcsoporta (LED-es jelzőfejek vezérlésére alkalmas)</t>
  </si>
  <si>
    <t xml:space="preserve">Kábelkötés gépben </t>
  </si>
  <si>
    <t>1x4eres</t>
  </si>
  <si>
    <t>Forgalomirányító berendezés telepítése, alap programozása</t>
  </si>
  <si>
    <t>Forgalomirányító berendezés további fix vezérlőprogramok programozása</t>
  </si>
  <si>
    <t>Baross u- Szűz u. csomópontban</t>
  </si>
  <si>
    <t>Baross u- Koszorú u. csomópont</t>
  </si>
  <si>
    <t>Autódaru max. 10 t teherbírásig</t>
  </si>
  <si>
    <t>móra</t>
  </si>
  <si>
    <t>Vezérlőberendezés programozása</t>
  </si>
  <si>
    <t>Szervízi szakszolgálat</t>
  </si>
  <si>
    <t xml:space="preserve">Üzemi próbák </t>
  </si>
  <si>
    <t>Terepi próbák</t>
  </si>
  <si>
    <t>Érintésvédelmi mérési jegyzőkönyv</t>
  </si>
  <si>
    <t>klt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</si>
  <si>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</si>
  <si>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</si>
  <si>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</si>
  <si>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</si>
  <si>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</si>
  <si>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</si>
  <si>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</si>
  <si>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</si>
  <si>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</si>
  <si>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</si>
  <si>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</si>
  <si>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</si>
  <si>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</si>
  <si>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</si>
  <si>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</si>
  <si>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</si>
  <si>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</si>
  <si>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</si>
  <si>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</si>
  <si>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</si>
  <si>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</si>
  <si>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</si>
  <si>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</si>
  <si>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</si>
  <si>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</si>
  <si>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</si>
  <si>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Meglévő aszfalt járda burkolatának bontása</t>
  </si>
  <si>
    <t>Meglévő gránit szegély értékmentő bontása</t>
  </si>
  <si>
    <t>Hidraulikus kötőanyagú alapréteg építése</t>
  </si>
  <si>
    <t>CKt-4 jelű keverékből, 200 mm vtg-ban építve</t>
  </si>
  <si>
    <t>Beton útalap</t>
  </si>
  <si>
    <t>C12/15-32-F1 jelű beton útalap, 150 mm vtg-ban építve</t>
  </si>
  <si>
    <t>Hengerelt aszfalt kopóréteg készítése</t>
  </si>
  <si>
    <t>Hengerelt aszfalt kötőréteg készítése</t>
  </si>
  <si>
    <t>AC 11 kopó (F) 50/70 jelű keverékből, 40 mm vtg.-ban</t>
  </si>
  <si>
    <t>AC 22 kötő (F) jelű keverékből, 100 mm vtg-ban építve</t>
  </si>
  <si>
    <t>Öntött aszfalt kopóréteg készítése</t>
  </si>
  <si>
    <t>MA 4 kopó jelű keverékből, 30 mm vtg-ban építve</t>
  </si>
  <si>
    <t>Aszfaltburkolat helyreállítás</t>
  </si>
  <si>
    <t>MA 11 kopó (F) jelű keverékből, 40 mm vtg-ban építve</t>
  </si>
  <si>
    <t>Közúti jelzőtábla áthelyezése</t>
  </si>
  <si>
    <t>307.</t>
  </si>
  <si>
    <t>308.</t>
  </si>
  <si>
    <t>Kiemelt szegély építése</t>
  </si>
  <si>
    <t>betongerendával</t>
  </si>
  <si>
    <t>Gránit szegély építése</t>
  </si>
  <si>
    <t>309.</t>
  </si>
  <si>
    <t>Süllyesztett szegély építése</t>
  </si>
  <si>
    <t>502.</t>
  </si>
  <si>
    <t>Víznyelő építése</t>
  </si>
  <si>
    <t>503.</t>
  </si>
  <si>
    <t>Víznyelő rácsok cseréje</t>
  </si>
  <si>
    <t>410.</t>
  </si>
  <si>
    <t>411.</t>
  </si>
  <si>
    <t>412.</t>
  </si>
  <si>
    <t>413.</t>
  </si>
  <si>
    <t>Mikromobilitási pontot jelző jelzőtáblák elhelyezése, tartószerkezet nélkül</t>
  </si>
  <si>
    <t xml:space="preserve">Burkolati jel felfestése </t>
  </si>
  <si>
    <t>kézzel, zöld színben, thermoplasztik kivitelben</t>
  </si>
  <si>
    <t>Burkolati jel felfestése (Roller piktogram)</t>
  </si>
  <si>
    <t>Kerékpártámasz elhelyezése</t>
  </si>
  <si>
    <t>504.</t>
  </si>
  <si>
    <t>Víznyelő akna elhelyezése, rákötés meglévő csatornára</t>
  </si>
  <si>
    <t xml:space="preserve">ÁFA (27%):  </t>
  </si>
  <si>
    <t xml:space="preserve"> Összesen (nettó):  </t>
  </si>
  <si>
    <t xml:space="preserve">Összesen (bruttó):  </t>
  </si>
  <si>
    <t xml:space="preserve">Minden esetben a megadott tétellel azonos vagy azzal egyenértékű anyagot kell beépíteni!
</t>
  </si>
  <si>
    <t>KÖZVILÁGÍTÁS</t>
  </si>
  <si>
    <t>Bontási, építéselőkészítési munkák</t>
  </si>
  <si>
    <t>Fényforrás kiszerelése a lámpatestből</t>
  </si>
  <si>
    <t>Lámpatest kikötése, érintésvédelmi bekötések bontása</t>
  </si>
  <si>
    <t xml:space="preserve">  7.</t>
  </si>
  <si>
    <t>Építési munkák</t>
  </si>
  <si>
    <t>701.</t>
  </si>
  <si>
    <t>702.</t>
  </si>
  <si>
    <t>703.</t>
  </si>
  <si>
    <t>704.</t>
  </si>
  <si>
    <t>705.</t>
  </si>
  <si>
    <t>706.</t>
  </si>
  <si>
    <t>707.</t>
  </si>
  <si>
    <t>Földkitermelés (I. - IV. osztály)</t>
  </si>
  <si>
    <t>708.</t>
  </si>
  <si>
    <t>Föld és egyéb törmelék elszállítása</t>
  </si>
  <si>
    <t>709.</t>
  </si>
  <si>
    <t>Beton oszlopalapok készítése</t>
  </si>
  <si>
    <t>710.</t>
  </si>
  <si>
    <t>Homokágy készítése 10 cm vastagságban</t>
  </si>
  <si>
    <t>711.</t>
  </si>
  <si>
    <t>Föld visszatöltés tömörítéssel</t>
  </si>
  <si>
    <t>Talajtömörségi vizsgálat</t>
  </si>
  <si>
    <t>FXKVR/63 védőcső</t>
  </si>
  <si>
    <t>Hurokellenállás mérés</t>
  </si>
  <si>
    <t>Kábelfektetés árokba, homokágyba, I.</t>
  </si>
  <si>
    <t>Kábel elhelyezés egyéb védőcsőben, I.</t>
  </si>
  <si>
    <t>Műanyag kábeljelző szalag elhelyezése</t>
  </si>
  <si>
    <t>KÖZV lámpakar (hosszú) felszerelése</t>
  </si>
  <si>
    <t>KÖZV lámpatest (magas) felszerelése</t>
  </si>
  <si>
    <t>GURO szerelvénydoboz beépítése</t>
  </si>
  <si>
    <t>Védőcső elhelyezése betonszerkeztben</t>
  </si>
  <si>
    <t>Felszálló kábel elhelyezése kandeláberben</t>
  </si>
  <si>
    <t>Kábelhálózat bekötése szerelvénybe, kapcsolószekrénybe</t>
  </si>
  <si>
    <t>Lámpatest bekötése, érintésvédelmi bekötések, nullázás</t>
  </si>
  <si>
    <t xml:space="preserve">  8.</t>
  </si>
  <si>
    <t>Anyag</t>
  </si>
  <si>
    <t>801.</t>
  </si>
  <si>
    <t>802.</t>
  </si>
  <si>
    <t>803.</t>
  </si>
  <si>
    <t>804.</t>
  </si>
  <si>
    <t>Kábel 1 kV NYY-J 3×1,5 RE 0,6/1 kV (Cu)</t>
  </si>
  <si>
    <t>805.</t>
  </si>
  <si>
    <t>Kábeljelző szalag "Erősáramú kábel"</t>
  </si>
  <si>
    <t>kg</t>
  </si>
  <si>
    <t>806.</t>
  </si>
  <si>
    <t>807.</t>
  </si>
  <si>
    <t>808.</t>
  </si>
  <si>
    <t>809.</t>
  </si>
  <si>
    <t xml:space="preserve">  9.</t>
  </si>
  <si>
    <t>Kiegészítő tételek</t>
  </si>
  <si>
    <t>901.</t>
  </si>
  <si>
    <t>Kábelszigetelés ellenállás mérési jegyzőkönyv készítése</t>
  </si>
  <si>
    <t>902.</t>
  </si>
  <si>
    <t>Darus gépkocsi gépóra díjai</t>
  </si>
  <si>
    <t>óra</t>
  </si>
  <si>
    <t>903.</t>
  </si>
  <si>
    <t>Kosaras gépkocsi gépóra díjai</t>
  </si>
  <si>
    <t>904.</t>
  </si>
  <si>
    <t>Szakfelügyeletek, közművek</t>
  </si>
  <si>
    <t>905.</t>
  </si>
  <si>
    <t>Megvalósulási dokumentáció elkészítése</t>
  </si>
  <si>
    <t xml:space="preserve">Közvilágítás összesen (nettó):  </t>
  </si>
  <si>
    <t xml:space="preserve">Összesen (nettó):  </t>
  </si>
  <si>
    <t>Járda aszfalt burkolatának vágása</t>
  </si>
  <si>
    <t>Járda beton vágása (helyben öntött)</t>
  </si>
  <si>
    <t>Járda aszfaltjának bontása (normál)</t>
  </si>
  <si>
    <t>Járda alapbetonjának bontása (normál)</t>
  </si>
  <si>
    <t xml:space="preserve">Kábelbontás árokból, I. </t>
  </si>
  <si>
    <t>Kábelbontás egyéb védőcsőből, I.</t>
  </si>
  <si>
    <t>KÖZV lámpatest (magas) leszerelése</t>
  </si>
  <si>
    <t>Kábel kibontása oszlop vagy elosztó szerelvényből</t>
  </si>
  <si>
    <t>Járda aszfaltozása (normál)</t>
  </si>
  <si>
    <t>Járda alapbetonjának készítése (normál)</t>
  </si>
  <si>
    <t>Kábelek műanyag lap védelmének építése</t>
  </si>
  <si>
    <t>Lámpaoszlop állítása (11m &lt; hossz)</t>
  </si>
  <si>
    <t xml:space="preserve">Kábel 1 kV NYCWY 4x25RM/16 0,6/1 kV (Cu) </t>
  </si>
  <si>
    <t>Kábelfedlap 1000x200x10mm (műanyag)</t>
  </si>
  <si>
    <t>Lámpaoszlop acél 12m kúpos, talpcsavaros, BAROSSN.12.76-4</t>
  </si>
  <si>
    <t>Lámpaoszlop alap AT-300-4xM20-100</t>
  </si>
  <si>
    <t>Lámpakar acél BK-1-76-150</t>
  </si>
  <si>
    <t>Lámpatest Pannon LED 104W 5139, NEMA foglalattal</t>
  </si>
  <si>
    <t>Szerelvénylap GURO EKM 1281/95215 1xE27/2x5x25mm2</t>
  </si>
  <si>
    <t>Geodéziai bemérés</t>
  </si>
  <si>
    <t>906.</t>
  </si>
  <si>
    <t>Tilalmi jelzőtáblák elhelyezése, tartószerkezet nélkül</t>
  </si>
  <si>
    <t>414.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</si>
  <si>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</si>
  <si>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</si>
  <si>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</si>
  <si>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</si>
  <si>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</si>
  <si>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</si>
  <si>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</si>
  <si>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</si>
  <si>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</si>
  <si>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</si>
  <si>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</si>
  <si>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</si>
  <si>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</si>
  <si>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</si>
  <si>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</si>
  <si>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</si>
  <si>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</si>
  <si>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907.</t>
  </si>
  <si>
    <t>908.</t>
  </si>
  <si>
    <t>909.</t>
  </si>
  <si>
    <t xml:space="preserve">  10.</t>
  </si>
  <si>
    <t>1001.</t>
  </si>
  <si>
    <t>1002.</t>
  </si>
  <si>
    <t>1003.</t>
  </si>
  <si>
    <t>1004.</t>
  </si>
  <si>
    <t>1005.</t>
  </si>
  <si>
    <t>1006.</t>
  </si>
  <si>
    <t>CSAPADÉKVÍZ ELVEZETÉS</t>
  </si>
  <si>
    <t>CSAPDAÉKVÍZ ELVEZETÉS</t>
  </si>
  <si>
    <t>Bontási munkák</t>
  </si>
  <si>
    <t>Biztonsági védőkorlát építése, bontása</t>
  </si>
  <si>
    <t>Meglévő gyengeáramú vezeték keresztezése felfüggesztéssel</t>
  </si>
  <si>
    <t>Meglévő gázvezeték keresztezése felfüggesztéssel</t>
  </si>
  <si>
    <t>Zúzalékos aszfaltszőnyegek, aszfaltbetonok és öntött aszfaltok bontása kötıréteggel együtt géppel, hidraulikus bontófejjel</t>
  </si>
  <si>
    <t>Utalapbeton, valamint hidraulikus kötőanyaggal vagy bitumennel stabilizált rétegek bontása géppel, hidraulikus bontófejjel</t>
  </si>
  <si>
    <t>Közműfeltárás kézi erővel, III.oszt.</t>
  </si>
  <si>
    <t>Munkagödör földkiemelése épületek és műtárgyak helyén gépi erővel, kiegészítő kézi munkával, bármilyen konzisztenciájú I-IV.oszt. talajban alapterület: 10.0 m2-ig, 2.0 m mélységig</t>
  </si>
  <si>
    <t>Munkagödör földkiemelése épületek és műtárgyak helyén gépi erővel, kiegészítő kézi munkával, bármilyen konzisztenciájú I-IV.oszt. talajban alapterület: 10.0 m2-ig, többlet minden további 2.0 m mélység után</t>
  </si>
  <si>
    <t>Földvisszatöltés munkagödörbe vagy munkaárokba, tömörítés nélkül, réteges elterítéssel, I-IV.oszt. talajban, kézi erővel, az anyagok súlypontja karoláson belül, a vezeték felett és mellett 50 cm vastagságig</t>
  </si>
  <si>
    <t>Földvisszatöltés munkagödörbe vagy munkaárokba, tömörítés nélkül, réteges elterítéssel, I-IV.oszt. talajban, gépi erővel, az anyag súlypontja 10.0 m-en belül, a vezetéket környező 50 cm-en túli szelvényrészben</t>
  </si>
  <si>
    <t>Munkaárok földkiemelése közművesitett területen dúcolt árokból, I-IV oszt. talajban, 5m árokszélességig, 5m mélységig gépi erővel (80%), kiegészítő kézi munkával (20%)</t>
  </si>
  <si>
    <t>Talajjavító réteg készítése csőágyazatnál, szemcsés anyagból 3.0 m szélességig                           homokos kavics;</t>
  </si>
  <si>
    <t>Tömörítés bármely tömörítési osztályban, gépi erővel kis felületen, tömörségi fok: 90 %</t>
  </si>
  <si>
    <t>Tömörítés bármely tömörítési osztályban, gépi erővel kis felületen, tömörségi fok: 95 %</t>
  </si>
  <si>
    <t>Tömörítés bármely tömörítési osztályban, gépi erővel vezeték felett és mellett, tömörségi fok:     85 %</t>
  </si>
  <si>
    <t>Fejtett föld felrakása szállítóeszközre géppel, talajosztály: I-IV.oszt.</t>
  </si>
  <si>
    <t>Fejtett föld (talajosztály V-VII) illetve bontott törmelék felrakása szállítóeszközre géppel</t>
  </si>
  <si>
    <t>Földmunka</t>
  </si>
  <si>
    <t>Csatornaépítés</t>
  </si>
  <si>
    <t>11.</t>
  </si>
  <si>
    <t>12.</t>
  </si>
  <si>
    <t>111.</t>
  </si>
  <si>
    <t>112.</t>
  </si>
  <si>
    <t>13.</t>
  </si>
  <si>
    <t>131.</t>
  </si>
  <si>
    <t>113.</t>
  </si>
  <si>
    <t>114.</t>
  </si>
  <si>
    <t>115.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</si>
  <si>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</si>
  <si>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</si>
  <si>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</si>
  <si>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</si>
  <si>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</si>
  <si>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</si>
  <si>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</si>
  <si>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</si>
  <si>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</si>
  <si>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</si>
  <si>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132.</t>
  </si>
  <si>
    <t>133.</t>
  </si>
  <si>
    <t>134.</t>
  </si>
  <si>
    <t>135.</t>
  </si>
  <si>
    <t>136.</t>
  </si>
  <si>
    <t>137.</t>
  </si>
  <si>
    <t>138.</t>
  </si>
  <si>
    <t>139.</t>
  </si>
  <si>
    <t>14.</t>
  </si>
  <si>
    <t>140.</t>
  </si>
  <si>
    <t>141.</t>
  </si>
  <si>
    <t>142.</t>
  </si>
  <si>
    <t>Ø45 cm belméretű, elfordítható bekötésű víznyelő akna építése               alsó fenékelem: 50 cm magas,     
Ø 20/30cm bekötési lehetőséggel
VNYV Ø45/50 - VÉG</t>
  </si>
  <si>
    <t>Ø45 cm belméretű, elfordítható bekötésű víznyelő akna építése               magasító elem: 30 cm magas,     
VNY Ø45/30</t>
  </si>
  <si>
    <t>Ø45 cm belméretű, elfordítható bekötésű víznyelő akna építése               magasító elem: 15 cm magas,     
VNY Ø45/15</t>
  </si>
  <si>
    <t>Ø45 cm belméretű, elfordítható bekötésű víznyelő akna építése               magasító elem: 5 cm magas,     
VNY Ø45/5</t>
  </si>
  <si>
    <t>500x500 mm öntöttvas aknafedlap és fedlapkeret elhelyezése cementhabarcs rögzítéssel, víznyelőrács 
BEGU típusú, felsőbeömlésű</t>
  </si>
  <si>
    <t>Vízzárósági vizsgálat csatorna belméret: 30 cm-ig</t>
  </si>
  <si>
    <t>KG-PVC cső szerelése szabadon tokos gumigyűrűs kötésekkel, szakaszos tömörségi próbával
DN 200 kemény PVC csatornacső SN=8 kN/m2</t>
  </si>
  <si>
    <t>Csatlakozóhely készítése aknafalban, bekötő idommal egyidejűleg beépítve DN 200 mm átmérő</t>
  </si>
  <si>
    <t>DN200 bűzzár beépítése tisztítóaknába
(Karmat ZBK 200)</t>
  </si>
  <si>
    <t>Ráültetett tiszítóakna építése Ø40 afb csatornára földmunkával, dúcolással, szükség szerinti víztelenítéssel, monolit aknakamrával (C30/37-XC4-XA2-XV2(H)-32-F2) és az aknakamra belső felülete kopásálló bevonattal ellátva (min. 5mm), előregyártott felmenőrésszel, műanyag bevonatos aknahágcsóval,  D400 teherbírású öv fedlappal, kompletten (részletterv szerint)</t>
  </si>
  <si>
    <t>Víznyelőaknák alatti monolit aljzatbeton készítése 15cm vastagságban
1,0x1,0x0,15m
C8/10-XN(H)-32-F2</t>
  </si>
  <si>
    <t>Meglévő felsőbeömlésű víznyelőakna rács cseréje oldalbeömlősre</t>
  </si>
  <si>
    <t>Burkolat helyreállítás</t>
  </si>
  <si>
    <t>Hengerelt aszfalt kopóréteg készítése  AC-11 (F) jelű keverékkel 4,0 cm vastagságban</t>
  </si>
  <si>
    <t xml:space="preserve">Hengerelt aszfalt kötőréteg készítése  AC-22 (F) jelű keverékkel 7,0 cm vastagságban </t>
  </si>
  <si>
    <t>Beton burkolatalap készítése 20 cm vastagságban
permetezett védıréteggel utókezelve
2,00 m szélességig
Ckt-4</t>
  </si>
  <si>
    <t xml:space="preserve">Csapadékvíz elvezetés összesen (nettó):  </t>
  </si>
  <si>
    <t>15.</t>
  </si>
  <si>
    <t>1401.</t>
  </si>
  <si>
    <t>1402.</t>
  </si>
  <si>
    <t>1403.</t>
  </si>
  <si>
    <t>1501.</t>
  </si>
  <si>
    <t>1502.</t>
  </si>
  <si>
    <t>Dúcolás, szádfalazás</t>
  </si>
  <si>
    <t>Munkaárok dúcolása és bontása 5,00 m mélységig, 5,00 m szélességig, kétoldali dúcolással, függőleges pallózással 0.80-2.00 m árokszélesség között, zártsorú</t>
  </si>
  <si>
    <t>Akna dúcolása és bontása 5.00 m mélységig 10.0 m2 alapterületig</t>
  </si>
  <si>
    <t>Kiszoruló föld szállítása közúti fuvarozással lerakással .. km távolságra</t>
  </si>
  <si>
    <t>Bontási törmelék elszállítása kijelölt lerakóhely ….km távolságra</t>
  </si>
  <si>
    <t>16.</t>
  </si>
  <si>
    <t>1601.</t>
  </si>
  <si>
    <t>1602.</t>
  </si>
  <si>
    <t>17.</t>
  </si>
  <si>
    <t>1701.</t>
  </si>
  <si>
    <t>1702.</t>
  </si>
  <si>
    <t>Egyéb tételek</t>
  </si>
  <si>
    <t>1703.</t>
  </si>
  <si>
    <t>1704.</t>
  </si>
  <si>
    <t>Repülővezeték építése ideiglenes átemeléshez DN300</t>
  </si>
  <si>
    <t>Szivattyú helyszínentartása és üzeme ideiglenes szennyvízátemeléshez</t>
  </si>
  <si>
    <t>Megvalósulási terv készítése
Előirányzat</t>
  </si>
  <si>
    <t>Szakfelügyelet kérése közműüzemeltetőktől
Előirányzat</t>
  </si>
  <si>
    <t>egys.</t>
  </si>
  <si>
    <t>Minden esetben a megadott tétellel azonos vagy azzal egyenértékű anyagot kell beépíteni!</t>
  </si>
  <si>
    <t>ÚTÉPÍTÉS</t>
  </si>
  <si>
    <t>ÚTÉPÍTÉS + KÖZVILÁGÍTÁS + CSAPADÉKVÍZ ELVEZETÉS (MINDÖSSZESEN)</t>
  </si>
  <si>
    <t>Árazatlan költségvetési kiírás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</si>
</sst>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21" x14ac:knownFonts="1">
    <font>
      <sz val="10"/>
      <name val="Arial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color indexed="56"/>
      <name val="Times New Roman"/>
      <family val="1"/>
      <charset val="238"/>
    </font>
    <font>
      <b/>
      <sz val="11"/>
      <color indexed="6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vertAlign val="superscript"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theme="4" tint="-0.499984740745262"/>
      <name val="Times New Roman"/>
      <family val="1"/>
      <charset val="238"/>
    </font>
    <font>
      <b/>
      <sz val="18"/>
      <name val="Times New Roman"/>
      <family val="1"/>
      <charset val="238"/>
    </font>
    <font>
      <sz val="8"/>
      <name val="Arial"/>
      <family val="2"/>
      <charset val="238"/>
    </font>
    <font>
      <b/>
      <sz val="14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6"/>
      <color theme="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double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double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double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double">
        <color indexed="64"/>
      </right>
      <top style="thin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11" fillId="0" borderId="0" xfId="0" applyFont="1"/>
    <xf numFmtId="0" fontId="4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12" fillId="0" borderId="0" xfId="0" applyFont="1"/>
    <xf numFmtId="49" fontId="4" fillId="0" borderId="34" xfId="0" applyNumberFormat="1" applyFont="1" applyBorder="1" applyAlignment="1">
      <alignment horizontal="left" vertical="center" indent="1"/>
    </xf>
    <xf numFmtId="0" fontId="6" fillId="0" borderId="25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28" xfId="0" applyFont="1" applyBorder="1" applyAlignment="1">
      <alignment horizontal="right" vertical="center"/>
    </xf>
    <xf numFmtId="0" fontId="7" fillId="0" borderId="31" xfId="0" applyFont="1" applyBorder="1" applyAlignment="1">
      <alignment horizontal="left" vertical="center"/>
    </xf>
    <xf numFmtId="164" fontId="6" fillId="0" borderId="30" xfId="0" applyNumberFormat="1" applyFont="1" applyBorder="1" applyAlignment="1">
      <alignment vertical="center"/>
    </xf>
    <xf numFmtId="164" fontId="6" fillId="0" borderId="29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horizontal="left" vertical="center" indent="1"/>
    </xf>
    <xf numFmtId="2" fontId="6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left" vertical="center" indent="1"/>
    </xf>
    <xf numFmtId="0" fontId="6" fillId="0" borderId="22" xfId="0" applyFont="1" applyBorder="1" applyAlignment="1">
      <alignment horizontal="left" vertical="center" indent="1"/>
    </xf>
    <xf numFmtId="2" fontId="6" fillId="0" borderId="23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indent="1"/>
    </xf>
    <xf numFmtId="0" fontId="8" fillId="2" borderId="37" xfId="0" applyFont="1" applyFill="1" applyBorder="1" applyAlignment="1">
      <alignment vertical="center"/>
    </xf>
    <xf numFmtId="2" fontId="8" fillId="2" borderId="37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right" vertical="center"/>
    </xf>
    <xf numFmtId="0" fontId="9" fillId="2" borderId="37" xfId="0" applyFont="1" applyFill="1" applyBorder="1" applyAlignment="1">
      <alignment horizontal="left" vertical="center"/>
    </xf>
    <xf numFmtId="49" fontId="4" fillId="0" borderId="36" xfId="0" applyNumberFormat="1" applyFont="1" applyBorder="1" applyAlignment="1">
      <alignment horizontal="left" vertical="center" indent="1"/>
    </xf>
    <xf numFmtId="0" fontId="6" fillId="0" borderId="39" xfId="0" applyFont="1" applyBorder="1" applyAlignment="1">
      <alignment horizontal="right" vertical="center"/>
    </xf>
    <xf numFmtId="0" fontId="7" fillId="0" borderId="40" xfId="0" applyFont="1" applyBorder="1" applyAlignment="1">
      <alignment horizontal="left" vertical="center"/>
    </xf>
    <xf numFmtId="164" fontId="6" fillId="0" borderId="41" xfId="0" applyNumberFormat="1" applyFont="1" applyBorder="1" applyAlignment="1">
      <alignment horizontal="righ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38" xfId="0" applyNumberFormat="1" applyFont="1" applyBorder="1" applyAlignment="1">
      <alignment horizontal="center" vertical="center"/>
    </xf>
    <xf numFmtId="164" fontId="6" fillId="0" borderId="42" xfId="0" applyNumberFormat="1" applyFont="1" applyBorder="1" applyAlignment="1">
      <alignment vertical="center"/>
    </xf>
    <xf numFmtId="0" fontId="5" fillId="0" borderId="43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 indent="1"/>
    </xf>
    <xf numFmtId="164" fontId="6" fillId="0" borderId="46" xfId="0" applyNumberFormat="1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right" vertical="center"/>
    </xf>
    <xf numFmtId="49" fontId="4" fillId="0" borderId="50" xfId="0" applyNumberFormat="1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6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left" vertical="center" indent="1"/>
    </xf>
    <xf numFmtId="0" fontId="7" fillId="0" borderId="35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2" fontId="6" fillId="0" borderId="2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164" fontId="6" fillId="0" borderId="19" xfId="0" applyNumberFormat="1" applyFont="1" applyBorder="1" applyAlignment="1">
      <alignment horizontal="right" vertical="center"/>
    </xf>
    <xf numFmtId="0" fontId="4" fillId="4" borderId="4" xfId="0" applyFont="1" applyFill="1" applyBorder="1" applyAlignment="1">
      <alignment horizontal="left" vertical="center" indent="1"/>
    </xf>
    <xf numFmtId="164" fontId="6" fillId="4" borderId="10" xfId="0" applyNumberFormat="1" applyFont="1" applyFill="1" applyBorder="1" applyAlignment="1">
      <alignment horizontal="center" vertical="center"/>
    </xf>
    <xf numFmtId="164" fontId="17" fillId="0" borderId="10" xfId="0" applyNumberFormat="1" applyFont="1" applyBorder="1" applyAlignment="1">
      <alignment horizontal="right" vertical="center"/>
    </xf>
    <xf numFmtId="164" fontId="8" fillId="0" borderId="33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58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8" fillId="4" borderId="37" xfId="0" applyFont="1" applyFill="1" applyBorder="1" applyAlignment="1">
      <alignment vertical="center"/>
    </xf>
    <xf numFmtId="2" fontId="6" fillId="4" borderId="37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right" vertical="center"/>
    </xf>
    <xf numFmtId="0" fontId="9" fillId="4" borderId="37" xfId="0" applyFont="1" applyFill="1" applyBorder="1" applyAlignment="1">
      <alignment horizontal="left" vertical="center"/>
    </xf>
    <xf numFmtId="164" fontId="8" fillId="6" borderId="62" xfId="0" applyNumberFormat="1" applyFont="1" applyFill="1" applyBorder="1" applyAlignment="1">
      <alignment horizontal="right" vertical="center"/>
    </xf>
    <xf numFmtId="164" fontId="8" fillId="6" borderId="33" xfId="0" applyNumberFormat="1" applyFont="1" applyFill="1" applyBorder="1" applyAlignment="1">
      <alignment horizontal="right" vertical="center"/>
    </xf>
    <xf numFmtId="0" fontId="6" fillId="0" borderId="63" xfId="0" applyFont="1" applyBorder="1" applyAlignment="1">
      <alignment horizontal="left" vertical="center" indent="1"/>
    </xf>
    <xf numFmtId="0" fontId="6" fillId="0" borderId="64" xfId="0" applyFont="1" applyBorder="1" applyAlignment="1">
      <alignment horizontal="left" vertical="center" indent="1"/>
    </xf>
    <xf numFmtId="2" fontId="6" fillId="0" borderId="65" xfId="0" applyNumberFormat="1" applyFont="1" applyBorder="1" applyAlignment="1">
      <alignment horizontal="center" vertical="center"/>
    </xf>
    <xf numFmtId="164" fontId="8" fillId="6" borderId="66" xfId="0" applyNumberFormat="1" applyFont="1" applyFill="1" applyBorder="1" applyAlignment="1">
      <alignment horizontal="right" vertical="center"/>
    </xf>
    <xf numFmtId="0" fontId="6" fillId="0" borderId="67" xfId="0" applyFont="1" applyBorder="1" applyAlignment="1">
      <alignment horizontal="left" vertical="center" indent="1"/>
    </xf>
    <xf numFmtId="0" fontId="6" fillId="0" borderId="68" xfId="0" applyFont="1" applyBorder="1" applyAlignment="1">
      <alignment horizontal="left" vertical="center" indent="1"/>
    </xf>
    <xf numFmtId="2" fontId="6" fillId="0" borderId="69" xfId="0" applyNumberFormat="1" applyFont="1" applyBorder="1" applyAlignment="1">
      <alignment horizontal="center" vertical="center"/>
    </xf>
    <xf numFmtId="0" fontId="6" fillId="0" borderId="70" xfId="0" applyFont="1" applyBorder="1" applyAlignment="1">
      <alignment horizontal="right" vertical="center"/>
    </xf>
    <xf numFmtId="0" fontId="7" fillId="0" borderId="71" xfId="0" applyFont="1" applyBorder="1" applyAlignment="1">
      <alignment horizontal="left" vertical="center"/>
    </xf>
    <xf numFmtId="164" fontId="8" fillId="6" borderId="72" xfId="0" applyNumberFormat="1" applyFont="1" applyFill="1" applyBorder="1" applyAlignment="1">
      <alignment horizontal="right" vertical="center"/>
    </xf>
    <xf numFmtId="164" fontId="6" fillId="0" borderId="73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left" vertical="center" indent="1"/>
    </xf>
    <xf numFmtId="164" fontId="3" fillId="0" borderId="12" xfId="0" applyNumberFormat="1" applyFont="1" applyBorder="1" applyAlignment="1">
      <alignment horizontal="right" vertical="center"/>
    </xf>
    <xf numFmtId="164" fontId="3" fillId="0" borderId="75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center" indent="1"/>
    </xf>
    <xf numFmtId="0" fontId="6" fillId="0" borderId="25" xfId="0" applyFont="1" applyBorder="1" applyAlignment="1">
      <alignment horizontal="left" vertical="center" wrapText="1" indent="1"/>
    </xf>
    <xf numFmtId="0" fontId="6" fillId="0" borderId="34" xfId="0" applyFont="1" applyBorder="1" applyAlignment="1">
      <alignment horizontal="left" vertical="center" wrapText="1" indent="1"/>
    </xf>
    <xf numFmtId="0" fontId="4" fillId="2" borderId="74" xfId="0" applyFont="1" applyFill="1" applyBorder="1" applyAlignment="1">
      <alignment horizontal="left" vertical="center" indent="1"/>
    </xf>
    <xf numFmtId="164" fontId="6" fillId="2" borderId="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 indent="2"/>
    </xf>
    <xf numFmtId="0" fontId="19" fillId="0" borderId="0" xfId="0" applyFont="1" applyAlignment="1">
      <alignment horizontal="left" vertical="center" indent="2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0" fillId="0" borderId="1" xfId="0" applyBorder="1"/>
    <xf numFmtId="0" fontId="18" fillId="5" borderId="74" xfId="0" applyFont="1" applyFill="1" applyBorder="1" applyAlignment="1">
      <alignment horizontal="right" vertical="center" indent="1"/>
    </xf>
    <xf numFmtId="0" fontId="18" fillId="5" borderId="1" xfId="0" applyFont="1" applyFill="1" applyBorder="1" applyAlignment="1">
      <alignment horizontal="right" vertical="center" indent="1"/>
    </xf>
    <xf numFmtId="0" fontId="18" fillId="5" borderId="8" xfId="0" applyFont="1" applyFill="1" applyBorder="1" applyAlignment="1">
      <alignment horizontal="right" vertical="center" indent="1"/>
    </xf>
    <xf numFmtId="0" fontId="18" fillId="5" borderId="36" xfId="0" applyFont="1" applyFill="1" applyBorder="1" applyAlignment="1">
      <alignment horizontal="right" vertical="center" indent="1"/>
    </xf>
    <xf numFmtId="0" fontId="18" fillId="5" borderId="57" xfId="0" applyFont="1" applyFill="1" applyBorder="1" applyAlignment="1">
      <alignment horizontal="right" vertical="center" indent="1"/>
    </xf>
    <xf numFmtId="0" fontId="18" fillId="5" borderId="58" xfId="0" applyFont="1" applyFill="1" applyBorder="1" applyAlignment="1">
      <alignment horizontal="right" vertical="center" indent="1"/>
    </xf>
    <xf numFmtId="0" fontId="18" fillId="5" borderId="76" xfId="0" applyFont="1" applyFill="1" applyBorder="1" applyAlignment="1">
      <alignment horizontal="right" vertical="center" indent="1"/>
    </xf>
    <xf numFmtId="0" fontId="18" fillId="5" borderId="3" xfId="0" applyFont="1" applyFill="1" applyBorder="1" applyAlignment="1">
      <alignment horizontal="right" vertical="center" indent="1"/>
    </xf>
    <xf numFmtId="0" fontId="18" fillId="5" borderId="9" xfId="0" applyFont="1" applyFill="1" applyBorder="1" applyAlignment="1">
      <alignment horizontal="right" vertical="center" indent="1"/>
    </xf>
    <xf numFmtId="0" fontId="19" fillId="0" borderId="0" xfId="0" applyFont="1" applyAlignment="1">
      <alignment horizontal="left" vertical="center" wrapText="1" indent="2"/>
    </xf>
    <xf numFmtId="0" fontId="19" fillId="0" borderId="0" xfId="0" applyFont="1" applyAlignment="1">
      <alignment horizontal="left" vertical="center" indent="2"/>
    </xf>
    <xf numFmtId="0" fontId="20" fillId="3" borderId="4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right" vertical="center" indent="1"/>
    </xf>
    <xf numFmtId="0" fontId="18" fillId="5" borderId="60" xfId="0" applyFont="1" applyFill="1" applyBorder="1" applyAlignment="1">
      <alignment horizontal="right" vertical="center" indent="1"/>
    </xf>
    <xf numFmtId="0" fontId="18" fillId="5" borderId="61" xfId="0" applyFont="1" applyFill="1" applyBorder="1" applyAlignment="1">
      <alignment horizontal="right" vertical="center" indent="1"/>
    </xf>
    <xf numFmtId="0" fontId="18" fillId="5" borderId="54" xfId="0" applyFont="1" applyFill="1" applyBorder="1" applyAlignment="1">
      <alignment horizontal="right" vertical="center" indent="1"/>
    </xf>
    <xf numFmtId="0" fontId="18" fillId="5" borderId="55" xfId="0" applyFont="1" applyFill="1" applyBorder="1" applyAlignment="1">
      <alignment horizontal="right" vertical="center" indent="1"/>
    </xf>
    <xf numFmtId="0" fontId="18" fillId="5" borderId="56" xfId="0" applyFont="1" applyFill="1" applyBorder="1" applyAlignment="1">
      <alignment horizontal="right" vertical="center" inden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46"/>
  <sheetViews>
    <sheetView showGridLines="0" tabSelected="1" view="pageLayout" zoomScaleNormal="100" zoomScaleSheetLayoutView="100" workbookViewId="0">
      <selection activeCell="H216" sqref="H216:H219"/>
    </sheetView>
  </sheetViews>
  <sheetFormatPr defaultColWidth="3.85546875" defaultRowHeight="12.75" x14ac:dyDescent="0.2"/>
  <cols>
    <col min="1" max="1" width="1.42578125" customWidth="1"/>
    <col min="2" max="2" width="7.85546875" customWidth="1"/>
    <col min="3" max="3" width="64.28515625" customWidth="1"/>
    <col min="4" max="4" width="75" customWidth="1"/>
    <col min="5" max="5" width="8.42578125" bestFit="1" customWidth="1"/>
    <col min="6" max="6" width="4.7109375" bestFit="1" customWidth="1"/>
    <col min="7" max="7" width="2" bestFit="1" customWidth="1"/>
    <col min="8" max="8" width="11.42578125" customWidth="1"/>
    <col min="9" max="9" width="15" customWidth="1"/>
    <col min="10" max="11" width="1.42578125" customWidth="1"/>
    <col min="13" max="13" width="8.42578125" bestFit="1" customWidth="1"/>
  </cols>
  <sheetData>
    <row r="1" spans="2:9" ht="16.5" customHeight="1" x14ac:dyDescent="0.2">
      <c r="B1" s="129" t="s">
        <v>407</v>
      </c>
      <c r="C1" s="129"/>
      <c r="D1" s="129"/>
      <c r="E1" s="129"/>
      <c r="F1" s="129"/>
      <c r="G1" s="129"/>
      <c r="H1" s="129"/>
      <c r="I1" s="129"/>
    </row>
    <row r="2" spans="2:9" ht="7.5" customHeight="1" x14ac:dyDescent="0.2"/>
    <row r="3" spans="2:9" ht="18.75" x14ac:dyDescent="0.2">
      <c r="B3" s="137" t="s">
        <v>18</v>
      </c>
      <c r="C3" s="137"/>
      <c r="D3" s="137"/>
      <c r="E3" s="137"/>
      <c r="F3" s="137"/>
      <c r="G3" s="137"/>
      <c r="H3" s="137"/>
      <c r="I3" s="137"/>
    </row>
    <row r="4" spans="2:9" ht="6.75" customHeight="1" thickBot="1" x14ac:dyDescent="0.25">
      <c r="B4" s="1"/>
      <c r="C4" s="10"/>
      <c r="D4" s="10"/>
      <c r="E4" s="2"/>
      <c r="F4" s="2"/>
      <c r="G4" s="2"/>
      <c r="H4" s="3"/>
      <c r="I4" s="1"/>
    </row>
    <row r="5" spans="2:9" ht="15.75" customHeight="1" x14ac:dyDescent="0.2">
      <c r="B5" s="130" t="s">
        <v>0</v>
      </c>
      <c r="C5" s="132" t="s">
        <v>1</v>
      </c>
      <c r="D5" s="132" t="s">
        <v>2</v>
      </c>
      <c r="E5" s="146" t="s">
        <v>3</v>
      </c>
      <c r="F5" s="138" t="s">
        <v>4</v>
      </c>
      <c r="G5" s="139"/>
      <c r="H5" s="142" t="s">
        <v>5</v>
      </c>
      <c r="I5" s="144" t="s">
        <v>6</v>
      </c>
    </row>
    <row r="6" spans="2:9" ht="15.75" customHeight="1" thickBot="1" x14ac:dyDescent="0.25">
      <c r="B6" s="131"/>
      <c r="C6" s="133"/>
      <c r="D6" s="133"/>
      <c r="E6" s="147"/>
      <c r="F6" s="140"/>
      <c r="G6" s="141"/>
      <c r="H6" s="143"/>
      <c r="I6" s="145"/>
    </row>
    <row r="7" spans="2:9" ht="28.5" customHeight="1" thickBot="1" x14ac:dyDescent="0.25">
      <c r="B7" s="148" t="s">
        <v>86</v>
      </c>
      <c r="C7" s="149"/>
      <c r="D7" s="149"/>
      <c r="E7" s="149"/>
      <c r="F7" s="149"/>
      <c r="G7" s="149"/>
      <c r="H7" s="149"/>
      <c r="I7" s="150"/>
    </row>
    <row r="8" spans="2:9" ht="21" customHeight="1" thickBot="1" x14ac:dyDescent="0.25">
      <c r="B8" s="122" t="s">
        <v>63</v>
      </c>
      <c r="C8" s="123"/>
      <c r="D8" s="123"/>
      <c r="E8" s="123"/>
      <c r="F8" s="123"/>
      <c r="G8" s="123"/>
      <c r="H8" s="123"/>
      <c r="I8" s="124"/>
    </row>
    <row r="9" spans="2:9" ht="18.75" customHeight="1" thickBot="1" x14ac:dyDescent="0.25">
      <c r="B9" s="40" t="s">
        <v>13</v>
      </c>
      <c r="C9" s="125" t="s">
        <v>24</v>
      </c>
      <c r="D9" s="126"/>
      <c r="E9" s="126"/>
      <c r="F9" s="126"/>
      <c r="G9" s="126"/>
      <c r="H9" s="126"/>
      <c r="I9" s="127"/>
    </row>
    <row r="10" spans="2:9" ht="15.6" customHeight="1" thickTop="1" x14ac:dyDescent="0.2">
      <c r="B10" s="25" t="s">
        <v>10</v>
      </c>
      <c r="C10" s="16" t="s">
        <v>25</v>
      </c>
      <c r="D10" s="26"/>
      <c r="E10" s="27">
        <v>1</v>
      </c>
      <c r="F10" s="18" t="s">
        <v>30</v>
      </c>
      <c r="G10" s="19"/>
      <c r="H10" s="24"/>
      <c r="I10" s="21" t="str">
        <f>IF((H10=0),"",SUM(E10)*H10)</f>
        <v/>
      </c>
    </row>
    <row r="11" spans="2:9" ht="15.6" customHeight="1" x14ac:dyDescent="0.2">
      <c r="B11" s="15" t="s">
        <v>11</v>
      </c>
      <c r="C11" s="16" t="s">
        <v>41</v>
      </c>
      <c r="D11" s="22" t="s">
        <v>28</v>
      </c>
      <c r="E11" s="23">
        <v>1</v>
      </c>
      <c r="F11" s="18" t="s">
        <v>30</v>
      </c>
      <c r="G11" s="19"/>
      <c r="H11" s="61"/>
      <c r="I11" s="21" t="str">
        <f>IF((H11=0),"",SUM(E11)*H11)</f>
        <v/>
      </c>
    </row>
    <row r="12" spans="2:9" ht="15.6" customHeight="1" x14ac:dyDescent="0.2">
      <c r="B12" s="15" t="s">
        <v>20</v>
      </c>
      <c r="C12" s="16" t="s">
        <v>26</v>
      </c>
      <c r="D12" s="22"/>
      <c r="E12" s="23">
        <v>1</v>
      </c>
      <c r="F12" s="18" t="s">
        <v>30</v>
      </c>
      <c r="G12" s="19"/>
      <c r="H12" s="61"/>
      <c r="I12" s="21" t="str">
        <f>IF((H12=0),"",SUM(E12)*H12)</f>
        <v/>
      </c>
    </row>
    <row r="13" spans="2:9" ht="15.6" customHeight="1" thickBot="1" x14ac:dyDescent="0.25">
      <c r="B13" s="15" t="s">
        <v>21</v>
      </c>
      <c r="C13" s="16" t="s">
        <v>27</v>
      </c>
      <c r="D13" s="22" t="s">
        <v>29</v>
      </c>
      <c r="E13" s="23">
        <v>1</v>
      </c>
      <c r="F13" s="18" t="s">
        <v>30</v>
      </c>
      <c r="G13" s="19"/>
      <c r="H13" s="61"/>
      <c r="I13" s="21" t="str">
        <f>IF((H13=0),"",SUM(E13)*H13)</f>
        <v/>
      </c>
    </row>
    <row r="14" spans="2:9" ht="15" customHeight="1" thickBot="1" x14ac:dyDescent="0.25">
      <c r="B14" s="9"/>
      <c r="C14" s="4"/>
      <c r="D14" s="4"/>
      <c r="E14" s="5"/>
      <c r="F14" s="6"/>
      <c r="G14" s="7"/>
      <c r="H14" s="11"/>
      <c r="I14" s="12" t="str">
        <f>IF(SUM(I10:I13)=0,"",SUM(I10:I13))</f>
        <v/>
      </c>
    </row>
    <row r="15" spans="2:9" ht="18.75" customHeight="1" thickBot="1" x14ac:dyDescent="0.25">
      <c r="B15" s="13" t="s">
        <v>14</v>
      </c>
      <c r="C15" s="134" t="s">
        <v>22</v>
      </c>
      <c r="D15" s="135"/>
      <c r="E15" s="135"/>
      <c r="F15" s="135"/>
      <c r="G15" s="135"/>
      <c r="H15" s="135"/>
      <c r="I15" s="136"/>
    </row>
    <row r="16" spans="2:9" ht="15.6" customHeight="1" thickTop="1" x14ac:dyDescent="0.2">
      <c r="B16" s="15" t="s">
        <v>12</v>
      </c>
      <c r="C16" s="28" t="s">
        <v>66</v>
      </c>
      <c r="D16" s="22" t="s">
        <v>65</v>
      </c>
      <c r="E16" s="23">
        <f>68.15</f>
        <v>68.150000000000006</v>
      </c>
      <c r="F16" s="18" t="s">
        <v>7</v>
      </c>
      <c r="G16" s="19">
        <v>2</v>
      </c>
      <c r="H16" s="24"/>
      <c r="I16" s="21" t="str">
        <f t="shared" ref="I16:I23" si="0">IF((H16=0),"",SUM(E16)*H16)</f>
        <v/>
      </c>
    </row>
    <row r="17" spans="2:9" ht="15.6" customHeight="1" x14ac:dyDescent="0.2">
      <c r="B17" s="15" t="s">
        <v>17</v>
      </c>
      <c r="C17" s="28" t="s">
        <v>76</v>
      </c>
      <c r="D17" s="22" t="s">
        <v>77</v>
      </c>
      <c r="E17" s="23">
        <f>20.73*0.03</f>
        <v>0.62190000000000001</v>
      </c>
      <c r="F17" s="18" t="s">
        <v>7</v>
      </c>
      <c r="G17" s="19">
        <v>3</v>
      </c>
      <c r="H17" s="24"/>
      <c r="I17" s="21" t="str">
        <f t="shared" si="0"/>
        <v/>
      </c>
    </row>
    <row r="18" spans="2:9" ht="15.6" customHeight="1" x14ac:dyDescent="0.2">
      <c r="B18" s="15" t="s">
        <v>64</v>
      </c>
      <c r="C18" s="16" t="s">
        <v>32</v>
      </c>
      <c r="D18" s="22" t="s">
        <v>33</v>
      </c>
      <c r="E18" s="23">
        <f>37.3</f>
        <v>37.299999999999997</v>
      </c>
      <c r="F18" s="18" t="s">
        <v>7</v>
      </c>
      <c r="G18" s="19"/>
      <c r="H18" s="24"/>
      <c r="I18" s="21" t="str">
        <f t="shared" si="0"/>
        <v/>
      </c>
    </row>
    <row r="19" spans="2:9" ht="15.6" customHeight="1" x14ac:dyDescent="0.2">
      <c r="B19" s="15" t="s">
        <v>34</v>
      </c>
      <c r="C19" s="16" t="s">
        <v>155</v>
      </c>
      <c r="D19" s="22" t="s">
        <v>33</v>
      </c>
      <c r="E19" s="23">
        <v>10.5</v>
      </c>
      <c r="F19" s="18" t="s">
        <v>7</v>
      </c>
      <c r="G19" s="19"/>
      <c r="H19" s="24"/>
      <c r="I19" s="21" t="str">
        <f t="shared" si="0"/>
        <v/>
      </c>
    </row>
    <row r="20" spans="2:9" ht="15.6" customHeight="1" x14ac:dyDescent="0.2">
      <c r="B20" s="15" t="s">
        <v>35</v>
      </c>
      <c r="C20" s="28" t="s">
        <v>78</v>
      </c>
      <c r="D20" s="22" t="s">
        <v>57</v>
      </c>
      <c r="E20" s="23">
        <f>15+25.8</f>
        <v>40.799999999999997</v>
      </c>
      <c r="F20" s="18" t="s">
        <v>7</v>
      </c>
      <c r="G20" s="19">
        <v>2</v>
      </c>
      <c r="H20" s="24"/>
      <c r="I20" s="21" t="str">
        <f t="shared" si="0"/>
        <v/>
      </c>
    </row>
    <row r="21" spans="2:9" ht="15.6" customHeight="1" x14ac:dyDescent="0.2">
      <c r="B21" s="15" t="s">
        <v>36</v>
      </c>
      <c r="C21" s="28" t="s">
        <v>154</v>
      </c>
      <c r="D21" s="22" t="s">
        <v>57</v>
      </c>
      <c r="E21" s="23">
        <f>78.88+5.4+1.5+0.7</f>
        <v>86.48</v>
      </c>
      <c r="F21" s="18" t="s">
        <v>7</v>
      </c>
      <c r="G21" s="19">
        <v>2</v>
      </c>
      <c r="H21" s="24"/>
      <c r="I21" s="21" t="str">
        <f t="shared" si="0"/>
        <v/>
      </c>
    </row>
    <row r="22" spans="2:9" ht="15.6" customHeight="1" x14ac:dyDescent="0.2">
      <c r="B22" s="15" t="s">
        <v>67</v>
      </c>
      <c r="C22" s="16" t="s">
        <v>9</v>
      </c>
      <c r="D22" s="17" t="s">
        <v>15</v>
      </c>
      <c r="E22" s="37">
        <f>78.88+2.7+1.55+0.7+15</f>
        <v>98.83</v>
      </c>
      <c r="F22" s="18" t="s">
        <v>7</v>
      </c>
      <c r="G22" s="19">
        <v>2</v>
      </c>
      <c r="H22" s="20"/>
      <c r="I22" s="21" t="str">
        <f t="shared" si="0"/>
        <v/>
      </c>
    </row>
    <row r="23" spans="2:9" ht="15.6" customHeight="1" thickBot="1" x14ac:dyDescent="0.25">
      <c r="B23" s="15" t="s">
        <v>68</v>
      </c>
      <c r="C23" s="16" t="s">
        <v>16</v>
      </c>
      <c r="D23" s="17" t="s">
        <v>69</v>
      </c>
      <c r="E23" s="37">
        <f>(78.88+2.7+1.55+0.7+15)*0.2</f>
        <v>19.766000000000002</v>
      </c>
      <c r="F23" s="18" t="s">
        <v>7</v>
      </c>
      <c r="G23" s="19">
        <v>3</v>
      </c>
      <c r="H23" s="39"/>
      <c r="I23" s="21" t="str">
        <f t="shared" si="0"/>
        <v/>
      </c>
    </row>
    <row r="24" spans="2:9" ht="15" customHeight="1" thickBot="1" x14ac:dyDescent="0.25">
      <c r="B24" s="9"/>
      <c r="C24" s="4"/>
      <c r="D24" s="4"/>
      <c r="E24" s="5"/>
      <c r="F24" s="6"/>
      <c r="G24" s="7"/>
      <c r="H24" s="11"/>
      <c r="I24" s="12" t="str">
        <f>IF(SUM(I16:I23)=0,"",SUM(I16:I23))</f>
        <v/>
      </c>
    </row>
    <row r="25" spans="2:9" ht="18.75" customHeight="1" thickBot="1" x14ac:dyDescent="0.25">
      <c r="B25" s="13" t="s">
        <v>19</v>
      </c>
      <c r="C25" s="134" t="s">
        <v>8</v>
      </c>
      <c r="D25" s="135"/>
      <c r="E25" s="135"/>
      <c r="F25" s="135"/>
      <c r="G25" s="135"/>
      <c r="H25" s="135"/>
      <c r="I25" s="136"/>
    </row>
    <row r="26" spans="2:9" ht="15.6" customHeight="1" thickTop="1" x14ac:dyDescent="0.2">
      <c r="B26" s="15" t="s">
        <v>37</v>
      </c>
      <c r="C26" s="16" t="s">
        <v>156</v>
      </c>
      <c r="D26" s="17" t="s">
        <v>157</v>
      </c>
      <c r="E26" s="23">
        <f>15*0.2</f>
        <v>3</v>
      </c>
      <c r="F26" s="18" t="s">
        <v>7</v>
      </c>
      <c r="G26" s="19">
        <v>3</v>
      </c>
      <c r="H26" s="24"/>
      <c r="I26" s="21" t="str">
        <f t="shared" ref="I26:I31" si="1">IF((H26=0),"",SUM(E26)*H26)</f>
        <v/>
      </c>
    </row>
    <row r="27" spans="2:9" ht="15.6" customHeight="1" x14ac:dyDescent="0.2">
      <c r="B27" s="15" t="s">
        <v>62</v>
      </c>
      <c r="C27" s="16" t="s">
        <v>158</v>
      </c>
      <c r="D27" s="41" t="s">
        <v>159</v>
      </c>
      <c r="E27" s="23">
        <f>(84.2862+1.55+0.7)*0.15</f>
        <v>12.980429999999998</v>
      </c>
      <c r="F27" s="18" t="s">
        <v>7</v>
      </c>
      <c r="G27" s="19">
        <v>3</v>
      </c>
      <c r="H27" s="24"/>
      <c r="I27" s="21" t="str">
        <f t="shared" si="1"/>
        <v/>
      </c>
    </row>
    <row r="28" spans="2:9" ht="15.6" customHeight="1" x14ac:dyDescent="0.2">
      <c r="B28" s="15" t="s">
        <v>38</v>
      </c>
      <c r="C28" s="16" t="s">
        <v>160</v>
      </c>
      <c r="D28" s="41" t="s">
        <v>162</v>
      </c>
      <c r="E28" s="23">
        <f>23.9353*0.04</f>
        <v>0.95741200000000004</v>
      </c>
      <c r="F28" s="18" t="s">
        <v>7</v>
      </c>
      <c r="G28" s="19">
        <v>3</v>
      </c>
      <c r="H28" s="24"/>
      <c r="I28" s="21" t="str">
        <f t="shared" si="1"/>
        <v/>
      </c>
    </row>
    <row r="29" spans="2:9" ht="15.6" customHeight="1" x14ac:dyDescent="0.2">
      <c r="B29" s="15" t="s">
        <v>31</v>
      </c>
      <c r="C29" s="16" t="s">
        <v>161</v>
      </c>
      <c r="D29" s="17" t="s">
        <v>163</v>
      </c>
      <c r="E29" s="23">
        <f>15*0.1</f>
        <v>1.5</v>
      </c>
      <c r="F29" s="18" t="s">
        <v>7</v>
      </c>
      <c r="G29" s="19">
        <v>3</v>
      </c>
      <c r="H29" s="24"/>
      <c r="I29" s="21" t="str">
        <f t="shared" si="1"/>
        <v/>
      </c>
    </row>
    <row r="30" spans="2:9" ht="15.6" customHeight="1" x14ac:dyDescent="0.2">
      <c r="B30" s="15" t="s">
        <v>39</v>
      </c>
      <c r="C30" s="16" t="s">
        <v>164</v>
      </c>
      <c r="D30" s="41" t="s">
        <v>165</v>
      </c>
      <c r="E30" s="23">
        <f>100.23*0.03</f>
        <v>3.0068999999999999</v>
      </c>
      <c r="F30" s="18" t="s">
        <v>7</v>
      </c>
      <c r="G30" s="19">
        <v>3</v>
      </c>
      <c r="H30" s="24"/>
      <c r="I30" s="21" t="str">
        <f t="shared" si="1"/>
        <v/>
      </c>
    </row>
    <row r="31" spans="2:9" ht="15.6" customHeight="1" x14ac:dyDescent="0.2">
      <c r="B31" s="15" t="s">
        <v>72</v>
      </c>
      <c r="C31" s="16" t="s">
        <v>166</v>
      </c>
      <c r="D31" s="22" t="s">
        <v>167</v>
      </c>
      <c r="E31" s="23">
        <f>25.5538*0.04</f>
        <v>1.0221519999999999</v>
      </c>
      <c r="F31" s="18" t="s">
        <v>7</v>
      </c>
      <c r="G31" s="19">
        <v>3</v>
      </c>
      <c r="H31" s="24"/>
      <c r="I31" s="21" t="str">
        <f t="shared" si="1"/>
        <v/>
      </c>
    </row>
    <row r="32" spans="2:9" ht="15.6" customHeight="1" x14ac:dyDescent="0.2">
      <c r="B32" s="15" t="s">
        <v>169</v>
      </c>
      <c r="C32" s="16" t="s">
        <v>171</v>
      </c>
      <c r="D32" s="22" t="s">
        <v>172</v>
      </c>
      <c r="E32" s="23">
        <v>36.700000000000003</v>
      </c>
      <c r="F32" s="18" t="s">
        <v>7</v>
      </c>
      <c r="G32" s="19"/>
      <c r="H32" s="24"/>
      <c r="I32" s="21" t="str">
        <f t="shared" ref="I32:I33" si="2">IF((H32=0),"",SUM(E32)*H32)</f>
        <v/>
      </c>
    </row>
    <row r="33" spans="2:13" ht="15.6" customHeight="1" x14ac:dyDescent="0.2">
      <c r="B33" s="15" t="s">
        <v>170</v>
      </c>
      <c r="C33" s="16" t="s">
        <v>173</v>
      </c>
      <c r="D33" s="22" t="s">
        <v>172</v>
      </c>
      <c r="E33" s="23">
        <v>15.4</v>
      </c>
      <c r="F33" s="18" t="s">
        <v>7</v>
      </c>
      <c r="G33" s="19"/>
      <c r="H33" s="24"/>
      <c r="I33" s="21" t="str">
        <f t="shared" si="2"/>
        <v/>
      </c>
    </row>
    <row r="34" spans="2:13" ht="15.6" customHeight="1" thickBot="1" x14ac:dyDescent="0.25">
      <c r="B34" s="15" t="s">
        <v>174</v>
      </c>
      <c r="C34" s="16" t="s">
        <v>175</v>
      </c>
      <c r="D34" s="22" t="s">
        <v>172</v>
      </c>
      <c r="E34" s="23">
        <f>4.75*2</f>
        <v>9.5</v>
      </c>
      <c r="F34" s="18" t="s">
        <v>7</v>
      </c>
      <c r="G34" s="19"/>
      <c r="H34" s="24"/>
      <c r="I34" s="21" t="str">
        <f t="shared" ref="I34" si="3">IF((H34=0),"",SUM(E34)*H34)</f>
        <v/>
      </c>
    </row>
    <row r="35" spans="2:13" ht="15.6" customHeight="1" thickBot="1" x14ac:dyDescent="0.25">
      <c r="B35" s="9"/>
      <c r="C35" s="29"/>
      <c r="D35" s="29"/>
      <c r="E35" s="30"/>
      <c r="F35" s="31"/>
      <c r="G35" s="32"/>
      <c r="H35" s="11"/>
      <c r="I35" s="12" t="str">
        <f>IF(SUM(I26:I34)=0,"",SUM(I26:I34))</f>
        <v/>
      </c>
      <c r="M35" s="14"/>
    </row>
    <row r="36" spans="2:13" ht="18" customHeight="1" thickBot="1" x14ac:dyDescent="0.25">
      <c r="B36" s="13" t="s">
        <v>40</v>
      </c>
      <c r="C36" s="134" t="s">
        <v>42</v>
      </c>
      <c r="D36" s="135"/>
      <c r="E36" s="135"/>
      <c r="F36" s="135"/>
      <c r="G36" s="135"/>
      <c r="H36" s="135"/>
      <c r="I36" s="136" t="str">
        <f>IF(SUM(I35:I35)=0,"",SUM(I35:I35))</f>
        <v/>
      </c>
    </row>
    <row r="37" spans="2:13" ht="18" customHeight="1" thickTop="1" x14ac:dyDescent="0.2">
      <c r="B37" s="46" t="s">
        <v>79</v>
      </c>
      <c r="C37" s="47" t="s">
        <v>47</v>
      </c>
      <c r="D37" s="22" t="s">
        <v>58</v>
      </c>
      <c r="E37" s="23">
        <f>2.7</f>
        <v>2.7</v>
      </c>
      <c r="F37" s="48" t="s">
        <v>7</v>
      </c>
      <c r="G37" s="49">
        <v>2</v>
      </c>
      <c r="H37" s="24"/>
      <c r="I37" s="42" t="str">
        <f t="shared" ref="I37:I47" si="4">IF((H37=0),"",SUM(E37)*H37)</f>
        <v/>
      </c>
    </row>
    <row r="38" spans="2:13" ht="15.6" customHeight="1" x14ac:dyDescent="0.2">
      <c r="B38" s="33" t="s">
        <v>80</v>
      </c>
      <c r="C38" s="16" t="s">
        <v>47</v>
      </c>
      <c r="D38" s="17" t="s">
        <v>59</v>
      </c>
      <c r="E38" s="23">
        <f>1.15+2</f>
        <v>3.15</v>
      </c>
      <c r="F38" s="18" t="s">
        <v>7</v>
      </c>
      <c r="G38" s="19">
        <v>2</v>
      </c>
      <c r="H38" s="24"/>
      <c r="I38" s="21" t="str">
        <f t="shared" si="4"/>
        <v/>
      </c>
    </row>
    <row r="39" spans="2:13" ht="15.6" customHeight="1" x14ac:dyDescent="0.2">
      <c r="B39" s="46" t="s">
        <v>46</v>
      </c>
      <c r="C39" s="16" t="s">
        <v>43</v>
      </c>
      <c r="D39" s="17" t="s">
        <v>45</v>
      </c>
      <c r="E39" s="38">
        <v>6</v>
      </c>
      <c r="F39" s="43" t="s">
        <v>23</v>
      </c>
      <c r="G39" s="44"/>
      <c r="H39" s="36"/>
      <c r="I39" s="45" t="str">
        <f t="shared" si="4"/>
        <v/>
      </c>
    </row>
    <row r="40" spans="2:13" ht="15.6" customHeight="1" x14ac:dyDescent="0.2">
      <c r="B40" s="33" t="s">
        <v>53</v>
      </c>
      <c r="C40" s="16" t="s">
        <v>61</v>
      </c>
      <c r="D40" s="17" t="s">
        <v>44</v>
      </c>
      <c r="E40" s="38">
        <v>3</v>
      </c>
      <c r="F40" s="43" t="s">
        <v>23</v>
      </c>
      <c r="G40" s="44"/>
      <c r="H40" s="36"/>
      <c r="I40" s="21" t="str">
        <f t="shared" si="4"/>
        <v/>
      </c>
    </row>
    <row r="41" spans="2:13" ht="15.6" customHeight="1" x14ac:dyDescent="0.2">
      <c r="B41" s="46" t="s">
        <v>54</v>
      </c>
      <c r="C41" s="16" t="s">
        <v>48</v>
      </c>
      <c r="D41" s="17" t="s">
        <v>44</v>
      </c>
      <c r="E41" s="38">
        <v>15</v>
      </c>
      <c r="F41" s="34" t="s">
        <v>23</v>
      </c>
      <c r="G41" s="35"/>
      <c r="H41" s="36"/>
      <c r="I41" s="21" t="str">
        <f t="shared" si="4"/>
        <v/>
      </c>
    </row>
    <row r="42" spans="2:13" ht="15.6" customHeight="1" x14ac:dyDescent="0.2">
      <c r="B42" s="33" t="s">
        <v>73</v>
      </c>
      <c r="C42" s="16" t="s">
        <v>280</v>
      </c>
      <c r="D42" s="17" t="s">
        <v>44</v>
      </c>
      <c r="E42" s="38">
        <v>1</v>
      </c>
      <c r="F42" s="34" t="s">
        <v>23</v>
      </c>
      <c r="G42" s="35"/>
      <c r="H42" s="36"/>
      <c r="I42" s="21" t="str">
        <f t="shared" si="4"/>
        <v/>
      </c>
    </row>
    <row r="43" spans="2:13" ht="15.6" customHeight="1" x14ac:dyDescent="0.2">
      <c r="B43" s="46" t="s">
        <v>55</v>
      </c>
      <c r="C43" s="16" t="s">
        <v>49</v>
      </c>
      <c r="D43" s="17" t="s">
        <v>50</v>
      </c>
      <c r="E43" s="38">
        <v>8</v>
      </c>
      <c r="F43" s="34" t="s">
        <v>23</v>
      </c>
      <c r="G43" s="35"/>
      <c r="H43" s="36"/>
      <c r="I43" s="21" t="str">
        <f t="shared" si="4"/>
        <v/>
      </c>
    </row>
    <row r="44" spans="2:13" ht="15.6" customHeight="1" x14ac:dyDescent="0.2">
      <c r="B44" s="33" t="s">
        <v>56</v>
      </c>
      <c r="C44" s="16" t="s">
        <v>184</v>
      </c>
      <c r="D44" s="17" t="s">
        <v>44</v>
      </c>
      <c r="E44" s="38">
        <v>2</v>
      </c>
      <c r="F44" s="34" t="s">
        <v>23</v>
      </c>
      <c r="G44" s="35"/>
      <c r="H44" s="36"/>
      <c r="I44" s="21" t="str">
        <f t="shared" si="4"/>
        <v/>
      </c>
    </row>
    <row r="45" spans="2:13" ht="15.6" customHeight="1" x14ac:dyDescent="0.2">
      <c r="B45" s="46" t="s">
        <v>60</v>
      </c>
      <c r="C45" s="16" t="s">
        <v>168</v>
      </c>
      <c r="D45" s="17"/>
      <c r="E45" s="38">
        <v>3</v>
      </c>
      <c r="F45" s="34" t="s">
        <v>23</v>
      </c>
      <c r="G45" s="35"/>
      <c r="H45" s="36"/>
      <c r="I45" s="21" t="str">
        <f t="shared" si="4"/>
        <v/>
      </c>
    </row>
    <row r="46" spans="2:13" ht="15.6" customHeight="1" x14ac:dyDescent="0.2">
      <c r="B46" s="33" t="s">
        <v>180</v>
      </c>
      <c r="C46" s="16" t="s">
        <v>74</v>
      </c>
      <c r="D46" s="17"/>
      <c r="E46" s="38">
        <f>(7.5+7.5+0.5+1.5+4.5+4.5+2+3.7+3+7.5+3.75+1.9)*0.15</f>
        <v>7.1775000000000002</v>
      </c>
      <c r="F46" s="34" t="s">
        <v>7</v>
      </c>
      <c r="G46" s="35">
        <v>2</v>
      </c>
      <c r="H46" s="36"/>
      <c r="I46" s="21" t="str">
        <f t="shared" si="4"/>
        <v/>
      </c>
    </row>
    <row r="47" spans="2:13" ht="15.6" customHeight="1" x14ac:dyDescent="0.2">
      <c r="B47" s="46" t="s">
        <v>181</v>
      </c>
      <c r="C47" s="16" t="s">
        <v>51</v>
      </c>
      <c r="D47" s="17" t="s">
        <v>52</v>
      </c>
      <c r="E47" s="38">
        <f>((0.9+1.5+1.5+0.8+0.2+5.4+14+0.4+0.7+20+0.7+7.4+0.5+1.2+1.6+1.7+1.86+1.65+1.2+1+0.9+0.7+0.55+0.4+0.3+0.16+1.9+0.25+1+1.7+2.5+2+0.4+0.34+4.5+2.2+2.47+2.55+2.26+1.55+0.82)*0.15)+22.5+1.5+1.5</f>
        <v>39.549000000000007</v>
      </c>
      <c r="F47" s="34" t="s">
        <v>7</v>
      </c>
      <c r="G47" s="35">
        <v>2</v>
      </c>
      <c r="H47" s="36"/>
      <c r="I47" s="21" t="str">
        <f t="shared" si="4"/>
        <v/>
      </c>
    </row>
    <row r="48" spans="2:13" ht="15.6" customHeight="1" x14ac:dyDescent="0.2">
      <c r="B48" s="33" t="s">
        <v>182</v>
      </c>
      <c r="C48" s="16" t="s">
        <v>185</v>
      </c>
      <c r="D48" s="17" t="s">
        <v>186</v>
      </c>
      <c r="E48" s="38">
        <f>2.15+1.6</f>
        <v>3.75</v>
      </c>
      <c r="F48" s="34" t="s">
        <v>7</v>
      </c>
      <c r="G48" s="35">
        <v>2</v>
      </c>
      <c r="H48" s="36"/>
      <c r="I48" s="21" t="str">
        <f t="shared" ref="I48" si="5">IF((H48=0),"",SUM(E48)*H48)</f>
        <v/>
      </c>
    </row>
    <row r="49" spans="2:9" ht="15.6" customHeight="1" x14ac:dyDescent="0.2">
      <c r="B49" s="46" t="s">
        <v>183</v>
      </c>
      <c r="C49" s="16" t="s">
        <v>187</v>
      </c>
      <c r="D49" s="17" t="s">
        <v>186</v>
      </c>
      <c r="E49" s="38">
        <v>1</v>
      </c>
      <c r="F49" s="34" t="s">
        <v>23</v>
      </c>
      <c r="G49" s="35"/>
      <c r="H49" s="36"/>
      <c r="I49" s="21" t="str">
        <f t="shared" ref="I49:I50" si="6">IF((H49=0),"",SUM(E49)*H49)</f>
        <v/>
      </c>
    </row>
    <row r="50" spans="2:9" ht="15.6" customHeight="1" thickBot="1" x14ac:dyDescent="0.25">
      <c r="B50" s="33" t="s">
        <v>281</v>
      </c>
      <c r="C50" s="16" t="s">
        <v>188</v>
      </c>
      <c r="D50" s="17"/>
      <c r="E50" s="38">
        <v>6</v>
      </c>
      <c r="F50" s="34" t="s">
        <v>23</v>
      </c>
      <c r="G50" s="35"/>
      <c r="H50" s="36"/>
      <c r="I50" s="21" t="str">
        <f t="shared" si="6"/>
        <v/>
      </c>
    </row>
    <row r="51" spans="2:9" ht="15.6" customHeight="1" thickBot="1" x14ac:dyDescent="0.25">
      <c r="B51" s="9"/>
      <c r="C51" s="29"/>
      <c r="D51" s="29"/>
      <c r="E51" s="30"/>
      <c r="F51" s="31"/>
      <c r="G51" s="32"/>
      <c r="H51" s="11"/>
      <c r="I51" s="12" t="str">
        <f>IF(SUM(I37:I50)=0,"",SUM(I37:I50))</f>
        <v/>
      </c>
    </row>
    <row r="52" spans="2:9" ht="15.6" customHeight="1" thickBot="1" x14ac:dyDescent="0.25">
      <c r="B52" s="13" t="s">
        <v>70</v>
      </c>
      <c r="C52" s="134" t="s">
        <v>81</v>
      </c>
      <c r="D52" s="135"/>
      <c r="E52" s="135"/>
      <c r="F52" s="135"/>
      <c r="G52" s="135"/>
      <c r="H52" s="135"/>
      <c r="I52" s="136"/>
    </row>
    <row r="53" spans="2:9" ht="15.6" customHeight="1" thickTop="1" x14ac:dyDescent="0.2">
      <c r="B53" s="15" t="s">
        <v>71</v>
      </c>
      <c r="C53" s="16" t="s">
        <v>75</v>
      </c>
      <c r="D53" s="17"/>
      <c r="E53" s="23">
        <v>3</v>
      </c>
      <c r="F53" s="18" t="s">
        <v>23</v>
      </c>
      <c r="G53" s="19"/>
      <c r="H53" s="24"/>
      <c r="I53" s="21" t="str">
        <f t="shared" ref="I53" si="7">IF((H53=0),"",SUM(E53)*H53)</f>
        <v/>
      </c>
    </row>
    <row r="54" spans="2:9" ht="15.6" customHeight="1" x14ac:dyDescent="0.2">
      <c r="B54" s="15" t="s">
        <v>176</v>
      </c>
      <c r="C54" s="16" t="s">
        <v>177</v>
      </c>
      <c r="D54" s="17"/>
      <c r="E54" s="23">
        <v>1</v>
      </c>
      <c r="F54" s="18" t="s">
        <v>23</v>
      </c>
      <c r="G54" s="19"/>
      <c r="H54" s="24"/>
      <c r="I54" s="21" t="str">
        <f t="shared" ref="I54:I56" si="8">IF((H54=0),"",SUM(E54)*H54)</f>
        <v/>
      </c>
    </row>
    <row r="55" spans="2:9" ht="15.6" customHeight="1" x14ac:dyDescent="0.2">
      <c r="B55" s="15" t="s">
        <v>178</v>
      </c>
      <c r="C55" s="16" t="s">
        <v>190</v>
      </c>
      <c r="D55" s="17"/>
      <c r="E55" s="23">
        <v>1</v>
      </c>
      <c r="F55" s="18" t="s">
        <v>23</v>
      </c>
      <c r="G55" s="19"/>
      <c r="H55" s="24"/>
      <c r="I55" s="21" t="str">
        <f t="shared" si="8"/>
        <v/>
      </c>
    </row>
    <row r="56" spans="2:9" ht="15.6" customHeight="1" thickBot="1" x14ac:dyDescent="0.25">
      <c r="B56" s="15" t="s">
        <v>189</v>
      </c>
      <c r="C56" s="16" t="s">
        <v>179</v>
      </c>
      <c r="D56" s="17"/>
      <c r="E56" s="23">
        <v>1</v>
      </c>
      <c r="F56" s="18" t="s">
        <v>23</v>
      </c>
      <c r="G56" s="19"/>
      <c r="H56" s="24"/>
      <c r="I56" s="21" t="str">
        <f t="shared" si="8"/>
        <v/>
      </c>
    </row>
    <row r="57" spans="2:9" ht="15.6" customHeight="1" thickBot="1" x14ac:dyDescent="0.25">
      <c r="B57" s="9"/>
      <c r="C57" s="29"/>
      <c r="D57" s="29"/>
      <c r="E57" s="30"/>
      <c r="F57" s="31"/>
      <c r="G57" s="32"/>
      <c r="H57" s="11"/>
      <c r="I57" s="12" t="str">
        <f>IF(SUM(I53:I56)=0,"",SUM(I53:I56))</f>
        <v/>
      </c>
    </row>
    <row r="58" spans="2:9" ht="15.6" customHeight="1" thickBot="1" x14ac:dyDescent="0.25">
      <c r="B58" s="13" t="s">
        <v>82</v>
      </c>
      <c r="C58" s="134" t="s">
        <v>87</v>
      </c>
      <c r="D58" s="135"/>
      <c r="E58" s="135"/>
      <c r="F58" s="135"/>
      <c r="G58" s="135"/>
      <c r="H58" s="135"/>
      <c r="I58" s="136"/>
    </row>
    <row r="59" spans="2:9" ht="15.6" customHeight="1" thickTop="1" x14ac:dyDescent="0.2">
      <c r="B59" s="50" t="s">
        <v>83</v>
      </c>
      <c r="C59" s="16" t="s">
        <v>88</v>
      </c>
      <c r="D59" s="22"/>
      <c r="E59" s="23">
        <v>2</v>
      </c>
      <c r="F59" s="48" t="s">
        <v>89</v>
      </c>
      <c r="G59" s="51"/>
      <c r="H59" s="24"/>
      <c r="I59" s="42" t="str">
        <f t="shared" ref="I59:I87" si="9">IF((H59=0),"",SUM(E59)*H59)</f>
        <v/>
      </c>
    </row>
    <row r="60" spans="2:9" ht="15.6" customHeight="1" x14ac:dyDescent="0.2">
      <c r="B60" s="50" t="s">
        <v>84</v>
      </c>
      <c r="C60" s="16" t="s">
        <v>90</v>
      </c>
      <c r="D60" s="22"/>
      <c r="E60" s="23">
        <v>60</v>
      </c>
      <c r="F60" s="48" t="s">
        <v>89</v>
      </c>
      <c r="G60" s="51"/>
      <c r="H60" s="24"/>
      <c r="I60" s="42" t="str">
        <f t="shared" si="9"/>
        <v/>
      </c>
    </row>
    <row r="61" spans="2:9" ht="15.6" customHeight="1" x14ac:dyDescent="0.2">
      <c r="B61" s="50" t="s">
        <v>85</v>
      </c>
      <c r="C61" s="16" t="s">
        <v>91</v>
      </c>
      <c r="D61" s="22"/>
      <c r="E61" s="23">
        <v>62</v>
      </c>
      <c r="F61" s="48" t="s">
        <v>89</v>
      </c>
      <c r="G61" s="51"/>
      <c r="H61" s="24"/>
      <c r="I61" s="42" t="str">
        <f t="shared" si="9"/>
        <v/>
      </c>
    </row>
    <row r="62" spans="2:9" ht="15.6" customHeight="1" x14ac:dyDescent="0.2">
      <c r="B62" s="50" t="s">
        <v>128</v>
      </c>
      <c r="C62" s="16" t="s">
        <v>92</v>
      </c>
      <c r="D62" s="22" t="s">
        <v>93</v>
      </c>
      <c r="E62" s="23">
        <v>173.2</v>
      </c>
      <c r="F62" s="48" t="s">
        <v>89</v>
      </c>
      <c r="G62" s="51"/>
      <c r="H62" s="24"/>
      <c r="I62" s="42" t="str">
        <f t="shared" si="9"/>
        <v/>
      </c>
    </row>
    <row r="63" spans="2:9" ht="17.25" customHeight="1" x14ac:dyDescent="0.2">
      <c r="B63" s="50" t="s">
        <v>129</v>
      </c>
      <c r="C63" s="16" t="s">
        <v>94</v>
      </c>
      <c r="D63" s="22"/>
      <c r="E63" s="23">
        <v>3</v>
      </c>
      <c r="F63" s="48" t="s">
        <v>7</v>
      </c>
      <c r="G63" s="51">
        <v>3</v>
      </c>
      <c r="H63" s="24"/>
      <c r="I63" s="42" t="str">
        <f t="shared" si="9"/>
        <v/>
      </c>
    </row>
    <row r="64" spans="2:9" ht="17.25" customHeight="1" x14ac:dyDescent="0.2">
      <c r="B64" s="50" t="s">
        <v>130</v>
      </c>
      <c r="C64" s="16" t="s">
        <v>95</v>
      </c>
      <c r="D64" s="22" t="s">
        <v>96</v>
      </c>
      <c r="E64" s="23">
        <v>19.399999999999999</v>
      </c>
      <c r="F64" s="48" t="s">
        <v>89</v>
      </c>
      <c r="G64" s="51"/>
      <c r="H64" s="24"/>
      <c r="I64" s="42" t="str">
        <f t="shared" si="9"/>
        <v/>
      </c>
    </row>
    <row r="65" spans="2:9" ht="17.25" customHeight="1" x14ac:dyDescent="0.2">
      <c r="B65" s="50" t="s">
        <v>131</v>
      </c>
      <c r="C65" s="16" t="s">
        <v>97</v>
      </c>
      <c r="D65" s="22"/>
      <c r="E65" s="23">
        <v>19.399999999999999</v>
      </c>
      <c r="F65" s="48" t="s">
        <v>89</v>
      </c>
      <c r="G65" s="51"/>
      <c r="H65" s="24"/>
      <c r="I65" s="42" t="str">
        <f t="shared" si="9"/>
        <v/>
      </c>
    </row>
    <row r="66" spans="2:9" s="8" customFormat="1" ht="15.75" x14ac:dyDescent="0.2">
      <c r="B66" s="50" t="s">
        <v>132</v>
      </c>
      <c r="C66" s="16" t="s">
        <v>98</v>
      </c>
      <c r="D66" s="22"/>
      <c r="E66" s="23">
        <v>19.399999999999999</v>
      </c>
      <c r="F66" s="48" t="s">
        <v>89</v>
      </c>
      <c r="G66" s="51"/>
      <c r="H66" s="24"/>
      <c r="I66" s="42" t="str">
        <f t="shared" si="9"/>
        <v/>
      </c>
    </row>
    <row r="67" spans="2:9" ht="15.75" x14ac:dyDescent="0.2">
      <c r="B67" s="50" t="s">
        <v>133</v>
      </c>
      <c r="C67" s="16" t="s">
        <v>99</v>
      </c>
      <c r="D67" s="22" t="s">
        <v>100</v>
      </c>
      <c r="E67" s="23">
        <v>1</v>
      </c>
      <c r="F67" s="48" t="s">
        <v>23</v>
      </c>
      <c r="G67" s="51"/>
      <c r="H67" s="24"/>
      <c r="I67" s="42" t="str">
        <f t="shared" si="9"/>
        <v/>
      </c>
    </row>
    <row r="68" spans="2:9" ht="15.75" x14ac:dyDescent="0.2">
      <c r="B68" s="50" t="s">
        <v>134</v>
      </c>
      <c r="C68" s="16" t="s">
        <v>101</v>
      </c>
      <c r="D68" s="22" t="s">
        <v>102</v>
      </c>
      <c r="E68" s="23">
        <v>2</v>
      </c>
      <c r="F68" s="48" t="s">
        <v>23</v>
      </c>
      <c r="G68" s="51"/>
      <c r="H68" s="24"/>
      <c r="I68" s="42" t="str">
        <f t="shared" si="9"/>
        <v/>
      </c>
    </row>
    <row r="69" spans="2:9" ht="15.75" x14ac:dyDescent="0.2">
      <c r="B69" s="50" t="s">
        <v>135</v>
      </c>
      <c r="C69" s="16" t="s">
        <v>103</v>
      </c>
      <c r="D69" s="22" t="s">
        <v>104</v>
      </c>
      <c r="E69" s="23">
        <v>2</v>
      </c>
      <c r="F69" s="48" t="s">
        <v>23</v>
      </c>
      <c r="G69" s="51"/>
      <c r="H69" s="24"/>
      <c r="I69" s="42" t="str">
        <f t="shared" si="9"/>
        <v/>
      </c>
    </row>
    <row r="70" spans="2:9" ht="15.75" x14ac:dyDescent="0.2">
      <c r="B70" s="50" t="s">
        <v>136</v>
      </c>
      <c r="C70" s="16" t="s">
        <v>105</v>
      </c>
      <c r="D70" s="22" t="s">
        <v>106</v>
      </c>
      <c r="E70" s="23">
        <v>4</v>
      </c>
      <c r="F70" s="48" t="s">
        <v>23</v>
      </c>
      <c r="G70" s="51"/>
      <c r="H70" s="24"/>
      <c r="I70" s="42" t="str">
        <f t="shared" si="9"/>
        <v/>
      </c>
    </row>
    <row r="71" spans="2:9" ht="15.75" x14ac:dyDescent="0.2">
      <c r="B71" s="50" t="s">
        <v>137</v>
      </c>
      <c r="C71" s="16" t="s">
        <v>107</v>
      </c>
      <c r="D71" s="22" t="s">
        <v>106</v>
      </c>
      <c r="E71" s="23">
        <v>2</v>
      </c>
      <c r="F71" s="48" t="s">
        <v>23</v>
      </c>
      <c r="G71" s="51"/>
      <c r="H71" s="24"/>
      <c r="I71" s="42" t="str">
        <f t="shared" si="9"/>
        <v/>
      </c>
    </row>
    <row r="72" spans="2:9" ht="15.75" x14ac:dyDescent="0.2">
      <c r="B72" s="50" t="s">
        <v>138</v>
      </c>
      <c r="C72" s="16" t="s">
        <v>108</v>
      </c>
      <c r="D72" s="22" t="s">
        <v>106</v>
      </c>
      <c r="E72" s="23">
        <v>2</v>
      </c>
      <c r="F72" s="48" t="s">
        <v>23</v>
      </c>
      <c r="G72" s="51"/>
      <c r="H72" s="24"/>
      <c r="I72" s="42" t="str">
        <f t="shared" si="9"/>
        <v/>
      </c>
    </row>
    <row r="73" spans="2:9" ht="15.75" x14ac:dyDescent="0.2">
      <c r="B73" s="50" t="s">
        <v>139</v>
      </c>
      <c r="C73" s="16" t="s">
        <v>109</v>
      </c>
      <c r="D73" s="22" t="s">
        <v>106</v>
      </c>
      <c r="E73" s="23">
        <v>2</v>
      </c>
      <c r="F73" s="48" t="s">
        <v>23</v>
      </c>
      <c r="G73" s="51"/>
      <c r="H73" s="24"/>
      <c r="I73" s="42" t="str">
        <f t="shared" si="9"/>
        <v/>
      </c>
    </row>
    <row r="74" spans="2:9" ht="15.75" x14ac:dyDescent="0.2">
      <c r="B74" s="50" t="s">
        <v>140</v>
      </c>
      <c r="C74" s="16" t="s">
        <v>110</v>
      </c>
      <c r="D74" s="22"/>
      <c r="E74" s="23">
        <v>1</v>
      </c>
      <c r="F74" s="48" t="s">
        <v>23</v>
      </c>
      <c r="G74" s="51"/>
      <c r="H74" s="24"/>
      <c r="I74" s="42" t="str">
        <f t="shared" si="9"/>
        <v/>
      </c>
    </row>
    <row r="75" spans="2:9" ht="15.75" x14ac:dyDescent="0.2">
      <c r="B75" s="50" t="s">
        <v>141</v>
      </c>
      <c r="C75" s="16" t="s">
        <v>111</v>
      </c>
      <c r="D75" s="22"/>
      <c r="E75" s="23">
        <v>1</v>
      </c>
      <c r="F75" s="48" t="s">
        <v>23</v>
      </c>
      <c r="G75" s="51"/>
      <c r="H75" s="24"/>
      <c r="I75" s="42" t="str">
        <f t="shared" si="9"/>
        <v/>
      </c>
    </row>
    <row r="76" spans="2:9" ht="15.75" x14ac:dyDescent="0.2">
      <c r="B76" s="50" t="s">
        <v>142</v>
      </c>
      <c r="C76" s="16" t="s">
        <v>112</v>
      </c>
      <c r="D76" s="22"/>
      <c r="E76" s="23">
        <v>1</v>
      </c>
      <c r="F76" s="48" t="s">
        <v>23</v>
      </c>
      <c r="G76" s="51"/>
      <c r="H76" s="24"/>
      <c r="I76" s="42" t="str">
        <f t="shared" si="9"/>
        <v/>
      </c>
    </row>
    <row r="77" spans="2:9" ht="15.75" x14ac:dyDescent="0.2">
      <c r="B77" s="50" t="s">
        <v>143</v>
      </c>
      <c r="C77" s="16" t="s">
        <v>113</v>
      </c>
      <c r="D77" s="22"/>
      <c r="E77" s="23">
        <v>1</v>
      </c>
      <c r="F77" s="48" t="s">
        <v>23</v>
      </c>
      <c r="G77" s="51"/>
      <c r="H77" s="24"/>
      <c r="I77" s="42" t="str">
        <f t="shared" si="9"/>
        <v/>
      </c>
    </row>
    <row r="78" spans="2:9" ht="15.75" x14ac:dyDescent="0.2">
      <c r="B78" s="50" t="s">
        <v>144</v>
      </c>
      <c r="C78" s="16" t="s">
        <v>114</v>
      </c>
      <c r="D78" s="22" t="s">
        <v>115</v>
      </c>
      <c r="E78" s="23">
        <v>8</v>
      </c>
      <c r="F78" s="48" t="s">
        <v>23</v>
      </c>
      <c r="G78" s="51"/>
      <c r="H78" s="24"/>
      <c r="I78" s="42" t="str">
        <f t="shared" si="9"/>
        <v/>
      </c>
    </row>
    <row r="79" spans="2:9" ht="15.75" x14ac:dyDescent="0.2">
      <c r="B79" s="50" t="s">
        <v>145</v>
      </c>
      <c r="C79" s="16" t="s">
        <v>116</v>
      </c>
      <c r="D79" s="22"/>
      <c r="E79" s="23">
        <v>1</v>
      </c>
      <c r="F79" s="48" t="s">
        <v>23</v>
      </c>
      <c r="G79" s="51"/>
      <c r="H79" s="24"/>
      <c r="I79" s="42" t="str">
        <f t="shared" si="9"/>
        <v/>
      </c>
    </row>
    <row r="80" spans="2:9" ht="15.75" x14ac:dyDescent="0.2">
      <c r="B80" s="50" t="s">
        <v>146</v>
      </c>
      <c r="C80" s="16" t="s">
        <v>117</v>
      </c>
      <c r="D80" s="22" t="s">
        <v>118</v>
      </c>
      <c r="E80" s="23">
        <v>3</v>
      </c>
      <c r="F80" s="48" t="s">
        <v>23</v>
      </c>
      <c r="G80" s="51"/>
      <c r="H80" s="24"/>
      <c r="I80" s="42" t="str">
        <f t="shared" si="9"/>
        <v/>
      </c>
    </row>
    <row r="81" spans="2:9" ht="15.75" x14ac:dyDescent="0.2">
      <c r="B81" s="50" t="s">
        <v>147</v>
      </c>
      <c r="C81" s="16" t="s">
        <v>117</v>
      </c>
      <c r="D81" s="22" t="s">
        <v>119</v>
      </c>
      <c r="E81" s="23">
        <v>2</v>
      </c>
      <c r="F81" s="48" t="s">
        <v>23</v>
      </c>
      <c r="G81" s="51"/>
      <c r="H81" s="24"/>
      <c r="I81" s="42" t="str">
        <f t="shared" si="9"/>
        <v/>
      </c>
    </row>
    <row r="82" spans="2:9" ht="15.75" x14ac:dyDescent="0.2">
      <c r="B82" s="50" t="s">
        <v>148</v>
      </c>
      <c r="C82" s="16" t="s">
        <v>120</v>
      </c>
      <c r="D82" s="22"/>
      <c r="E82" s="23">
        <v>20</v>
      </c>
      <c r="F82" s="48" t="s">
        <v>121</v>
      </c>
      <c r="G82" s="51"/>
      <c r="H82" s="24"/>
      <c r="I82" s="42" t="str">
        <f t="shared" si="9"/>
        <v/>
      </c>
    </row>
    <row r="83" spans="2:9" ht="15.75" x14ac:dyDescent="0.2">
      <c r="B83" s="50" t="s">
        <v>149</v>
      </c>
      <c r="C83" s="16" t="s">
        <v>122</v>
      </c>
      <c r="D83" s="22"/>
      <c r="E83" s="23">
        <v>2</v>
      </c>
      <c r="F83" s="48" t="s">
        <v>23</v>
      </c>
      <c r="G83" s="51"/>
      <c r="H83" s="24"/>
      <c r="I83" s="42" t="str">
        <f t="shared" si="9"/>
        <v/>
      </c>
    </row>
    <row r="84" spans="2:9" ht="15.75" x14ac:dyDescent="0.2">
      <c r="B84" s="50" t="s">
        <v>150</v>
      </c>
      <c r="C84" s="16" t="s">
        <v>123</v>
      </c>
      <c r="D84" s="22"/>
      <c r="E84" s="23">
        <v>16</v>
      </c>
      <c r="F84" s="48" t="s">
        <v>121</v>
      </c>
      <c r="G84" s="51"/>
      <c r="H84" s="24"/>
      <c r="I84" s="42" t="str">
        <f t="shared" si="9"/>
        <v/>
      </c>
    </row>
    <row r="85" spans="2:9" ht="15.75" x14ac:dyDescent="0.2">
      <c r="B85" s="50" t="s">
        <v>151</v>
      </c>
      <c r="C85" s="16" t="s">
        <v>124</v>
      </c>
      <c r="D85" s="22"/>
      <c r="E85" s="23">
        <v>8</v>
      </c>
      <c r="F85" s="48" t="s">
        <v>121</v>
      </c>
      <c r="G85" s="51"/>
      <c r="H85" s="24"/>
      <c r="I85" s="42" t="str">
        <f t="shared" si="9"/>
        <v/>
      </c>
    </row>
    <row r="86" spans="2:9" ht="15.75" x14ac:dyDescent="0.2">
      <c r="B86" s="50" t="s">
        <v>152</v>
      </c>
      <c r="C86" s="16" t="s">
        <v>125</v>
      </c>
      <c r="D86" s="22"/>
      <c r="E86" s="23">
        <v>4</v>
      </c>
      <c r="F86" s="48" t="s">
        <v>121</v>
      </c>
      <c r="G86" s="51"/>
      <c r="H86" s="24"/>
      <c r="I86" s="42" t="str">
        <f t="shared" si="9"/>
        <v/>
      </c>
    </row>
    <row r="87" spans="2:9" ht="16.5" thickBot="1" x14ac:dyDescent="0.25">
      <c r="B87" s="50" t="s">
        <v>153</v>
      </c>
      <c r="C87" s="52" t="s">
        <v>126</v>
      </c>
      <c r="D87" s="53"/>
      <c r="E87" s="54">
        <v>1</v>
      </c>
      <c r="F87" s="55" t="s">
        <v>127</v>
      </c>
      <c r="G87" s="56"/>
      <c r="H87" s="57"/>
      <c r="I87" s="42" t="str">
        <f t="shared" si="9"/>
        <v/>
      </c>
    </row>
    <row r="88" spans="2:9" ht="16.5" thickBot="1" x14ac:dyDescent="0.25">
      <c r="B88" s="58"/>
      <c r="C88" s="65"/>
      <c r="D88" s="65"/>
      <c r="E88" s="66"/>
      <c r="F88" s="67"/>
      <c r="G88" s="68"/>
      <c r="H88" s="59"/>
      <c r="I88" s="60" t="str">
        <f>IF(SUM(I59:I87)=0,"",SUM(I59:I87))</f>
        <v/>
      </c>
    </row>
    <row r="89" spans="2:9" ht="15.75" x14ac:dyDescent="0.2">
      <c r="B89" s="154" t="s">
        <v>192</v>
      </c>
      <c r="C89" s="155"/>
      <c r="D89" s="155"/>
      <c r="E89" s="155"/>
      <c r="F89" s="155"/>
      <c r="G89" s="155"/>
      <c r="H89" s="156"/>
      <c r="I89" s="62" t="str">
        <f>IF(SUM(I14,I24,I35,I51,I57,I88)=0,"",SUM(I14,I24,I35,I51,I57,I88))</f>
        <v/>
      </c>
    </row>
    <row r="90" spans="2:9" ht="14.25" customHeight="1" x14ac:dyDescent="0.2">
      <c r="B90" s="108" t="s">
        <v>191</v>
      </c>
      <c r="C90" s="109"/>
      <c r="D90" s="109"/>
      <c r="E90" s="109"/>
      <c r="F90" s="109"/>
      <c r="G90" s="109"/>
      <c r="H90" s="110"/>
      <c r="I90" s="63" t="str">
        <f>IF(I89="","",I89*0.27)</f>
        <v/>
      </c>
    </row>
    <row r="91" spans="2:9" ht="16.5" thickBot="1" x14ac:dyDescent="0.25">
      <c r="B91" s="151" t="s">
        <v>193</v>
      </c>
      <c r="C91" s="152"/>
      <c r="D91" s="152"/>
      <c r="E91" s="152"/>
      <c r="F91" s="152"/>
      <c r="G91" s="152"/>
      <c r="H91" s="153"/>
      <c r="I91" s="64" t="str">
        <f>IF(I89="","",I89+I90)</f>
        <v/>
      </c>
    </row>
    <row r="93" spans="2:9" ht="14.25" x14ac:dyDescent="0.2">
      <c r="B93" s="128" t="s">
        <v>194</v>
      </c>
      <c r="C93" s="128"/>
      <c r="D93" s="128"/>
    </row>
    <row r="94" spans="2:9" ht="13.5" thickBot="1" x14ac:dyDescent="0.25"/>
    <row r="95" spans="2:9" ht="19.5" thickBot="1" x14ac:dyDescent="0.25">
      <c r="B95" s="122" t="s">
        <v>195</v>
      </c>
      <c r="C95" s="123"/>
      <c r="D95" s="123"/>
      <c r="E95" s="123"/>
      <c r="F95" s="123"/>
      <c r="G95" s="123"/>
      <c r="H95" s="123"/>
      <c r="I95" s="124"/>
    </row>
    <row r="96" spans="2:9" ht="15" thickBot="1" x14ac:dyDescent="0.25">
      <c r="B96" s="40" t="s">
        <v>199</v>
      </c>
      <c r="C96" s="125" t="s">
        <v>196</v>
      </c>
      <c r="D96" s="126"/>
      <c r="E96" s="126"/>
      <c r="F96" s="126"/>
      <c r="G96" s="126"/>
      <c r="H96" s="126"/>
      <c r="I96" s="127"/>
    </row>
    <row r="97" spans="2:9" ht="16.5" thickTop="1" x14ac:dyDescent="0.2">
      <c r="B97" s="25" t="s">
        <v>201</v>
      </c>
      <c r="C97" s="16" t="s">
        <v>259</v>
      </c>
      <c r="D97" s="26"/>
      <c r="E97" s="27">
        <v>13</v>
      </c>
      <c r="F97" s="18" t="s">
        <v>7</v>
      </c>
      <c r="G97" s="19"/>
      <c r="H97" s="69"/>
      <c r="I97" s="21" t="str">
        <f>IF((H97=0),"",SUM(E97)*H97)</f>
        <v/>
      </c>
    </row>
    <row r="98" spans="2:9" ht="15.75" x14ac:dyDescent="0.2">
      <c r="B98" s="15" t="s">
        <v>202</v>
      </c>
      <c r="C98" s="16" t="s">
        <v>260</v>
      </c>
      <c r="D98" s="22"/>
      <c r="E98" s="23">
        <v>13</v>
      </c>
      <c r="F98" s="18" t="s">
        <v>7</v>
      </c>
      <c r="G98" s="19"/>
      <c r="H98" s="70"/>
      <c r="I98" s="21" t="str">
        <f>IF((H98=0),"",SUM(E98)*H98)</f>
        <v/>
      </c>
    </row>
    <row r="99" spans="2:9" ht="15.75" x14ac:dyDescent="0.2">
      <c r="B99" s="15" t="s">
        <v>203</v>
      </c>
      <c r="C99" s="16" t="s">
        <v>261</v>
      </c>
      <c r="D99" s="22"/>
      <c r="E99" s="23">
        <v>3.4</v>
      </c>
      <c r="F99" s="18" t="s">
        <v>7</v>
      </c>
      <c r="G99" s="19">
        <v>2</v>
      </c>
      <c r="H99" s="70"/>
      <c r="I99" s="21" t="str">
        <f t="shared" ref="I99:I107" si="10">IF((H99=0),"",SUM(E99)*H99)</f>
        <v/>
      </c>
    </row>
    <row r="100" spans="2:9" ht="15.75" x14ac:dyDescent="0.2">
      <c r="B100" s="15" t="s">
        <v>204</v>
      </c>
      <c r="C100" s="16" t="s">
        <v>262</v>
      </c>
      <c r="D100" s="22"/>
      <c r="E100" s="23">
        <v>2.7</v>
      </c>
      <c r="F100" s="18" t="s">
        <v>7</v>
      </c>
      <c r="G100" s="19">
        <v>2</v>
      </c>
      <c r="H100" s="70"/>
      <c r="I100" s="21" t="str">
        <f t="shared" si="10"/>
        <v/>
      </c>
    </row>
    <row r="101" spans="2:9" ht="15.75" x14ac:dyDescent="0.2">
      <c r="B101" s="15" t="s">
        <v>205</v>
      </c>
      <c r="C101" s="16" t="s">
        <v>208</v>
      </c>
      <c r="D101" s="22"/>
      <c r="E101" s="23">
        <v>4.5</v>
      </c>
      <c r="F101" s="18" t="s">
        <v>7</v>
      </c>
      <c r="G101" s="19">
        <v>3</v>
      </c>
      <c r="H101" s="70"/>
      <c r="I101" s="21" t="str">
        <f t="shared" si="10"/>
        <v/>
      </c>
    </row>
    <row r="102" spans="2:9" ht="15.75" x14ac:dyDescent="0.2">
      <c r="B102" s="15" t="s">
        <v>206</v>
      </c>
      <c r="C102" s="16" t="s">
        <v>216</v>
      </c>
      <c r="D102" s="22"/>
      <c r="E102" s="23">
        <v>4.5</v>
      </c>
      <c r="F102" s="18" t="s">
        <v>7</v>
      </c>
      <c r="G102" s="19">
        <v>3</v>
      </c>
      <c r="H102" s="70"/>
      <c r="I102" s="21" t="str">
        <f t="shared" si="10"/>
        <v/>
      </c>
    </row>
    <row r="103" spans="2:9" ht="15.75" x14ac:dyDescent="0.2">
      <c r="B103" s="15" t="s">
        <v>207</v>
      </c>
      <c r="C103" s="16" t="s">
        <v>263</v>
      </c>
      <c r="D103" s="22"/>
      <c r="E103" s="23">
        <v>12</v>
      </c>
      <c r="F103" s="18" t="s">
        <v>7</v>
      </c>
      <c r="G103" s="19"/>
      <c r="H103" s="70"/>
      <c r="I103" s="21" t="str">
        <f t="shared" si="10"/>
        <v/>
      </c>
    </row>
    <row r="104" spans="2:9" ht="15.75" x14ac:dyDescent="0.2">
      <c r="B104" s="15" t="s">
        <v>209</v>
      </c>
      <c r="C104" s="16" t="s">
        <v>264</v>
      </c>
      <c r="D104" s="22"/>
      <c r="E104" s="23">
        <v>2</v>
      </c>
      <c r="F104" s="18" t="s">
        <v>7</v>
      </c>
      <c r="G104" s="19"/>
      <c r="H104" s="70"/>
      <c r="I104" s="21" t="str">
        <f t="shared" si="10"/>
        <v/>
      </c>
    </row>
    <row r="105" spans="2:9" ht="15.75" x14ac:dyDescent="0.2">
      <c r="B105" s="15" t="s">
        <v>211</v>
      </c>
      <c r="C105" s="16" t="s">
        <v>265</v>
      </c>
      <c r="D105" s="22"/>
      <c r="E105" s="23">
        <v>2</v>
      </c>
      <c r="F105" s="18" t="s">
        <v>23</v>
      </c>
      <c r="G105" s="19"/>
      <c r="H105" s="70"/>
      <c r="I105" s="21" t="str">
        <f t="shared" si="10"/>
        <v/>
      </c>
    </row>
    <row r="106" spans="2:9" ht="15.75" x14ac:dyDescent="0.2">
      <c r="B106" s="15" t="s">
        <v>213</v>
      </c>
      <c r="C106" s="16" t="s">
        <v>197</v>
      </c>
      <c r="D106" s="22"/>
      <c r="E106" s="23">
        <v>2</v>
      </c>
      <c r="F106" s="18" t="s">
        <v>23</v>
      </c>
      <c r="G106" s="19"/>
      <c r="H106" s="70"/>
      <c r="I106" s="21" t="str">
        <f t="shared" si="10"/>
        <v/>
      </c>
    </row>
    <row r="107" spans="2:9" ht="15.75" x14ac:dyDescent="0.2">
      <c r="B107" s="15" t="s">
        <v>215</v>
      </c>
      <c r="C107" s="16" t="s">
        <v>266</v>
      </c>
      <c r="D107" s="22"/>
      <c r="E107" s="23">
        <v>4</v>
      </c>
      <c r="F107" s="18" t="s">
        <v>23</v>
      </c>
      <c r="G107" s="19"/>
      <c r="H107" s="70"/>
      <c r="I107" s="21" t="str">
        <f t="shared" si="10"/>
        <v/>
      </c>
    </row>
    <row r="108" spans="2:9" ht="16.5" thickBot="1" x14ac:dyDescent="0.25">
      <c r="B108" s="15" t="s">
        <v>136</v>
      </c>
      <c r="C108" s="16" t="s">
        <v>198</v>
      </c>
      <c r="D108" s="22"/>
      <c r="E108" s="23">
        <v>6</v>
      </c>
      <c r="F108" s="18" t="s">
        <v>23</v>
      </c>
      <c r="G108" s="19"/>
      <c r="H108" s="70"/>
      <c r="I108" s="21" t="str">
        <f>IF((H108=0),"",SUM(E108)*H108)</f>
        <v/>
      </c>
    </row>
    <row r="109" spans="2:9" ht="16.5" thickBot="1" x14ac:dyDescent="0.25">
      <c r="B109" s="9"/>
      <c r="C109" s="29"/>
      <c r="D109" s="29"/>
      <c r="E109" s="30"/>
      <c r="F109" s="31"/>
      <c r="G109" s="32"/>
      <c r="H109" s="11"/>
      <c r="I109" s="12" t="str">
        <f>IF(SUM(I97:I108)=0,"",SUM(I97:I108))</f>
        <v/>
      </c>
    </row>
    <row r="110" spans="2:9" ht="15" thickBot="1" x14ac:dyDescent="0.25">
      <c r="B110" s="40" t="s">
        <v>230</v>
      </c>
      <c r="C110" s="125" t="s">
        <v>200</v>
      </c>
      <c r="D110" s="126"/>
      <c r="E110" s="126"/>
      <c r="F110" s="126"/>
      <c r="G110" s="126"/>
      <c r="H110" s="126"/>
      <c r="I110" s="127"/>
    </row>
    <row r="111" spans="2:9" ht="16.5" thickTop="1" x14ac:dyDescent="0.2">
      <c r="B111" s="25" t="s">
        <v>232</v>
      </c>
      <c r="C111" s="16" t="s">
        <v>259</v>
      </c>
      <c r="D111" s="26"/>
      <c r="E111" s="27">
        <v>2</v>
      </c>
      <c r="F111" s="18" t="s">
        <v>7</v>
      </c>
      <c r="G111" s="19"/>
      <c r="H111" s="70"/>
      <c r="I111" s="21" t="str">
        <f>IF((H111=0),"",SUM(E111)*H111)</f>
        <v/>
      </c>
    </row>
    <row r="112" spans="2:9" ht="15.75" x14ac:dyDescent="0.2">
      <c r="B112" s="15" t="s">
        <v>233</v>
      </c>
      <c r="C112" s="16" t="s">
        <v>260</v>
      </c>
      <c r="D112" s="22"/>
      <c r="E112" s="23">
        <v>2</v>
      </c>
      <c r="F112" s="18" t="s">
        <v>7</v>
      </c>
      <c r="G112" s="19"/>
      <c r="H112" s="70"/>
      <c r="I112" s="21" t="str">
        <f t="shared" ref="I112:I136" si="11">IF((H112=0),"",SUM(E112)*H112)</f>
        <v/>
      </c>
    </row>
    <row r="113" spans="2:9" ht="15.75" x14ac:dyDescent="0.2">
      <c r="B113" s="15" t="s">
        <v>234</v>
      </c>
      <c r="C113" s="16" t="s">
        <v>261</v>
      </c>
      <c r="D113" s="22"/>
      <c r="E113" s="23">
        <v>0.8</v>
      </c>
      <c r="F113" s="18" t="s">
        <v>7</v>
      </c>
      <c r="G113" s="19">
        <v>2</v>
      </c>
      <c r="H113" s="70"/>
      <c r="I113" s="21" t="str">
        <f t="shared" si="11"/>
        <v/>
      </c>
    </row>
    <row r="114" spans="2:9" ht="15.75" x14ac:dyDescent="0.2">
      <c r="B114" s="15" t="s">
        <v>235</v>
      </c>
      <c r="C114" s="16" t="s">
        <v>262</v>
      </c>
      <c r="D114" s="22"/>
      <c r="E114" s="23">
        <v>0.8</v>
      </c>
      <c r="F114" s="18" t="s">
        <v>7</v>
      </c>
      <c r="G114" s="19">
        <v>2</v>
      </c>
      <c r="H114" s="70"/>
      <c r="I114" s="21" t="str">
        <f t="shared" si="11"/>
        <v/>
      </c>
    </row>
    <row r="115" spans="2:9" ht="15.75" x14ac:dyDescent="0.2">
      <c r="B115" s="15" t="s">
        <v>237</v>
      </c>
      <c r="C115" s="16" t="s">
        <v>267</v>
      </c>
      <c r="D115" s="22"/>
      <c r="E115" s="23">
        <v>4.2</v>
      </c>
      <c r="F115" s="18" t="s">
        <v>7</v>
      </c>
      <c r="G115" s="19">
        <v>2</v>
      </c>
      <c r="H115" s="70"/>
      <c r="I115" s="21" t="str">
        <f t="shared" si="11"/>
        <v/>
      </c>
    </row>
    <row r="116" spans="2:9" ht="15.75" x14ac:dyDescent="0.2">
      <c r="B116" s="15" t="s">
        <v>240</v>
      </c>
      <c r="C116" s="16" t="s">
        <v>268</v>
      </c>
      <c r="D116" s="22"/>
      <c r="E116" s="23">
        <v>3.5</v>
      </c>
      <c r="F116" s="18" t="s">
        <v>7</v>
      </c>
      <c r="G116" s="19">
        <v>2</v>
      </c>
      <c r="H116" s="70"/>
      <c r="I116" s="21" t="str">
        <f t="shared" si="11"/>
        <v/>
      </c>
    </row>
    <row r="117" spans="2:9" ht="15.75" x14ac:dyDescent="0.2">
      <c r="B117" s="15" t="s">
        <v>241</v>
      </c>
      <c r="C117" s="16" t="s">
        <v>208</v>
      </c>
      <c r="D117" s="22"/>
      <c r="E117" s="23">
        <v>5.5</v>
      </c>
      <c r="F117" s="18" t="s">
        <v>7</v>
      </c>
      <c r="G117" s="19">
        <v>3</v>
      </c>
      <c r="H117" s="70"/>
      <c r="I117" s="21" t="str">
        <f t="shared" si="11"/>
        <v/>
      </c>
    </row>
    <row r="118" spans="2:9" ht="15.75" x14ac:dyDescent="0.2">
      <c r="B118" s="15" t="s">
        <v>242</v>
      </c>
      <c r="C118" s="16" t="s">
        <v>210</v>
      </c>
      <c r="D118" s="22"/>
      <c r="E118" s="23">
        <v>1</v>
      </c>
      <c r="F118" s="18" t="s">
        <v>7</v>
      </c>
      <c r="G118" s="19">
        <v>3</v>
      </c>
      <c r="H118" s="70"/>
      <c r="I118" s="21" t="str">
        <f t="shared" si="11"/>
        <v/>
      </c>
    </row>
    <row r="119" spans="2:9" ht="15.75" x14ac:dyDescent="0.2">
      <c r="B119" s="15" t="s">
        <v>243</v>
      </c>
      <c r="C119" s="16" t="s">
        <v>212</v>
      </c>
      <c r="D119" s="22"/>
      <c r="E119" s="23">
        <v>0.5</v>
      </c>
      <c r="F119" s="18" t="s">
        <v>7</v>
      </c>
      <c r="G119" s="19">
        <v>3</v>
      </c>
      <c r="H119" s="70"/>
      <c r="I119" s="21" t="str">
        <f t="shared" si="11"/>
        <v/>
      </c>
    </row>
    <row r="120" spans="2:9" ht="15.75" x14ac:dyDescent="0.2">
      <c r="B120" s="15" t="s">
        <v>282</v>
      </c>
      <c r="C120" s="16" t="s">
        <v>214</v>
      </c>
      <c r="D120" s="22"/>
      <c r="E120" s="23">
        <v>7</v>
      </c>
      <c r="F120" s="18" t="s">
        <v>7</v>
      </c>
      <c r="G120" s="19">
        <v>2</v>
      </c>
      <c r="H120" s="70"/>
      <c r="I120" s="21" t="str">
        <f t="shared" si="11"/>
        <v/>
      </c>
    </row>
    <row r="121" spans="2:9" ht="15.75" x14ac:dyDescent="0.2">
      <c r="B121" s="15" t="s">
        <v>283</v>
      </c>
      <c r="C121" s="16" t="s">
        <v>216</v>
      </c>
      <c r="D121" s="22"/>
      <c r="E121" s="23">
        <v>5</v>
      </c>
      <c r="F121" s="18" t="s">
        <v>7</v>
      </c>
      <c r="G121" s="19">
        <v>3</v>
      </c>
      <c r="H121" s="70"/>
      <c r="I121" s="21" t="str">
        <f t="shared" si="11"/>
        <v/>
      </c>
    </row>
    <row r="122" spans="2:9" ht="15.75" x14ac:dyDescent="0.2">
      <c r="B122" s="15" t="s">
        <v>284</v>
      </c>
      <c r="C122" s="16" t="s">
        <v>217</v>
      </c>
      <c r="D122" s="22"/>
      <c r="E122" s="23">
        <v>1</v>
      </c>
      <c r="F122" s="18" t="s">
        <v>23</v>
      </c>
      <c r="G122" s="19"/>
      <c r="H122" s="70"/>
      <c r="I122" s="21" t="str">
        <f t="shared" si="11"/>
        <v/>
      </c>
    </row>
    <row r="123" spans="2:9" ht="15.75" x14ac:dyDescent="0.2">
      <c r="B123" s="15" t="s">
        <v>285</v>
      </c>
      <c r="C123" s="16" t="s">
        <v>218</v>
      </c>
      <c r="D123" s="22"/>
      <c r="E123" s="23">
        <v>4</v>
      </c>
      <c r="F123" s="18" t="s">
        <v>7</v>
      </c>
      <c r="G123" s="19"/>
      <c r="H123" s="70"/>
      <c r="I123" s="21" t="str">
        <f t="shared" si="11"/>
        <v/>
      </c>
    </row>
    <row r="124" spans="2:9" ht="15.75" x14ac:dyDescent="0.2">
      <c r="B124" s="15" t="s">
        <v>286</v>
      </c>
      <c r="C124" s="16" t="s">
        <v>220</v>
      </c>
      <c r="D124" s="22"/>
      <c r="E124" s="23">
        <v>18</v>
      </c>
      <c r="F124" s="18" t="s">
        <v>7</v>
      </c>
      <c r="G124" s="19"/>
      <c r="H124" s="70"/>
      <c r="I124" s="21" t="str">
        <f t="shared" si="11"/>
        <v/>
      </c>
    </row>
    <row r="125" spans="2:9" ht="15.75" x14ac:dyDescent="0.2">
      <c r="B125" s="15" t="s">
        <v>287</v>
      </c>
      <c r="C125" s="16" t="s">
        <v>221</v>
      </c>
      <c r="D125" s="22"/>
      <c r="E125" s="23">
        <v>4</v>
      </c>
      <c r="F125" s="18" t="s">
        <v>7</v>
      </c>
      <c r="G125" s="19"/>
      <c r="H125" s="70"/>
      <c r="I125" s="21" t="str">
        <f t="shared" si="11"/>
        <v/>
      </c>
    </row>
    <row r="126" spans="2:9" ht="15.75" x14ac:dyDescent="0.2">
      <c r="B126" s="15" t="s">
        <v>288</v>
      </c>
      <c r="C126" s="16" t="s">
        <v>269</v>
      </c>
      <c r="D126" s="22"/>
      <c r="E126" s="23">
        <v>18</v>
      </c>
      <c r="F126" s="18" t="s">
        <v>23</v>
      </c>
      <c r="G126" s="19"/>
      <c r="H126" s="70"/>
      <c r="I126" s="21" t="str">
        <f t="shared" si="11"/>
        <v/>
      </c>
    </row>
    <row r="127" spans="2:9" ht="15.75" x14ac:dyDescent="0.2">
      <c r="B127" s="15" t="s">
        <v>289</v>
      </c>
      <c r="C127" s="71" t="s">
        <v>222</v>
      </c>
      <c r="D127" s="72"/>
      <c r="E127" s="73">
        <v>18</v>
      </c>
      <c r="F127" s="43" t="s">
        <v>7</v>
      </c>
      <c r="G127" s="44"/>
      <c r="H127" s="74"/>
      <c r="I127" s="45" t="str">
        <f t="shared" si="11"/>
        <v/>
      </c>
    </row>
    <row r="128" spans="2:9" ht="15.75" x14ac:dyDescent="0.2">
      <c r="B128" s="15" t="s">
        <v>290</v>
      </c>
      <c r="C128" s="75" t="s">
        <v>223</v>
      </c>
      <c r="D128" s="76"/>
      <c r="E128" s="77">
        <v>1</v>
      </c>
      <c r="F128" s="78" t="s">
        <v>23</v>
      </c>
      <c r="G128" s="79"/>
      <c r="H128" s="80"/>
      <c r="I128" s="81" t="str">
        <f t="shared" si="11"/>
        <v/>
      </c>
    </row>
    <row r="129" spans="2:9" ht="15.75" x14ac:dyDescent="0.2">
      <c r="B129" s="15" t="s">
        <v>291</v>
      </c>
      <c r="C129" s="16" t="s">
        <v>270</v>
      </c>
      <c r="D129" s="22"/>
      <c r="E129" s="23">
        <v>1</v>
      </c>
      <c r="F129" s="18" t="s">
        <v>23</v>
      </c>
      <c r="G129" s="19"/>
      <c r="H129" s="70"/>
      <c r="I129" s="81" t="str">
        <f t="shared" si="11"/>
        <v/>
      </c>
    </row>
    <row r="130" spans="2:9" ht="15.75" x14ac:dyDescent="0.2">
      <c r="B130" s="15" t="s">
        <v>292</v>
      </c>
      <c r="C130" s="16" t="s">
        <v>224</v>
      </c>
      <c r="D130" s="22"/>
      <c r="E130" s="23">
        <v>3</v>
      </c>
      <c r="F130" s="18" t="s">
        <v>23</v>
      </c>
      <c r="G130" s="19"/>
      <c r="H130" s="70"/>
      <c r="I130" s="81" t="str">
        <f t="shared" si="11"/>
        <v/>
      </c>
    </row>
    <row r="131" spans="2:9" ht="15.75" x14ac:dyDescent="0.2">
      <c r="B131" s="15" t="s">
        <v>293</v>
      </c>
      <c r="C131" s="16" t="s">
        <v>225</v>
      </c>
      <c r="D131" s="22"/>
      <c r="E131" s="23">
        <v>1</v>
      </c>
      <c r="F131" s="18" t="s">
        <v>23</v>
      </c>
      <c r="G131" s="19"/>
      <c r="H131" s="70"/>
      <c r="I131" s="81" t="str">
        <f t="shared" si="11"/>
        <v/>
      </c>
    </row>
    <row r="132" spans="2:9" ht="15.75" x14ac:dyDescent="0.2">
      <c r="B132" s="15" t="s">
        <v>294</v>
      </c>
      <c r="C132" s="16" t="s">
        <v>219</v>
      </c>
      <c r="D132" s="22"/>
      <c r="E132" s="23">
        <v>1</v>
      </c>
      <c r="F132" s="18" t="s">
        <v>23</v>
      </c>
      <c r="G132" s="19"/>
      <c r="H132" s="70"/>
      <c r="I132" s="81" t="str">
        <f t="shared" si="11"/>
        <v/>
      </c>
    </row>
    <row r="133" spans="2:9" ht="15.75" x14ac:dyDescent="0.2">
      <c r="B133" s="15" t="s">
        <v>295</v>
      </c>
      <c r="C133" s="16" t="s">
        <v>226</v>
      </c>
      <c r="D133" s="22"/>
      <c r="E133" s="23">
        <v>4</v>
      </c>
      <c r="F133" s="18" t="s">
        <v>7</v>
      </c>
      <c r="G133" s="19"/>
      <c r="H133" s="70"/>
      <c r="I133" s="81" t="str">
        <f t="shared" si="11"/>
        <v/>
      </c>
    </row>
    <row r="134" spans="2:9" ht="15.75" x14ac:dyDescent="0.2">
      <c r="B134" s="15" t="s">
        <v>296</v>
      </c>
      <c r="C134" s="16" t="s">
        <v>227</v>
      </c>
      <c r="D134" s="22"/>
      <c r="E134" s="23">
        <v>1</v>
      </c>
      <c r="F134" s="18" t="s">
        <v>23</v>
      </c>
      <c r="G134" s="19"/>
      <c r="H134" s="70"/>
      <c r="I134" s="81" t="str">
        <f t="shared" si="11"/>
        <v/>
      </c>
    </row>
    <row r="135" spans="2:9" ht="15.75" x14ac:dyDescent="0.2">
      <c r="B135" s="15" t="s">
        <v>297</v>
      </c>
      <c r="C135" s="16" t="s">
        <v>228</v>
      </c>
      <c r="D135" s="22"/>
      <c r="E135" s="23">
        <v>8</v>
      </c>
      <c r="F135" s="18" t="s">
        <v>23</v>
      </c>
      <c r="G135" s="19"/>
      <c r="H135" s="70"/>
      <c r="I135" s="81" t="str">
        <f t="shared" si="11"/>
        <v/>
      </c>
    </row>
    <row r="136" spans="2:9" ht="16.5" thickBot="1" x14ac:dyDescent="0.25">
      <c r="B136" s="15" t="s">
        <v>298</v>
      </c>
      <c r="C136" s="16" t="s">
        <v>229</v>
      </c>
      <c r="D136" s="22"/>
      <c r="E136" s="23">
        <v>9</v>
      </c>
      <c r="F136" s="18" t="s">
        <v>23</v>
      </c>
      <c r="G136" s="19"/>
      <c r="H136" s="70"/>
      <c r="I136" s="81" t="str">
        <f t="shared" si="11"/>
        <v/>
      </c>
    </row>
    <row r="137" spans="2:9" ht="16.5" thickBot="1" x14ac:dyDescent="0.25">
      <c r="B137" s="9"/>
      <c r="C137" s="29"/>
      <c r="D137" s="29"/>
      <c r="E137" s="30"/>
      <c r="F137" s="31"/>
      <c r="G137" s="32"/>
      <c r="H137" s="11"/>
      <c r="I137" s="12" t="str">
        <f>IF(SUM(I111:I136)=0,"",SUM(I111:I136))</f>
        <v/>
      </c>
    </row>
    <row r="138" spans="2:9" ht="15.75" x14ac:dyDescent="0.2">
      <c r="B138" s="87"/>
      <c r="C138" s="88"/>
      <c r="D138" s="88"/>
      <c r="E138" s="89"/>
      <c r="F138" s="90"/>
      <c r="G138" s="91"/>
      <c r="H138" s="92"/>
      <c r="I138" s="93"/>
    </row>
    <row r="139" spans="2:9" ht="15.75" x14ac:dyDescent="0.2">
      <c r="B139" s="87"/>
      <c r="C139" s="88"/>
      <c r="D139" s="88"/>
      <c r="E139" s="89"/>
      <c r="F139" s="90"/>
      <c r="G139" s="91"/>
      <c r="H139" s="92"/>
      <c r="I139" s="93"/>
    </row>
    <row r="140" spans="2:9" ht="16.5" thickBot="1" x14ac:dyDescent="0.25">
      <c r="B140" s="87"/>
      <c r="C140" s="88"/>
      <c r="D140" s="88"/>
      <c r="E140" s="89"/>
      <c r="F140" s="90"/>
      <c r="G140" s="91"/>
      <c r="H140" s="92"/>
      <c r="I140" s="93"/>
    </row>
    <row r="141" spans="2:9" ht="15" thickBot="1" x14ac:dyDescent="0.25">
      <c r="B141" s="82" t="s">
        <v>244</v>
      </c>
      <c r="C141" s="119" t="s">
        <v>231</v>
      </c>
      <c r="D141" s="120"/>
      <c r="E141" s="120"/>
      <c r="F141" s="120"/>
      <c r="G141" s="120"/>
      <c r="H141" s="120"/>
      <c r="I141" s="121"/>
    </row>
    <row r="142" spans="2:9" ht="15.75" x14ac:dyDescent="0.2">
      <c r="B142" s="15" t="s">
        <v>246</v>
      </c>
      <c r="C142" s="47" t="s">
        <v>271</v>
      </c>
      <c r="D142" s="22"/>
      <c r="E142" s="23">
        <v>22</v>
      </c>
      <c r="F142" s="48" t="s">
        <v>7</v>
      </c>
      <c r="G142" s="49"/>
      <c r="H142" s="70"/>
      <c r="I142" s="42" t="str">
        <f t="shared" ref="I142:I150" si="12">IF((H142=0),"",SUM(E142)*H142)</f>
        <v/>
      </c>
    </row>
    <row r="143" spans="2:9" ht="15.75" x14ac:dyDescent="0.2">
      <c r="B143" s="15" t="s">
        <v>248</v>
      </c>
      <c r="C143" s="47" t="s">
        <v>236</v>
      </c>
      <c r="D143" s="22"/>
      <c r="E143" s="23">
        <v>14</v>
      </c>
      <c r="F143" s="48" t="s">
        <v>7</v>
      </c>
      <c r="G143" s="49"/>
      <c r="H143" s="70"/>
      <c r="I143" s="42" t="str">
        <f t="shared" si="12"/>
        <v/>
      </c>
    </row>
    <row r="144" spans="2:9" ht="15.75" x14ac:dyDescent="0.2">
      <c r="B144" s="15" t="s">
        <v>251</v>
      </c>
      <c r="C144" s="47" t="s">
        <v>272</v>
      </c>
      <c r="D144" s="22"/>
      <c r="E144" s="23">
        <v>18</v>
      </c>
      <c r="F144" s="48" t="s">
        <v>23</v>
      </c>
      <c r="G144" s="49"/>
      <c r="H144" s="70"/>
      <c r="I144" s="42" t="str">
        <f t="shared" si="12"/>
        <v/>
      </c>
    </row>
    <row r="145" spans="2:9" ht="15.75" x14ac:dyDescent="0.2">
      <c r="B145" s="15" t="s">
        <v>253</v>
      </c>
      <c r="C145" s="47" t="s">
        <v>238</v>
      </c>
      <c r="D145" s="22"/>
      <c r="E145" s="23">
        <v>1</v>
      </c>
      <c r="F145" s="48" t="s">
        <v>239</v>
      </c>
      <c r="G145" s="49"/>
      <c r="H145" s="70"/>
      <c r="I145" s="42" t="str">
        <f t="shared" si="12"/>
        <v/>
      </c>
    </row>
    <row r="146" spans="2:9" ht="15.75" x14ac:dyDescent="0.2">
      <c r="B146" s="15" t="s">
        <v>255</v>
      </c>
      <c r="C146" s="47" t="s">
        <v>273</v>
      </c>
      <c r="D146" s="22"/>
      <c r="E146" s="23">
        <v>1</v>
      </c>
      <c r="F146" s="48" t="s">
        <v>23</v>
      </c>
      <c r="G146" s="49"/>
      <c r="H146" s="70"/>
      <c r="I146" s="42" t="str">
        <f t="shared" si="12"/>
        <v/>
      </c>
    </row>
    <row r="147" spans="2:9" ht="15.75" x14ac:dyDescent="0.2">
      <c r="B147" s="15" t="s">
        <v>279</v>
      </c>
      <c r="C147" s="47" t="s">
        <v>274</v>
      </c>
      <c r="D147" s="22"/>
      <c r="E147" s="23">
        <v>1</v>
      </c>
      <c r="F147" s="48" t="s">
        <v>23</v>
      </c>
      <c r="G147" s="49"/>
      <c r="H147" s="70"/>
      <c r="I147" s="42" t="str">
        <f t="shared" si="12"/>
        <v/>
      </c>
    </row>
    <row r="148" spans="2:9" ht="15.75" x14ac:dyDescent="0.2">
      <c r="B148" s="15" t="s">
        <v>299</v>
      </c>
      <c r="C148" s="47" t="s">
        <v>275</v>
      </c>
      <c r="D148" s="22"/>
      <c r="E148" s="23">
        <v>1</v>
      </c>
      <c r="F148" s="48" t="s">
        <v>23</v>
      </c>
      <c r="G148" s="49"/>
      <c r="H148" s="70"/>
      <c r="I148" s="42" t="str">
        <f t="shared" si="12"/>
        <v/>
      </c>
    </row>
    <row r="149" spans="2:9" ht="15.75" x14ac:dyDescent="0.2">
      <c r="B149" s="15" t="s">
        <v>300</v>
      </c>
      <c r="C149" s="16" t="s">
        <v>276</v>
      </c>
      <c r="D149" s="22"/>
      <c r="E149" s="23">
        <v>3</v>
      </c>
      <c r="F149" s="18" t="s">
        <v>23</v>
      </c>
      <c r="G149" s="19"/>
      <c r="H149" s="70"/>
      <c r="I149" s="42" t="str">
        <f t="shared" si="12"/>
        <v/>
      </c>
    </row>
    <row r="150" spans="2:9" ht="16.5" thickBot="1" x14ac:dyDescent="0.25">
      <c r="B150" s="15" t="s">
        <v>301</v>
      </c>
      <c r="C150" s="16" t="s">
        <v>277</v>
      </c>
      <c r="D150" s="22"/>
      <c r="E150" s="23">
        <v>1</v>
      </c>
      <c r="F150" s="18" t="s">
        <v>23</v>
      </c>
      <c r="G150" s="19"/>
      <c r="H150" s="70"/>
      <c r="I150" s="42" t="str">
        <f t="shared" si="12"/>
        <v/>
      </c>
    </row>
    <row r="151" spans="2:9" ht="16.5" thickBot="1" x14ac:dyDescent="0.25">
      <c r="B151" s="9"/>
      <c r="C151" s="29"/>
      <c r="D151" s="29"/>
      <c r="E151" s="30"/>
      <c r="F151" s="31"/>
      <c r="G151" s="32"/>
      <c r="H151" s="11"/>
      <c r="I151" s="12" t="str">
        <f>IF(SUM(I142:I150)=0,"",SUM(I142:I150))</f>
        <v/>
      </c>
    </row>
    <row r="152" spans="2:9" ht="15" thickBot="1" x14ac:dyDescent="0.25">
      <c r="B152" s="82" t="s">
        <v>302</v>
      </c>
      <c r="C152" s="119" t="s">
        <v>245</v>
      </c>
      <c r="D152" s="120"/>
      <c r="E152" s="120"/>
      <c r="F152" s="120"/>
      <c r="G152" s="120"/>
      <c r="H152" s="120"/>
      <c r="I152" s="121"/>
    </row>
    <row r="153" spans="2:9" ht="15.75" x14ac:dyDescent="0.2">
      <c r="B153" s="83" t="s">
        <v>303</v>
      </c>
      <c r="C153" s="47" t="s">
        <v>247</v>
      </c>
      <c r="D153" s="22"/>
      <c r="E153" s="23">
        <v>1</v>
      </c>
      <c r="F153" s="48" t="s">
        <v>23</v>
      </c>
      <c r="G153" s="49"/>
      <c r="H153" s="70"/>
      <c r="I153" s="42" t="str">
        <f t="shared" ref="I153:I158" si="13">IF((H153=0),"",SUM(E153)*H153)</f>
        <v/>
      </c>
    </row>
    <row r="154" spans="2:9" ht="15.75" x14ac:dyDescent="0.2">
      <c r="B154" s="15" t="s">
        <v>304</v>
      </c>
      <c r="C154" s="47" t="s">
        <v>249</v>
      </c>
      <c r="D154" s="22"/>
      <c r="E154" s="23">
        <v>1</v>
      </c>
      <c r="F154" s="48" t="s">
        <v>250</v>
      </c>
      <c r="G154" s="49"/>
      <c r="H154" s="70"/>
      <c r="I154" s="42" t="str">
        <f t="shared" si="13"/>
        <v/>
      </c>
    </row>
    <row r="155" spans="2:9" ht="15.75" x14ac:dyDescent="0.2">
      <c r="B155" s="15" t="s">
        <v>305</v>
      </c>
      <c r="C155" s="47" t="s">
        <v>252</v>
      </c>
      <c r="D155" s="22"/>
      <c r="E155" s="23">
        <v>2</v>
      </c>
      <c r="F155" s="48" t="s">
        <v>250</v>
      </c>
      <c r="G155" s="49"/>
      <c r="H155" s="70"/>
      <c r="I155" s="42" t="str">
        <f t="shared" si="13"/>
        <v/>
      </c>
    </row>
    <row r="156" spans="2:9" ht="15.75" x14ac:dyDescent="0.2">
      <c r="B156" s="15" t="s">
        <v>306</v>
      </c>
      <c r="C156" s="47" t="s">
        <v>254</v>
      </c>
      <c r="D156" s="22"/>
      <c r="E156" s="23">
        <v>2</v>
      </c>
      <c r="F156" s="48" t="s">
        <v>250</v>
      </c>
      <c r="G156" s="49"/>
      <c r="H156" s="70"/>
      <c r="I156" s="42" t="str">
        <f t="shared" si="13"/>
        <v/>
      </c>
    </row>
    <row r="157" spans="2:9" ht="15.75" x14ac:dyDescent="0.2">
      <c r="B157" s="15" t="s">
        <v>307</v>
      </c>
      <c r="C157" s="47" t="s">
        <v>278</v>
      </c>
      <c r="D157" s="22"/>
      <c r="E157" s="23">
        <v>1</v>
      </c>
      <c r="F157" s="48" t="s">
        <v>23</v>
      </c>
      <c r="G157" s="49"/>
      <c r="H157" s="70"/>
      <c r="I157" s="42" t="str">
        <f t="shared" si="13"/>
        <v/>
      </c>
    </row>
    <row r="158" spans="2:9" ht="16.5" thickBot="1" x14ac:dyDescent="0.25">
      <c r="B158" s="15" t="s">
        <v>308</v>
      </c>
      <c r="C158" s="47" t="s">
        <v>256</v>
      </c>
      <c r="D158" s="22"/>
      <c r="E158" s="23">
        <v>1</v>
      </c>
      <c r="F158" s="48" t="s">
        <v>23</v>
      </c>
      <c r="G158" s="49"/>
      <c r="H158" s="70"/>
      <c r="I158" s="42" t="str">
        <f t="shared" si="13"/>
        <v/>
      </c>
    </row>
    <row r="159" spans="2:9" ht="16.5" thickBot="1" x14ac:dyDescent="0.25">
      <c r="B159" s="9"/>
      <c r="C159" s="4"/>
      <c r="D159" s="4"/>
      <c r="E159" s="5"/>
      <c r="F159" s="6"/>
      <c r="G159" s="7"/>
      <c r="H159" s="11"/>
      <c r="I159" s="12" t="str">
        <f>IF(SUM(I153:I158)=0,"",SUM(I153:I158))</f>
        <v/>
      </c>
    </row>
    <row r="160" spans="2:9" ht="15.75" x14ac:dyDescent="0.2">
      <c r="B160" s="105" t="s">
        <v>257</v>
      </c>
      <c r="C160" s="106"/>
      <c r="D160" s="106"/>
      <c r="E160" s="106"/>
      <c r="F160" s="106"/>
      <c r="G160" s="106"/>
      <c r="H160" s="107"/>
      <c r="I160" s="84" t="str">
        <f>IF(SUM(I109,I137,I151,I159,)=0,"",SUM(I109,I137,I151,I159,))</f>
        <v/>
      </c>
    </row>
    <row r="161" spans="2:9" ht="15.75" x14ac:dyDescent="0.2">
      <c r="B161" s="108" t="s">
        <v>191</v>
      </c>
      <c r="C161" s="109"/>
      <c r="D161" s="109"/>
      <c r="E161" s="109"/>
      <c r="F161" s="109"/>
      <c r="G161" s="109"/>
      <c r="H161" s="110"/>
      <c r="I161" s="85" t="str">
        <f>IF(I160="","",I160*0.27)</f>
        <v/>
      </c>
    </row>
    <row r="162" spans="2:9" ht="16.5" thickBot="1" x14ac:dyDescent="0.25">
      <c r="B162" s="111" t="s">
        <v>193</v>
      </c>
      <c r="C162" s="112"/>
      <c r="D162" s="112"/>
      <c r="E162" s="112"/>
      <c r="F162" s="112"/>
      <c r="G162" s="112"/>
      <c r="H162" s="113"/>
      <c r="I162" s="86" t="str">
        <f>IF(I160="","",I160+I161)</f>
        <v/>
      </c>
    </row>
    <row r="163" spans="2:9" ht="15.75" x14ac:dyDescent="0.2">
      <c r="B163" s="95"/>
      <c r="C163" s="95"/>
      <c r="D163" s="95"/>
      <c r="E163" s="95"/>
      <c r="F163" s="95"/>
      <c r="G163" s="95"/>
      <c r="H163" s="95"/>
      <c r="I163" s="93"/>
    </row>
    <row r="164" spans="2:9" ht="15.75" x14ac:dyDescent="0.2">
      <c r="B164" s="128" t="s">
        <v>194</v>
      </c>
      <c r="C164" s="128"/>
      <c r="D164" s="128"/>
      <c r="E164" s="95"/>
      <c r="F164" s="95"/>
      <c r="G164" s="95"/>
      <c r="H164" s="95"/>
      <c r="I164" s="93"/>
    </row>
    <row r="165" spans="2:9" ht="16.5" thickBot="1" x14ac:dyDescent="0.25">
      <c r="B165" s="94"/>
      <c r="C165" s="94"/>
      <c r="D165" s="94"/>
      <c r="E165" s="95"/>
      <c r="F165" s="95"/>
      <c r="G165" s="95"/>
      <c r="H165" s="95"/>
      <c r="I165" s="93"/>
    </row>
    <row r="166" spans="2:9" ht="19.5" thickBot="1" x14ac:dyDescent="0.25">
      <c r="B166" s="122" t="s">
        <v>310</v>
      </c>
      <c r="C166" s="123"/>
      <c r="D166" s="123"/>
      <c r="E166" s="123"/>
      <c r="F166" s="123"/>
      <c r="G166" s="123"/>
      <c r="H166" s="123"/>
      <c r="I166" s="124"/>
    </row>
    <row r="167" spans="2:9" ht="15" thickBot="1" x14ac:dyDescent="0.25">
      <c r="B167" s="40" t="s">
        <v>331</v>
      </c>
      <c r="C167" s="125" t="s">
        <v>311</v>
      </c>
      <c r="D167" s="126"/>
      <c r="E167" s="126"/>
      <c r="F167" s="126"/>
      <c r="G167" s="126"/>
      <c r="H167" s="126"/>
      <c r="I167" s="127"/>
    </row>
    <row r="168" spans="2:9" ht="16.5" thickTop="1" x14ac:dyDescent="0.2">
      <c r="B168" s="25" t="s">
        <v>333</v>
      </c>
      <c r="C168" s="16" t="s">
        <v>312</v>
      </c>
      <c r="D168" s="26"/>
      <c r="E168" s="27">
        <v>30</v>
      </c>
      <c r="F168" s="18" t="s">
        <v>7</v>
      </c>
      <c r="G168" s="19"/>
      <c r="H168" s="69"/>
      <c r="I168" s="21" t="str">
        <f>IF((H168=0),"",SUM(E168)*H168)</f>
        <v/>
      </c>
    </row>
    <row r="169" spans="2:9" ht="15.75" x14ac:dyDescent="0.2">
      <c r="B169" s="15" t="s">
        <v>334</v>
      </c>
      <c r="C169" s="16" t="s">
        <v>313</v>
      </c>
      <c r="D169" s="22"/>
      <c r="E169" s="23">
        <v>1</v>
      </c>
      <c r="F169" s="18" t="s">
        <v>23</v>
      </c>
      <c r="G169" s="19"/>
      <c r="H169" s="70"/>
      <c r="I169" s="21" t="str">
        <f>IF((H169=0),"",SUM(E169)*H169)</f>
        <v/>
      </c>
    </row>
    <row r="170" spans="2:9" ht="15.75" x14ac:dyDescent="0.2">
      <c r="B170" s="15" t="s">
        <v>337</v>
      </c>
      <c r="C170" s="16" t="s">
        <v>314</v>
      </c>
      <c r="D170" s="22"/>
      <c r="E170" s="23">
        <v>1</v>
      </c>
      <c r="F170" s="18" t="s">
        <v>23</v>
      </c>
      <c r="G170" s="19"/>
      <c r="H170" s="70"/>
      <c r="I170" s="21" t="str">
        <f t="shared" ref="I170:I172" si="14">IF((H170=0),"",SUM(E170)*H170)</f>
        <v/>
      </c>
    </row>
    <row r="171" spans="2:9" ht="15.75" x14ac:dyDescent="0.2">
      <c r="B171" s="15" t="s">
        <v>338</v>
      </c>
      <c r="C171" s="16" t="s">
        <v>315</v>
      </c>
      <c r="D171" s="22"/>
      <c r="E171" s="23">
        <v>3.66</v>
      </c>
      <c r="F171" s="18" t="s">
        <v>7</v>
      </c>
      <c r="G171" s="19">
        <v>3</v>
      </c>
      <c r="H171" s="70"/>
      <c r="I171" s="21" t="str">
        <f t="shared" si="14"/>
        <v/>
      </c>
    </row>
    <row r="172" spans="2:9" ht="16.5" thickBot="1" x14ac:dyDescent="0.25">
      <c r="B172" s="15" t="s">
        <v>339</v>
      </c>
      <c r="C172" s="16" t="s">
        <v>316</v>
      </c>
      <c r="D172" s="22"/>
      <c r="E172" s="23">
        <v>5.22</v>
      </c>
      <c r="F172" s="18" t="s">
        <v>7</v>
      </c>
      <c r="G172" s="19">
        <v>3</v>
      </c>
      <c r="H172" s="70"/>
      <c r="I172" s="21" t="str">
        <f t="shared" si="14"/>
        <v/>
      </c>
    </row>
    <row r="173" spans="2:9" ht="16.5" thickBot="1" x14ac:dyDescent="0.25">
      <c r="B173" s="9"/>
      <c r="C173" s="29"/>
      <c r="D173" s="29"/>
      <c r="E173" s="30"/>
      <c r="F173" s="31"/>
      <c r="G173" s="32"/>
      <c r="H173" s="11"/>
      <c r="I173" s="12" t="str">
        <f>IF(SUM(I168:I172)=0,"",SUM(I168:I172))</f>
        <v/>
      </c>
    </row>
    <row r="174" spans="2:9" ht="15" thickBot="1" x14ac:dyDescent="0.25">
      <c r="B174" s="40" t="s">
        <v>332</v>
      </c>
      <c r="C174" s="125" t="s">
        <v>329</v>
      </c>
      <c r="D174" s="126"/>
      <c r="E174" s="126"/>
      <c r="F174" s="126"/>
      <c r="G174" s="126"/>
      <c r="H174" s="126"/>
      <c r="I174" s="127"/>
    </row>
    <row r="175" spans="2:9" ht="16.5" thickTop="1" x14ac:dyDescent="0.2">
      <c r="B175" s="25" t="s">
        <v>340</v>
      </c>
      <c r="C175" s="16" t="s">
        <v>317</v>
      </c>
      <c r="D175" s="26"/>
      <c r="E175" s="27">
        <v>5</v>
      </c>
      <c r="F175" s="18" t="s">
        <v>7</v>
      </c>
      <c r="G175" s="19">
        <v>3</v>
      </c>
      <c r="H175" s="70"/>
      <c r="I175" s="21" t="str">
        <f>IF((H175=0),"",SUM(E175)*H175)</f>
        <v/>
      </c>
    </row>
    <row r="176" spans="2:9" ht="15.75" x14ac:dyDescent="0.2">
      <c r="B176" s="15" t="s">
        <v>341</v>
      </c>
      <c r="C176" s="16" t="s">
        <v>318</v>
      </c>
      <c r="D176" s="22"/>
      <c r="E176" s="23">
        <v>11.22</v>
      </c>
      <c r="F176" s="18" t="s">
        <v>7</v>
      </c>
      <c r="G176" s="19">
        <v>3</v>
      </c>
      <c r="H176" s="70"/>
      <c r="I176" s="21" t="str">
        <f t="shared" ref="I176:I186" si="15">IF((H176=0),"",SUM(E176)*H176)</f>
        <v/>
      </c>
    </row>
    <row r="177" spans="2:9" ht="38.25" x14ac:dyDescent="0.2">
      <c r="B177" s="15" t="s">
        <v>342</v>
      </c>
      <c r="C177" s="96" t="s">
        <v>319</v>
      </c>
      <c r="D177" s="22"/>
      <c r="E177" s="23">
        <v>2.1</v>
      </c>
      <c r="F177" s="18" t="s">
        <v>7</v>
      </c>
      <c r="G177" s="19">
        <v>3</v>
      </c>
      <c r="H177" s="70"/>
      <c r="I177" s="21" t="str">
        <f t="shared" si="15"/>
        <v/>
      </c>
    </row>
    <row r="178" spans="2:9" ht="38.25" x14ac:dyDescent="0.2">
      <c r="B178" s="15" t="s">
        <v>343</v>
      </c>
      <c r="C178" s="96" t="s">
        <v>320</v>
      </c>
      <c r="D178" s="22"/>
      <c r="E178" s="23">
        <v>7.93</v>
      </c>
      <c r="F178" s="18" t="s">
        <v>7</v>
      </c>
      <c r="G178" s="19">
        <v>3</v>
      </c>
      <c r="H178" s="70"/>
      <c r="I178" s="21" t="str">
        <f t="shared" si="15"/>
        <v/>
      </c>
    </row>
    <row r="179" spans="2:9" ht="38.25" x14ac:dyDescent="0.2">
      <c r="B179" s="15" t="s">
        <v>344</v>
      </c>
      <c r="C179" s="96" t="s">
        <v>321</v>
      </c>
      <c r="D179" s="22"/>
      <c r="E179" s="23">
        <v>22.26</v>
      </c>
      <c r="F179" s="18" t="s">
        <v>7</v>
      </c>
      <c r="G179" s="19">
        <v>3</v>
      </c>
      <c r="H179" s="70"/>
      <c r="I179" s="21" t="str">
        <f t="shared" si="15"/>
        <v/>
      </c>
    </row>
    <row r="180" spans="2:9" ht="15.75" x14ac:dyDescent="0.2">
      <c r="B180" s="15" t="s">
        <v>345</v>
      </c>
      <c r="C180" s="16" t="s">
        <v>322</v>
      </c>
      <c r="D180" s="22"/>
      <c r="E180" s="23">
        <v>21.78</v>
      </c>
      <c r="F180" s="18" t="s">
        <v>7</v>
      </c>
      <c r="G180" s="19">
        <v>3</v>
      </c>
      <c r="H180" s="70"/>
      <c r="I180" s="21" t="str">
        <f t="shared" si="15"/>
        <v/>
      </c>
    </row>
    <row r="181" spans="2:9" ht="15.75" x14ac:dyDescent="0.2">
      <c r="B181" s="15" t="s">
        <v>346</v>
      </c>
      <c r="C181" s="16" t="s">
        <v>323</v>
      </c>
      <c r="D181" s="22"/>
      <c r="E181" s="23">
        <v>4.53</v>
      </c>
      <c r="F181" s="18" t="s">
        <v>7</v>
      </c>
      <c r="G181" s="19">
        <v>3</v>
      </c>
      <c r="H181" s="70"/>
      <c r="I181" s="21" t="str">
        <f t="shared" si="15"/>
        <v/>
      </c>
    </row>
    <row r="182" spans="2:9" ht="15.75" x14ac:dyDescent="0.2">
      <c r="B182" s="15" t="s">
        <v>347</v>
      </c>
      <c r="C182" s="16" t="s">
        <v>324</v>
      </c>
      <c r="D182" s="22"/>
      <c r="E182" s="23">
        <v>17.79</v>
      </c>
      <c r="F182" s="18" t="s">
        <v>7</v>
      </c>
      <c r="G182" s="19">
        <v>3</v>
      </c>
      <c r="H182" s="70"/>
      <c r="I182" s="21" t="str">
        <f t="shared" si="15"/>
        <v/>
      </c>
    </row>
    <row r="183" spans="2:9" ht="15.75" x14ac:dyDescent="0.2">
      <c r="B183" s="15" t="s">
        <v>348</v>
      </c>
      <c r="C183" s="16" t="s">
        <v>325</v>
      </c>
      <c r="D183" s="22"/>
      <c r="E183" s="23">
        <v>9</v>
      </c>
      <c r="F183" s="18" t="s">
        <v>7</v>
      </c>
      <c r="G183" s="19">
        <v>3</v>
      </c>
      <c r="H183" s="70"/>
      <c r="I183" s="21" t="str">
        <f t="shared" si="15"/>
        <v/>
      </c>
    </row>
    <row r="184" spans="2:9" ht="15.75" x14ac:dyDescent="0.2">
      <c r="B184" s="15" t="s">
        <v>349</v>
      </c>
      <c r="C184" s="16" t="s">
        <v>326</v>
      </c>
      <c r="D184" s="22"/>
      <c r="E184" s="23">
        <v>7.93</v>
      </c>
      <c r="F184" s="18" t="s">
        <v>7</v>
      </c>
      <c r="G184" s="19">
        <v>3</v>
      </c>
      <c r="H184" s="70"/>
      <c r="I184" s="21" t="str">
        <f t="shared" si="15"/>
        <v/>
      </c>
    </row>
    <row r="185" spans="2:9" ht="15.75" x14ac:dyDescent="0.2">
      <c r="B185" s="15" t="s">
        <v>336</v>
      </c>
      <c r="C185" s="16" t="s">
        <v>327</v>
      </c>
      <c r="D185" s="22"/>
      <c r="E185" s="23">
        <v>4.91</v>
      </c>
      <c r="F185" s="18" t="s">
        <v>7</v>
      </c>
      <c r="G185" s="19">
        <v>3</v>
      </c>
      <c r="H185" s="70"/>
      <c r="I185" s="21" t="str">
        <f t="shared" si="15"/>
        <v/>
      </c>
    </row>
    <row r="186" spans="2:9" ht="16.5" thickBot="1" x14ac:dyDescent="0.25">
      <c r="B186" s="15" t="s">
        <v>350</v>
      </c>
      <c r="C186" s="16" t="s">
        <v>328</v>
      </c>
      <c r="D186" s="22"/>
      <c r="E186" s="23">
        <v>8.8800000000000008</v>
      </c>
      <c r="F186" s="18" t="s">
        <v>7</v>
      </c>
      <c r="G186" s="19">
        <v>3</v>
      </c>
      <c r="H186" s="70"/>
      <c r="I186" s="21" t="str">
        <f t="shared" si="15"/>
        <v/>
      </c>
    </row>
    <row r="187" spans="2:9" ht="16.5" thickBot="1" x14ac:dyDescent="0.25">
      <c r="B187" s="9"/>
      <c r="C187" s="29"/>
      <c r="D187" s="29"/>
      <c r="E187" s="30"/>
      <c r="F187" s="31"/>
      <c r="G187" s="32"/>
      <c r="H187" s="11"/>
      <c r="I187" s="12" t="str">
        <f>IF(SUM(I175:I186)=0,"",SUM(I175:I186))</f>
        <v/>
      </c>
    </row>
    <row r="188" spans="2:9" ht="15" thickBot="1" x14ac:dyDescent="0.25">
      <c r="B188" s="82" t="s">
        <v>335</v>
      </c>
      <c r="C188" s="119" t="s">
        <v>330</v>
      </c>
      <c r="D188" s="120"/>
      <c r="E188" s="120"/>
      <c r="F188" s="120"/>
      <c r="G188" s="120"/>
      <c r="H188" s="120"/>
      <c r="I188" s="121"/>
    </row>
    <row r="189" spans="2:9" ht="15.75" x14ac:dyDescent="0.2">
      <c r="B189" s="15" t="s">
        <v>336</v>
      </c>
      <c r="C189" s="47" t="s">
        <v>362</v>
      </c>
      <c r="D189" s="22"/>
      <c r="E189" s="23">
        <v>1</v>
      </c>
      <c r="F189" s="48" t="s">
        <v>23</v>
      </c>
      <c r="G189" s="49"/>
      <c r="H189" s="70"/>
      <c r="I189" s="42" t="str">
        <f t="shared" ref="I189:I200" si="16">IF((H189=0),"",SUM(E189)*H189)</f>
        <v/>
      </c>
    </row>
    <row r="190" spans="2:9" ht="15.75" x14ac:dyDescent="0.2">
      <c r="B190" s="15" t="s">
        <v>350</v>
      </c>
      <c r="C190" s="47" t="s">
        <v>363</v>
      </c>
      <c r="D190" s="22"/>
      <c r="E190" s="23">
        <v>3</v>
      </c>
      <c r="F190" s="48" t="s">
        <v>23</v>
      </c>
      <c r="G190" s="49"/>
      <c r="H190" s="70"/>
      <c r="I190" s="42" t="str">
        <f t="shared" si="16"/>
        <v/>
      </c>
    </row>
    <row r="191" spans="2:9" ht="15.75" x14ac:dyDescent="0.2">
      <c r="B191" s="15" t="s">
        <v>351</v>
      </c>
      <c r="C191" s="47" t="s">
        <v>364</v>
      </c>
      <c r="D191" s="22"/>
      <c r="E191" s="23">
        <v>1</v>
      </c>
      <c r="F191" s="48" t="s">
        <v>23</v>
      </c>
      <c r="G191" s="49"/>
      <c r="H191" s="70"/>
      <c r="I191" s="42" t="str">
        <f t="shared" si="16"/>
        <v/>
      </c>
    </row>
    <row r="192" spans="2:9" ht="15.75" x14ac:dyDescent="0.2">
      <c r="B192" s="15" t="s">
        <v>352</v>
      </c>
      <c r="C192" s="47" t="s">
        <v>365</v>
      </c>
      <c r="D192" s="22"/>
      <c r="E192" s="23">
        <v>1</v>
      </c>
      <c r="F192" s="48" t="s">
        <v>23</v>
      </c>
      <c r="G192" s="49"/>
      <c r="H192" s="70"/>
      <c r="I192" s="42" t="str">
        <f t="shared" si="16"/>
        <v/>
      </c>
    </row>
    <row r="193" spans="2:9" ht="15.75" x14ac:dyDescent="0.2">
      <c r="B193" s="15" t="s">
        <v>353</v>
      </c>
      <c r="C193" s="47" t="s">
        <v>366</v>
      </c>
      <c r="D193" s="22"/>
      <c r="E193" s="23">
        <v>1</v>
      </c>
      <c r="F193" s="48" t="s">
        <v>23</v>
      </c>
      <c r="G193" s="49"/>
      <c r="H193" s="70"/>
      <c r="I193" s="42" t="str">
        <f t="shared" si="16"/>
        <v/>
      </c>
    </row>
    <row r="194" spans="2:9" ht="15.75" x14ac:dyDescent="0.2">
      <c r="B194" s="15" t="s">
        <v>354</v>
      </c>
      <c r="C194" s="47" t="s">
        <v>367</v>
      </c>
      <c r="D194" s="22"/>
      <c r="E194" s="23">
        <v>12.5</v>
      </c>
      <c r="F194" s="48" t="s">
        <v>89</v>
      </c>
      <c r="G194" s="49"/>
      <c r="H194" s="70"/>
      <c r="I194" s="42" t="str">
        <f t="shared" si="16"/>
        <v/>
      </c>
    </row>
    <row r="195" spans="2:9" ht="15.75" x14ac:dyDescent="0.2">
      <c r="B195" s="15" t="s">
        <v>355</v>
      </c>
      <c r="C195" s="47" t="s">
        <v>368</v>
      </c>
      <c r="D195" s="22"/>
      <c r="E195" s="23">
        <v>12.5</v>
      </c>
      <c r="F195" s="48" t="s">
        <v>89</v>
      </c>
      <c r="G195" s="49"/>
      <c r="H195" s="70"/>
      <c r="I195" s="42" t="str">
        <f t="shared" si="16"/>
        <v/>
      </c>
    </row>
    <row r="196" spans="2:9" ht="15.75" x14ac:dyDescent="0.2">
      <c r="B196" s="15" t="s">
        <v>356</v>
      </c>
      <c r="C196" s="47" t="s">
        <v>369</v>
      </c>
      <c r="D196" s="22"/>
      <c r="E196" s="23">
        <v>2</v>
      </c>
      <c r="F196" s="48" t="s">
        <v>23</v>
      </c>
      <c r="G196" s="49"/>
      <c r="H196" s="70"/>
      <c r="I196" s="42" t="str">
        <f t="shared" si="16"/>
        <v/>
      </c>
    </row>
    <row r="197" spans="2:9" ht="15.75" x14ac:dyDescent="0.2">
      <c r="B197" s="15" t="s">
        <v>357</v>
      </c>
      <c r="C197" s="47" t="s">
        <v>370</v>
      </c>
      <c r="D197" s="22"/>
      <c r="E197" s="23">
        <v>1</v>
      </c>
      <c r="F197" s="48" t="s">
        <v>23</v>
      </c>
      <c r="G197" s="49"/>
      <c r="H197" s="70"/>
      <c r="I197" s="42" t="str">
        <f t="shared" si="16"/>
        <v/>
      </c>
    </row>
    <row r="198" spans="2:9" ht="63.75" x14ac:dyDescent="0.2">
      <c r="B198" s="15" t="s">
        <v>359</v>
      </c>
      <c r="C198" s="97" t="s">
        <v>371</v>
      </c>
      <c r="D198" s="22"/>
      <c r="E198" s="23">
        <v>1</v>
      </c>
      <c r="F198" s="48" t="s">
        <v>23</v>
      </c>
      <c r="G198" s="49"/>
      <c r="H198" s="70"/>
      <c r="I198" s="42" t="str">
        <f t="shared" si="16"/>
        <v/>
      </c>
    </row>
    <row r="199" spans="2:9" ht="15.75" x14ac:dyDescent="0.2">
      <c r="B199" s="15" t="s">
        <v>360</v>
      </c>
      <c r="C199" s="47" t="s">
        <v>372</v>
      </c>
      <c r="D199" s="22"/>
      <c r="E199" s="23">
        <v>0.15</v>
      </c>
      <c r="F199" s="48" t="s">
        <v>7</v>
      </c>
      <c r="G199" s="49">
        <v>3</v>
      </c>
      <c r="H199" s="70"/>
      <c r="I199" s="42" t="str">
        <f t="shared" si="16"/>
        <v/>
      </c>
    </row>
    <row r="200" spans="2:9" ht="16.5" thickBot="1" x14ac:dyDescent="0.25">
      <c r="B200" s="15" t="s">
        <v>361</v>
      </c>
      <c r="C200" s="47" t="s">
        <v>373</v>
      </c>
      <c r="D200" s="22"/>
      <c r="E200" s="23">
        <v>1</v>
      </c>
      <c r="F200" s="48" t="s">
        <v>23</v>
      </c>
      <c r="G200" s="49"/>
      <c r="H200" s="70"/>
      <c r="I200" s="42" t="str">
        <f t="shared" si="16"/>
        <v/>
      </c>
    </row>
    <row r="201" spans="2:9" ht="16.5" thickBot="1" x14ac:dyDescent="0.25">
      <c r="B201" s="9"/>
      <c r="C201" s="29"/>
      <c r="D201" s="29"/>
      <c r="E201" s="30"/>
      <c r="F201" s="31"/>
      <c r="G201" s="32"/>
      <c r="H201" s="11"/>
      <c r="I201" s="12" t="str">
        <f>IF(SUM(I189:I200)=0,"",SUM(I189:I200))</f>
        <v/>
      </c>
    </row>
    <row r="202" spans="2:9" ht="15" thickBot="1" x14ac:dyDescent="0.25">
      <c r="B202" s="82" t="s">
        <v>358</v>
      </c>
      <c r="C202" s="119" t="s">
        <v>374</v>
      </c>
      <c r="D202" s="120"/>
      <c r="E202" s="120"/>
      <c r="F202" s="120"/>
      <c r="G202" s="120"/>
      <c r="H202" s="120"/>
      <c r="I202" s="121"/>
    </row>
    <row r="203" spans="2:9" ht="15.75" x14ac:dyDescent="0.2">
      <c r="B203" s="83" t="s">
        <v>380</v>
      </c>
      <c r="C203" s="47" t="s">
        <v>375</v>
      </c>
      <c r="D203" s="22"/>
      <c r="E203" s="23">
        <v>1.33</v>
      </c>
      <c r="F203" s="48" t="s">
        <v>7</v>
      </c>
      <c r="G203" s="49">
        <v>3</v>
      </c>
      <c r="H203" s="70"/>
      <c r="I203" s="42" t="str">
        <f t="shared" ref="I203:I205" si="17">IF((H203=0),"",SUM(E203)*H203)</f>
        <v/>
      </c>
    </row>
    <row r="204" spans="2:9" ht="15.75" x14ac:dyDescent="0.2">
      <c r="B204" s="15" t="s">
        <v>381</v>
      </c>
      <c r="C204" s="47" t="s">
        <v>376</v>
      </c>
      <c r="D204" s="22"/>
      <c r="E204" s="23">
        <v>2.33</v>
      </c>
      <c r="F204" s="48" t="s">
        <v>7</v>
      </c>
      <c r="G204" s="49">
        <v>3</v>
      </c>
      <c r="H204" s="70"/>
      <c r="I204" s="42" t="str">
        <f t="shared" si="17"/>
        <v/>
      </c>
    </row>
    <row r="205" spans="2:9" ht="16.5" thickBot="1" x14ac:dyDescent="0.25">
      <c r="B205" s="15" t="s">
        <v>382</v>
      </c>
      <c r="C205" s="47" t="s">
        <v>377</v>
      </c>
      <c r="D205" s="22"/>
      <c r="E205" s="23">
        <v>5.22</v>
      </c>
      <c r="F205" s="48" t="s">
        <v>7</v>
      </c>
      <c r="G205" s="49">
        <v>3</v>
      </c>
      <c r="H205" s="70"/>
      <c r="I205" s="42" t="str">
        <f t="shared" si="17"/>
        <v/>
      </c>
    </row>
    <row r="206" spans="2:9" ht="16.5" thickBot="1" x14ac:dyDescent="0.25">
      <c r="B206" s="9"/>
      <c r="C206" s="4"/>
      <c r="D206" s="4"/>
      <c r="E206" s="5"/>
      <c r="F206" s="6"/>
      <c r="G206" s="7"/>
      <c r="H206" s="11"/>
      <c r="I206" s="12" t="str">
        <f>IF(SUM(I203:I205)=0,"",SUM(I203:I205))</f>
        <v/>
      </c>
    </row>
    <row r="207" spans="2:9" ht="15" thickBot="1" x14ac:dyDescent="0.25">
      <c r="B207" s="82" t="s">
        <v>379</v>
      </c>
      <c r="C207" s="119" t="s">
        <v>385</v>
      </c>
      <c r="D207" s="120"/>
      <c r="E207" s="120"/>
      <c r="F207" s="120"/>
      <c r="G207" s="120"/>
      <c r="H207" s="120"/>
      <c r="I207" s="121"/>
    </row>
    <row r="208" spans="2:9" ht="15.75" x14ac:dyDescent="0.2">
      <c r="B208" s="83" t="s">
        <v>383</v>
      </c>
      <c r="C208" s="47" t="s">
        <v>386</v>
      </c>
      <c r="D208" s="22"/>
      <c r="E208" s="23">
        <v>46.4</v>
      </c>
      <c r="F208" s="48" t="s">
        <v>7</v>
      </c>
      <c r="G208" s="49">
        <v>2</v>
      </c>
      <c r="H208" s="70"/>
      <c r="I208" s="42" t="str">
        <f t="shared" ref="I208:I209" si="18">IF((H208=0),"",SUM(E208)*H208)</f>
        <v/>
      </c>
    </row>
    <row r="209" spans="2:9" ht="16.5" thickBot="1" x14ac:dyDescent="0.25">
      <c r="B209" s="15" t="s">
        <v>384</v>
      </c>
      <c r="C209" s="47" t="s">
        <v>387</v>
      </c>
      <c r="D209" s="22"/>
      <c r="E209" s="23">
        <v>39.14</v>
      </c>
      <c r="F209" s="48" t="s">
        <v>7</v>
      </c>
      <c r="G209" s="49">
        <v>2</v>
      </c>
      <c r="H209" s="70"/>
      <c r="I209" s="42" t="str">
        <f t="shared" si="18"/>
        <v/>
      </c>
    </row>
    <row r="210" spans="2:9" ht="16.5" thickBot="1" x14ac:dyDescent="0.25">
      <c r="B210" s="9"/>
      <c r="C210" s="4"/>
      <c r="D210" s="4"/>
      <c r="E210" s="5"/>
      <c r="F210" s="6"/>
      <c r="G210" s="7"/>
      <c r="H210" s="11"/>
      <c r="I210" s="12" t="str">
        <f>IF(SUM(I208:I209)=0,"",SUM(I208:I209))</f>
        <v/>
      </c>
    </row>
    <row r="211" spans="2:9" ht="15" thickBot="1" x14ac:dyDescent="0.25">
      <c r="B211" s="82" t="s">
        <v>390</v>
      </c>
      <c r="C211" s="119" t="s">
        <v>385</v>
      </c>
      <c r="D211" s="120"/>
      <c r="E211" s="120"/>
      <c r="F211" s="120"/>
      <c r="G211" s="120"/>
      <c r="H211" s="120"/>
      <c r="I211" s="121"/>
    </row>
    <row r="212" spans="2:9" ht="15.75" x14ac:dyDescent="0.2">
      <c r="B212" s="83" t="s">
        <v>391</v>
      </c>
      <c r="C212" s="47" t="s">
        <v>388</v>
      </c>
      <c r="D212" s="22"/>
      <c r="E212" s="23">
        <v>4.91</v>
      </c>
      <c r="F212" s="48" t="s">
        <v>7</v>
      </c>
      <c r="G212" s="49">
        <v>3</v>
      </c>
      <c r="H212" s="70"/>
      <c r="I212" s="42" t="str">
        <f t="shared" ref="I212:I213" si="19">IF((H212=0),"",SUM(E212)*H212)</f>
        <v/>
      </c>
    </row>
    <row r="213" spans="2:9" ht="16.5" thickBot="1" x14ac:dyDescent="0.25">
      <c r="B213" s="15" t="s">
        <v>392</v>
      </c>
      <c r="C213" s="47" t="s">
        <v>389</v>
      </c>
      <c r="D213" s="22"/>
      <c r="E213" s="23">
        <v>8.8800000000000008</v>
      </c>
      <c r="F213" s="48" t="s">
        <v>7</v>
      </c>
      <c r="G213" s="49">
        <v>3</v>
      </c>
      <c r="H213" s="70"/>
      <c r="I213" s="42" t="str">
        <f t="shared" si="19"/>
        <v/>
      </c>
    </row>
    <row r="214" spans="2:9" ht="16.5" thickBot="1" x14ac:dyDescent="0.25">
      <c r="B214" s="9"/>
      <c r="C214" s="4"/>
      <c r="D214" s="4"/>
      <c r="E214" s="5"/>
      <c r="F214" s="6"/>
      <c r="G214" s="7"/>
      <c r="H214" s="11"/>
      <c r="I214" s="12" t="str">
        <f>IF(SUM(I212:I213)=0,"",SUM(I212:I213))</f>
        <v/>
      </c>
    </row>
    <row r="215" spans="2:9" ht="15" thickBot="1" x14ac:dyDescent="0.25">
      <c r="B215" s="82" t="s">
        <v>393</v>
      </c>
      <c r="C215" s="119" t="s">
        <v>396</v>
      </c>
      <c r="D215" s="120"/>
      <c r="E215" s="120"/>
      <c r="F215" s="120"/>
      <c r="G215" s="120"/>
      <c r="H215" s="120"/>
      <c r="I215" s="121"/>
    </row>
    <row r="216" spans="2:9" ht="15.75" x14ac:dyDescent="0.2">
      <c r="B216" s="83" t="s">
        <v>394</v>
      </c>
      <c r="C216" s="47" t="s">
        <v>399</v>
      </c>
      <c r="D216" s="22"/>
      <c r="E216" s="23">
        <v>1</v>
      </c>
      <c r="F216" s="48" t="s">
        <v>403</v>
      </c>
      <c r="G216" s="49"/>
      <c r="H216" s="70"/>
      <c r="I216" s="42" t="str">
        <f t="shared" ref="I216:I219" si="20">IF((H216=0),"",SUM(E216)*H216)</f>
        <v/>
      </c>
    </row>
    <row r="217" spans="2:9" ht="15.75" x14ac:dyDescent="0.2">
      <c r="B217" s="83" t="s">
        <v>395</v>
      </c>
      <c r="C217" s="47" t="s">
        <v>400</v>
      </c>
      <c r="D217" s="22"/>
      <c r="E217" s="23">
        <v>1</v>
      </c>
      <c r="F217" s="48" t="s">
        <v>403</v>
      </c>
      <c r="G217" s="49"/>
      <c r="H217" s="70"/>
      <c r="I217" s="42" t="str">
        <f t="shared" si="20"/>
        <v/>
      </c>
    </row>
    <row r="218" spans="2:9" ht="15.75" x14ac:dyDescent="0.2">
      <c r="B218" s="83" t="s">
        <v>397</v>
      </c>
      <c r="C218" s="47" t="s">
        <v>401</v>
      </c>
      <c r="D218" s="22"/>
      <c r="E218" s="23">
        <v>1</v>
      </c>
      <c r="F218" s="48" t="s">
        <v>403</v>
      </c>
      <c r="G218" s="49"/>
      <c r="H218" s="70"/>
      <c r="I218" s="42" t="str">
        <f t="shared" si="20"/>
        <v/>
      </c>
    </row>
    <row r="219" spans="2:9" ht="16.5" thickBot="1" x14ac:dyDescent="0.25">
      <c r="B219" s="83" t="s">
        <v>398</v>
      </c>
      <c r="C219" s="47" t="s">
        <v>402</v>
      </c>
      <c r="D219" s="22"/>
      <c r="E219" s="23">
        <v>1</v>
      </c>
      <c r="F219" s="48" t="s">
        <v>403</v>
      </c>
      <c r="G219" s="49"/>
      <c r="H219" s="70"/>
      <c r="I219" s="42" t="str">
        <f t="shared" si="20"/>
        <v/>
      </c>
    </row>
    <row r="220" spans="2:9" ht="16.5" thickBot="1" x14ac:dyDescent="0.25">
      <c r="B220" s="9"/>
      <c r="C220" s="4"/>
      <c r="D220" s="4"/>
      <c r="E220" s="5"/>
      <c r="F220" s="6"/>
      <c r="G220" s="7"/>
      <c r="H220" s="11"/>
      <c r="I220" s="12" t="str">
        <f>IF(SUM(I216:I219)=0,"",SUM(I216:I219))</f>
        <v/>
      </c>
    </row>
    <row r="221" spans="2:9" ht="16.5" thickBot="1" x14ac:dyDescent="0.25">
      <c r="B221" s="98"/>
      <c r="C221" s="4"/>
      <c r="D221" s="4"/>
      <c r="E221" s="5"/>
      <c r="F221" s="6"/>
      <c r="G221" s="7"/>
      <c r="H221" s="99"/>
      <c r="I221" s="62"/>
    </row>
    <row r="222" spans="2:9" ht="15.75" x14ac:dyDescent="0.2">
      <c r="B222" s="105" t="s">
        <v>378</v>
      </c>
      <c r="C222" s="106"/>
      <c r="D222" s="106"/>
      <c r="E222" s="106"/>
      <c r="F222" s="106"/>
      <c r="G222" s="106"/>
      <c r="H222" s="107"/>
      <c r="I222" s="84" t="str">
        <f>IF(SUM(I173,I187,I201,I206,I210,I214,I220)=0,"",SUM(I173,I187,I201,I206,I210,I214,I220))</f>
        <v/>
      </c>
    </row>
    <row r="223" spans="2:9" ht="15.75" x14ac:dyDescent="0.2">
      <c r="B223" s="108" t="s">
        <v>191</v>
      </c>
      <c r="C223" s="109"/>
      <c r="D223" s="109"/>
      <c r="E223" s="109"/>
      <c r="F223" s="109"/>
      <c r="G223" s="109"/>
      <c r="H223" s="110"/>
      <c r="I223" s="85" t="str">
        <f>IF(I222="","",I222*0.27)</f>
        <v/>
      </c>
    </row>
    <row r="224" spans="2:9" ht="16.5" thickBot="1" x14ac:dyDescent="0.25">
      <c r="B224" s="111" t="s">
        <v>193</v>
      </c>
      <c r="C224" s="112"/>
      <c r="D224" s="112"/>
      <c r="E224" s="112"/>
      <c r="F224" s="112"/>
      <c r="G224" s="112"/>
      <c r="H224" s="113"/>
      <c r="I224" s="86" t="str">
        <f>IF(I222="","",I222+I223)</f>
        <v/>
      </c>
    </row>
    <row r="225" spans="2:9" ht="15.75" x14ac:dyDescent="0.2">
      <c r="B225" s="95"/>
      <c r="C225" s="95"/>
      <c r="D225" s="95"/>
      <c r="E225" s="95"/>
      <c r="F225" s="95"/>
      <c r="G225" s="95"/>
      <c r="H225" s="95"/>
      <c r="I225" s="93"/>
    </row>
    <row r="226" spans="2:9" ht="15.75" x14ac:dyDescent="0.2">
      <c r="B226" s="114" t="s">
        <v>404</v>
      </c>
      <c r="C226" s="115"/>
      <c r="D226" s="115"/>
      <c r="E226" s="89"/>
      <c r="F226" s="90"/>
      <c r="G226" s="91"/>
      <c r="H226" s="102"/>
      <c r="I226" s="103"/>
    </row>
    <row r="227" spans="2:9" ht="16.5" thickBot="1" x14ac:dyDescent="0.25">
      <c r="B227" s="100"/>
      <c r="C227" s="101"/>
      <c r="D227" s="101"/>
      <c r="E227" s="89"/>
      <c r="F227" s="90"/>
      <c r="G227" s="91"/>
      <c r="H227" s="102"/>
      <c r="I227" s="103"/>
    </row>
    <row r="228" spans="2:9" ht="21" thickBot="1" x14ac:dyDescent="0.25">
      <c r="B228" s="116" t="s">
        <v>405</v>
      </c>
      <c r="C228" s="117"/>
      <c r="D228" s="117"/>
      <c r="E228" s="117"/>
      <c r="F228" s="117"/>
      <c r="G228" s="117"/>
      <c r="H228" s="117"/>
      <c r="I228" s="118"/>
    </row>
    <row r="229" spans="2:9" ht="15.75" x14ac:dyDescent="0.2">
      <c r="B229" s="105" t="s">
        <v>258</v>
      </c>
      <c r="C229" s="106"/>
      <c r="D229" s="106"/>
      <c r="E229" s="106"/>
      <c r="F229" s="106"/>
      <c r="G229" s="106"/>
      <c r="H229" s="107"/>
      <c r="I229" s="62" t="str">
        <f>I89</f>
        <v/>
      </c>
    </row>
    <row r="230" spans="2:9" ht="15.75" x14ac:dyDescent="0.2">
      <c r="B230" s="108" t="s">
        <v>191</v>
      </c>
      <c r="C230" s="109"/>
      <c r="D230" s="109"/>
      <c r="E230" s="109"/>
      <c r="F230" s="109"/>
      <c r="G230" s="109"/>
      <c r="H230" s="110"/>
      <c r="I230" s="63" t="str">
        <f>IF(I229="","",I229*0.27)</f>
        <v/>
      </c>
    </row>
    <row r="231" spans="2:9" ht="16.5" thickBot="1" x14ac:dyDescent="0.25">
      <c r="B231" s="111" t="s">
        <v>193</v>
      </c>
      <c r="C231" s="112"/>
      <c r="D231" s="112"/>
      <c r="E231" s="112"/>
      <c r="F231" s="112"/>
      <c r="G231" s="112"/>
      <c r="H231" s="113"/>
      <c r="I231" s="64" t="str">
        <f>IF(I229="","",I229+I230)</f>
        <v/>
      </c>
    </row>
    <row r="232" spans="2:9" ht="21" thickBot="1" x14ac:dyDescent="0.25">
      <c r="B232" s="116" t="s">
        <v>195</v>
      </c>
      <c r="C232" s="117"/>
      <c r="D232" s="117"/>
      <c r="E232" s="117"/>
      <c r="F232" s="117"/>
      <c r="G232" s="117"/>
      <c r="H232" s="117"/>
      <c r="I232" s="118"/>
    </row>
    <row r="233" spans="2:9" ht="15.75" x14ac:dyDescent="0.2">
      <c r="B233" s="105" t="s">
        <v>258</v>
      </c>
      <c r="C233" s="106"/>
      <c r="D233" s="106"/>
      <c r="E233" s="106"/>
      <c r="F233" s="106"/>
      <c r="G233" s="106"/>
      <c r="H233" s="107"/>
      <c r="I233" s="62" t="str">
        <f>I160</f>
        <v/>
      </c>
    </row>
    <row r="234" spans="2:9" ht="15.75" x14ac:dyDescent="0.2">
      <c r="B234" s="108" t="s">
        <v>191</v>
      </c>
      <c r="C234" s="109"/>
      <c r="D234" s="109"/>
      <c r="E234" s="109"/>
      <c r="F234" s="109"/>
      <c r="G234" s="109"/>
      <c r="H234" s="110"/>
      <c r="I234" s="63" t="str">
        <f>IF(I233="","",I233*0.27)</f>
        <v/>
      </c>
    </row>
    <row r="235" spans="2:9" ht="16.5" thickBot="1" x14ac:dyDescent="0.25">
      <c r="B235" s="111" t="s">
        <v>193</v>
      </c>
      <c r="C235" s="112"/>
      <c r="D235" s="112"/>
      <c r="E235" s="112"/>
      <c r="F235" s="112"/>
      <c r="G235" s="112"/>
      <c r="H235" s="113"/>
      <c r="I235" s="64" t="str">
        <f>IF(I233="","",I233+I234)</f>
        <v/>
      </c>
    </row>
    <row r="236" spans="2:9" ht="21" thickBot="1" x14ac:dyDescent="0.25">
      <c r="B236" s="116" t="s">
        <v>309</v>
      </c>
      <c r="C236" s="117"/>
      <c r="D236" s="117"/>
      <c r="E236" s="117"/>
      <c r="F236" s="117"/>
      <c r="G236" s="117"/>
      <c r="H236" s="117"/>
      <c r="I236" s="118"/>
    </row>
    <row r="237" spans="2:9" ht="15.75" x14ac:dyDescent="0.2">
      <c r="B237" s="105" t="s">
        <v>258</v>
      </c>
      <c r="C237" s="106"/>
      <c r="D237" s="106"/>
      <c r="E237" s="106"/>
      <c r="F237" s="106"/>
      <c r="G237" s="106"/>
      <c r="H237" s="107"/>
      <c r="I237" s="62" t="str">
        <f>I222</f>
        <v/>
      </c>
    </row>
    <row r="238" spans="2:9" ht="15.75" x14ac:dyDescent="0.2">
      <c r="B238" s="108" t="s">
        <v>191</v>
      </c>
      <c r="C238" s="109"/>
      <c r="D238" s="109"/>
      <c r="E238" s="109"/>
      <c r="F238" s="109"/>
      <c r="G238" s="109"/>
      <c r="H238" s="110"/>
      <c r="I238" s="63" t="str">
        <f>IF(I237="","",I237*0.27)</f>
        <v/>
      </c>
    </row>
    <row r="239" spans="2:9" ht="16.5" thickBot="1" x14ac:dyDescent="0.25">
      <c r="B239" s="111" t="s">
        <v>193</v>
      </c>
      <c r="C239" s="112"/>
      <c r="D239" s="112"/>
      <c r="E239" s="112"/>
      <c r="F239" s="112"/>
      <c r="G239" s="112"/>
      <c r="H239" s="113"/>
      <c r="I239" s="64" t="str">
        <f>IF(I237="","",I237+I238)</f>
        <v/>
      </c>
    </row>
    <row r="240" spans="2:9" ht="21" thickBot="1" x14ac:dyDescent="0.25">
      <c r="B240" s="116" t="s">
        <v>406</v>
      </c>
      <c r="C240" s="117"/>
      <c r="D240" s="117"/>
      <c r="E240" s="117"/>
      <c r="F240" s="117"/>
      <c r="G240" s="117"/>
      <c r="H240" s="117"/>
      <c r="I240" s="118"/>
    </row>
    <row r="241" spans="2:9" ht="15.75" x14ac:dyDescent="0.2">
      <c r="B241" s="105" t="s">
        <v>258</v>
      </c>
      <c r="C241" s="106"/>
      <c r="D241" s="106"/>
      <c r="E241" s="106"/>
      <c r="F241" s="106"/>
      <c r="G241" s="106"/>
      <c r="H241" s="107"/>
      <c r="I241" s="62" t="str">
        <f>IF(SUM(I229,I237,I233)=0,"",SUM(I229,I237,I233))</f>
        <v/>
      </c>
    </row>
    <row r="242" spans="2:9" ht="15.75" x14ac:dyDescent="0.2">
      <c r="B242" s="108" t="s">
        <v>191</v>
      </c>
      <c r="C242" s="109"/>
      <c r="D242" s="109"/>
      <c r="E242" s="109"/>
      <c r="F242" s="109"/>
      <c r="G242" s="109"/>
      <c r="H242" s="110"/>
      <c r="I242" s="63" t="str">
        <f>IF(I241="","",I241*0.27)</f>
        <v/>
      </c>
    </row>
    <row r="243" spans="2:9" ht="16.5" thickBot="1" x14ac:dyDescent="0.25">
      <c r="B243" s="111" t="s">
        <v>193</v>
      </c>
      <c r="C243" s="112"/>
      <c r="D243" s="112"/>
      <c r="E243" s="112"/>
      <c r="F243" s="112"/>
      <c r="G243" s="112"/>
      <c r="H243" s="113"/>
      <c r="I243" s="64" t="str">
        <f>IF(I241="","",I241+I242)</f>
        <v/>
      </c>
    </row>
    <row r="244" spans="2:9" x14ac:dyDescent="0.2">
      <c r="I244" s="104"/>
    </row>
    <row r="245" spans="2:9" ht="31.5" customHeight="1" x14ac:dyDescent="0.2">
      <c r="B245" s="114" t="s">
        <v>194</v>
      </c>
      <c r="C245" s="115"/>
      <c r="D245" s="115"/>
      <c r="E245" s="89"/>
      <c r="F245" s="90"/>
      <c r="G245" s="91"/>
      <c r="H245" s="102"/>
      <c r="I245" s="103"/>
    </row>
    <row r="246" spans="2:9" ht="15.75" x14ac:dyDescent="0.2">
      <c r="B246" s="95"/>
      <c r="C246" s="95"/>
      <c r="D246" s="95"/>
      <c r="E246" s="95"/>
      <c r="F246" s="95"/>
      <c r="G246" s="95"/>
      <c r="H246" s="95"/>
      <c r="I246" s="93"/>
    </row>
  </sheetData>
  <mergeCells count="59">
    <mergeCell ref="B93:D93"/>
    <mergeCell ref="B91:H91"/>
    <mergeCell ref="C36:I36"/>
    <mergeCell ref="C52:I52"/>
    <mergeCell ref="C58:I58"/>
    <mergeCell ref="B89:H89"/>
    <mergeCell ref="B90:H90"/>
    <mergeCell ref="B1:I1"/>
    <mergeCell ref="B5:B6"/>
    <mergeCell ref="C5:C6"/>
    <mergeCell ref="D5:D6"/>
    <mergeCell ref="C25:I25"/>
    <mergeCell ref="B3:I3"/>
    <mergeCell ref="C15:I15"/>
    <mergeCell ref="F5:G6"/>
    <mergeCell ref="H5:H6"/>
    <mergeCell ref="I5:I6"/>
    <mergeCell ref="E5:E6"/>
    <mergeCell ref="B7:I7"/>
    <mergeCell ref="C9:I9"/>
    <mergeCell ref="B8:I8"/>
    <mergeCell ref="B230:H230"/>
    <mergeCell ref="B231:H231"/>
    <mergeCell ref="B95:I95"/>
    <mergeCell ref="C96:I96"/>
    <mergeCell ref="C110:I110"/>
    <mergeCell ref="C141:I141"/>
    <mergeCell ref="C152:I152"/>
    <mergeCell ref="C174:I174"/>
    <mergeCell ref="B164:D164"/>
    <mergeCell ref="B226:D226"/>
    <mergeCell ref="B228:I228"/>
    <mergeCell ref="B229:H229"/>
    <mergeCell ref="B160:H160"/>
    <mergeCell ref="B161:H161"/>
    <mergeCell ref="B162:H162"/>
    <mergeCell ref="B166:I166"/>
    <mergeCell ref="C167:I167"/>
    <mergeCell ref="C188:I188"/>
    <mergeCell ref="C202:I202"/>
    <mergeCell ref="B222:H222"/>
    <mergeCell ref="B223:H223"/>
    <mergeCell ref="B224:H224"/>
    <mergeCell ref="C207:I207"/>
    <mergeCell ref="C211:I211"/>
    <mergeCell ref="C215:I215"/>
    <mergeCell ref="B241:H241"/>
    <mergeCell ref="B242:H242"/>
    <mergeCell ref="B243:H243"/>
    <mergeCell ref="B245:D245"/>
    <mergeCell ref="B232:I232"/>
    <mergeCell ref="B233:H233"/>
    <mergeCell ref="B234:H234"/>
    <mergeCell ref="B235:H235"/>
    <mergeCell ref="B236:I236"/>
    <mergeCell ref="B237:H237"/>
    <mergeCell ref="B238:H238"/>
    <mergeCell ref="B239:H239"/>
    <mergeCell ref="B240:I240"/>
  </mergeCells>
  <phoneticPr fontId="15" type="noConversion"/>
  <printOptions horizontalCentered="1"/>
  <pageMargins left="0.19685039370078741" right="0.19685039370078741" top="0.59055118110236227" bottom="0.35433070866141736" header="0.19685039370078741" footer="0.11811023622047245"/>
  <pageSetup paperSize="9" scale="73" orientation="landscape" r:id="rId1"/>
  <headerFooter alignWithMargins="0">
    <oddHeader>&amp;L&amp;"Times New Roman,Normál"&amp;9Bp. VIII. kerület, jelzőlámpás forgalomirányítású kijelölt gyalogos-átkelőhely tervezése 
a Baross utcában, a Szűz utcai csomópont környezetében
Egyesített engedélyezési és kiviteli terv (TSZ.: IU 125-04/2023)&amp;R&amp;G</oddHeader>
    <oddFooter>&amp;C&amp;"Times New Roman,Félkövér"&amp;11&amp;P &amp;"Times New Roman,Normál"/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Árazatlan költségvetési kiírás</vt:lpstr>
      <vt:lpstr>'Árazatlan költségvetési kiírás'!Print_Area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Andras</dc:creator>
  <cp:lastModifiedBy>Szoták Adrián</cp:lastModifiedBy>
  <cp:lastPrinted>2022-09-20T14:21:16Z</cp:lastPrinted>
  <dcterms:created xsi:type="dcterms:W3CDTF">2011-12-01T17:14:44Z</dcterms:created>
  <dcterms:modified xsi:type="dcterms:W3CDTF">2024-03-26T12:07:59Z</dcterms:modified>
</cp:coreProperties>
</file>