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1505" firstSheet="2" activeTab="2"/>
  </bookViews>
  <sheets>
    <sheet name="feladatok" sheetId="1" state="hidden" r:id="rId1"/>
    <sheet name="engedélyezett létszámok" sheetId="2" state="hidden" r:id="rId2"/>
    <sheet name="KISFALU TÖBBLETKTFVEL EGYÜTT" sheetId="6" r:id="rId3"/>
  </sheets>
  <externalReferences>
    <externalReference r:id="rId4"/>
  </externalReferences>
  <definedNames>
    <definedName name="_xlnm.Print_Titles" localSheetId="0">feladatok!$3:$3</definedName>
    <definedName name="_xlnm.Print_Area" localSheetId="1">'engedélyezett létszámok'!$A$1:$D$25</definedName>
  </definedNames>
  <calcPr calcId="145621"/>
</workbook>
</file>

<file path=xl/calcChain.xml><?xml version="1.0" encoding="utf-8"?>
<calcChain xmlns="http://schemas.openxmlformats.org/spreadsheetml/2006/main">
  <c r="B15" i="6" l="1"/>
  <c r="B16" i="6" l="1"/>
  <c r="T15" i="6"/>
  <c r="S15" i="6"/>
  <c r="R15" i="6"/>
  <c r="Q15" i="6"/>
  <c r="G15" i="6"/>
  <c r="F15" i="6"/>
  <c r="E15" i="6"/>
  <c r="D15" i="6"/>
  <c r="C15" i="6"/>
  <c r="T11" i="6"/>
  <c r="S11" i="6"/>
  <c r="R11" i="6"/>
  <c r="Q11" i="6"/>
  <c r="G11" i="6"/>
  <c r="F11" i="6"/>
  <c r="E11" i="6"/>
  <c r="D11" i="6"/>
  <c r="C11" i="6"/>
  <c r="B11" i="6"/>
  <c r="T14" i="6"/>
  <c r="S14" i="6"/>
  <c r="R14" i="6"/>
  <c r="Q14" i="6"/>
  <c r="G14" i="6"/>
  <c r="F14" i="6"/>
  <c r="E14" i="6"/>
  <c r="D14" i="6"/>
  <c r="C14" i="6"/>
  <c r="B14" i="6"/>
  <c r="T10" i="6"/>
  <c r="S10" i="6"/>
  <c r="R10" i="6"/>
  <c r="Q10" i="6"/>
  <c r="G10" i="6"/>
  <c r="F10" i="6"/>
  <c r="E10" i="6"/>
  <c r="D10" i="6"/>
  <c r="C10" i="6"/>
  <c r="B10" i="6"/>
  <c r="W14" i="6"/>
  <c r="J14" i="6"/>
  <c r="W10" i="6"/>
  <c r="J10" i="6"/>
  <c r="H33" i="6" l="1"/>
  <c r="K33" i="6"/>
  <c r="L33" i="6"/>
  <c r="M33" i="6"/>
  <c r="N33" i="6"/>
  <c r="U33" i="6"/>
  <c r="V10" i="6"/>
  <c r="V11" i="6"/>
  <c r="V12" i="6"/>
  <c r="V13" i="6"/>
  <c r="V14" i="6"/>
  <c r="V15" i="6"/>
  <c r="V16" i="6"/>
  <c r="V17" i="6"/>
  <c r="V18" i="6"/>
  <c r="V20" i="6"/>
  <c r="V21" i="6"/>
  <c r="V22" i="6"/>
  <c r="V23" i="6"/>
  <c r="V25" i="6"/>
  <c r="V26" i="6"/>
  <c r="V27" i="6"/>
  <c r="V28" i="6"/>
  <c r="V29" i="6"/>
  <c r="V30" i="6"/>
  <c r="V31" i="6"/>
  <c r="V32" i="6"/>
  <c r="O10" i="6"/>
  <c r="O11" i="6"/>
  <c r="O12" i="6"/>
  <c r="O13" i="6"/>
  <c r="O14" i="6"/>
  <c r="O15" i="6"/>
  <c r="O16" i="6"/>
  <c r="O17" i="6"/>
  <c r="O18" i="6"/>
  <c r="O20" i="6"/>
  <c r="O21" i="6"/>
  <c r="O22" i="6"/>
  <c r="O23" i="6"/>
  <c r="O25" i="6"/>
  <c r="O26" i="6"/>
  <c r="O27" i="6"/>
  <c r="O28" i="6"/>
  <c r="O29" i="6"/>
  <c r="O30" i="6"/>
  <c r="O31" i="6"/>
  <c r="O32" i="6"/>
  <c r="I10" i="6"/>
  <c r="Y10" i="6" s="1"/>
  <c r="I11" i="6"/>
  <c r="I12" i="6"/>
  <c r="I13" i="6"/>
  <c r="I14" i="6"/>
  <c r="I15" i="6"/>
  <c r="I16" i="6"/>
  <c r="I17" i="6"/>
  <c r="I18" i="6"/>
  <c r="I20" i="6"/>
  <c r="I21" i="6"/>
  <c r="I22" i="6"/>
  <c r="I23" i="6"/>
  <c r="I25" i="6"/>
  <c r="I26" i="6"/>
  <c r="I27" i="6"/>
  <c r="I28" i="6"/>
  <c r="I29" i="6"/>
  <c r="I30" i="6"/>
  <c r="I31" i="6"/>
  <c r="I32" i="6"/>
  <c r="Y11" i="6"/>
  <c r="Y12" i="6"/>
  <c r="Y13" i="6"/>
  <c r="Y14" i="6"/>
  <c r="Y15" i="6"/>
  <c r="Y16" i="6"/>
  <c r="Y17" i="6"/>
  <c r="Y18" i="6"/>
  <c r="Y20" i="6"/>
  <c r="Y21" i="6"/>
  <c r="Y22" i="6"/>
  <c r="Y23" i="6"/>
  <c r="Y25" i="6"/>
  <c r="Y26" i="6"/>
  <c r="Y27" i="6"/>
  <c r="Y28" i="6"/>
  <c r="Y29" i="6"/>
  <c r="Y30" i="6"/>
  <c r="Y31" i="6"/>
  <c r="Y32" i="6"/>
  <c r="Z10" i="6"/>
  <c r="Z11" i="6"/>
  <c r="Z12" i="6"/>
  <c r="Z13" i="6"/>
  <c r="Z14" i="6"/>
  <c r="Z15" i="6"/>
  <c r="Z16" i="6"/>
  <c r="Z17" i="6"/>
  <c r="Z18" i="6"/>
  <c r="Z20" i="6"/>
  <c r="Z21" i="6"/>
  <c r="Z22" i="6"/>
  <c r="Z23" i="6"/>
  <c r="Z25" i="6"/>
  <c r="Z26" i="6"/>
  <c r="Z27" i="6"/>
  <c r="Z28" i="6"/>
  <c r="Z29" i="6"/>
  <c r="Z30" i="6"/>
  <c r="Z31" i="6"/>
  <c r="Z32" i="6"/>
  <c r="D18" i="6"/>
  <c r="S18" i="6"/>
  <c r="Q16" i="6" l="1"/>
  <c r="Q12" i="6"/>
  <c r="B12" i="6"/>
  <c r="P15" i="6"/>
  <c r="P11" i="6"/>
  <c r="C16" i="6"/>
  <c r="C12" i="6"/>
  <c r="X15" i="6" l="1"/>
  <c r="X16" i="6"/>
  <c r="X11" i="6"/>
  <c r="X12" i="6"/>
  <c r="W31" i="6"/>
  <c r="U31" i="6"/>
  <c r="U32" i="6" s="1"/>
  <c r="S31" i="6"/>
  <c r="S32" i="6" s="1"/>
  <c r="R31" i="6"/>
  <c r="Q31" i="6"/>
  <c r="Q32" i="6" s="1"/>
  <c r="N31" i="6"/>
  <c r="N32" i="6" s="1"/>
  <c r="M31" i="6"/>
  <c r="M32" i="6" s="1"/>
  <c r="L31" i="6"/>
  <c r="L32" i="6" s="1"/>
  <c r="K31" i="6"/>
  <c r="K32" i="6" s="1"/>
  <c r="J31" i="6"/>
  <c r="H31" i="6"/>
  <c r="F31" i="6"/>
  <c r="F32" i="6" s="1"/>
  <c r="E31" i="6"/>
  <c r="D31" i="6"/>
  <c r="D32" i="6" s="1"/>
  <c r="C31" i="6"/>
  <c r="B31" i="6"/>
  <c r="B32" i="6" s="1"/>
  <c r="X30" i="6"/>
  <c r="P30" i="6"/>
  <c r="P29" i="6"/>
  <c r="W28" i="6"/>
  <c r="U28" i="6"/>
  <c r="S28" i="6"/>
  <c r="R28" i="6"/>
  <c r="R32" i="6" s="1"/>
  <c r="Q28" i="6"/>
  <c r="N28" i="6"/>
  <c r="M28" i="6"/>
  <c r="L28" i="6"/>
  <c r="K28" i="6"/>
  <c r="J28" i="6"/>
  <c r="H28" i="6"/>
  <c r="F28" i="6"/>
  <c r="E28" i="6"/>
  <c r="E32" i="6" s="1"/>
  <c r="D28" i="6"/>
  <c r="C28" i="6"/>
  <c r="B28" i="6"/>
  <c r="P27" i="6"/>
  <c r="X26" i="6"/>
  <c r="P26" i="6"/>
  <c r="P25" i="6"/>
  <c r="U24" i="6"/>
  <c r="M24" i="6"/>
  <c r="W23" i="6"/>
  <c r="U23" i="6"/>
  <c r="S23" i="6"/>
  <c r="R23" i="6"/>
  <c r="Q23" i="6"/>
  <c r="N23" i="6"/>
  <c r="M23" i="6"/>
  <c r="L23" i="6"/>
  <c r="K23" i="6"/>
  <c r="J23" i="6"/>
  <c r="H23" i="6"/>
  <c r="G23" i="6"/>
  <c r="F23" i="6"/>
  <c r="E23" i="6"/>
  <c r="D23" i="6"/>
  <c r="C23" i="6"/>
  <c r="B23" i="6"/>
  <c r="X22" i="6"/>
  <c r="P22" i="6"/>
  <c r="T21" i="6"/>
  <c r="T23" i="6" s="1"/>
  <c r="P21" i="6"/>
  <c r="X20" i="6"/>
  <c r="P20" i="6"/>
  <c r="W19" i="6"/>
  <c r="U19" i="6"/>
  <c r="N19" i="6"/>
  <c r="M19" i="6"/>
  <c r="L19" i="6"/>
  <c r="K19" i="6"/>
  <c r="J19" i="6"/>
  <c r="O19" i="6" s="1"/>
  <c r="Z19" i="6" s="1"/>
  <c r="H19" i="6"/>
  <c r="T18" i="6"/>
  <c r="R18" i="6"/>
  <c r="Q18" i="6"/>
  <c r="G18" i="6"/>
  <c r="D19" i="6"/>
  <c r="C18" i="6"/>
  <c r="B18" i="6"/>
  <c r="P18" i="6" s="1"/>
  <c r="X17" i="6"/>
  <c r="P17" i="6"/>
  <c r="X14" i="6"/>
  <c r="P14" i="6"/>
  <c r="X13" i="6"/>
  <c r="P13" i="6"/>
  <c r="S19" i="6"/>
  <c r="R19" i="6"/>
  <c r="F19" i="6"/>
  <c r="E19" i="6"/>
  <c r="P10" i="6"/>
  <c r="Z9" i="6"/>
  <c r="T9" i="6"/>
  <c r="T19" i="6" s="1"/>
  <c r="R9" i="6"/>
  <c r="Q9" i="6"/>
  <c r="O9" i="6"/>
  <c r="G9" i="6"/>
  <c r="G19" i="6" s="1"/>
  <c r="C9" i="6"/>
  <c r="C19" i="6" s="1"/>
  <c r="B9" i="6"/>
  <c r="I9" i="6" s="1"/>
  <c r="AA22" i="6" l="1"/>
  <c r="AA26" i="6"/>
  <c r="AA30" i="6"/>
  <c r="AA16" i="6"/>
  <c r="P16" i="6"/>
  <c r="AA12" i="6"/>
  <c r="P12" i="6"/>
  <c r="AA15" i="6"/>
  <c r="K24" i="6"/>
  <c r="AA11" i="6"/>
  <c r="Q19" i="6"/>
  <c r="V19" i="6" s="1"/>
  <c r="V9" i="6"/>
  <c r="AA10" i="6"/>
  <c r="X10" i="6"/>
  <c r="AA17" i="6"/>
  <c r="AA20" i="6"/>
  <c r="X21" i="6"/>
  <c r="AA21" i="6" s="1"/>
  <c r="D24" i="6"/>
  <c r="D33" i="6" s="1"/>
  <c r="F24" i="6"/>
  <c r="F33" i="6" s="1"/>
  <c r="H24" i="6"/>
  <c r="S24" i="6"/>
  <c r="S33" i="6" s="1"/>
  <c r="X23" i="6"/>
  <c r="W24" i="6"/>
  <c r="W33" i="6" s="1"/>
  <c r="E24" i="6"/>
  <c r="E33" i="6" s="1"/>
  <c r="X25" i="6"/>
  <c r="AA25" i="6" s="1"/>
  <c r="X27" i="6"/>
  <c r="AA27" i="6" s="1"/>
  <c r="X29" i="6"/>
  <c r="AA29" i="6" s="1"/>
  <c r="P31" i="6"/>
  <c r="J32" i="6"/>
  <c r="P9" i="6"/>
  <c r="P19" i="6" s="1"/>
  <c r="AA13" i="6"/>
  <c r="AA14" i="6"/>
  <c r="B19" i="6"/>
  <c r="I19" i="6" s="1"/>
  <c r="Y19" i="6" s="1"/>
  <c r="C24" i="6"/>
  <c r="C33" i="6" s="1"/>
  <c r="G24" i="6"/>
  <c r="G33" i="6" s="1"/>
  <c r="J24" i="6"/>
  <c r="L24" i="6"/>
  <c r="N24" i="6"/>
  <c r="C32" i="6"/>
  <c r="H32" i="6"/>
  <c r="W32" i="6"/>
  <c r="T24" i="6"/>
  <c r="T33" i="6" s="1"/>
  <c r="R24" i="6"/>
  <c r="R33" i="6" s="1"/>
  <c r="P28" i="6"/>
  <c r="X28" i="6"/>
  <c r="AA28" i="6" s="1"/>
  <c r="J33" i="6" l="1"/>
  <c r="O24" i="6"/>
  <c r="Q24" i="6"/>
  <c r="B24" i="6"/>
  <c r="X32" i="6"/>
  <c r="X18" i="6"/>
  <c r="AA18" i="6" s="1"/>
  <c r="P23" i="6"/>
  <c r="X31" i="6"/>
  <c r="AA31" i="6" s="1"/>
  <c r="P32" i="6"/>
  <c r="Y9" i="6"/>
  <c r="X9" i="6"/>
  <c r="X19" i="6" s="1"/>
  <c r="X24" i="6" s="1"/>
  <c r="X33" i="6" s="1"/>
  <c r="Q33" i="6" l="1"/>
  <c r="V24" i="6"/>
  <c r="V33" i="6" s="1"/>
  <c r="B33" i="6"/>
  <c r="I24" i="6"/>
  <c r="O33" i="6"/>
  <c r="Z24" i="6"/>
  <c r="Z33" i="6" s="1"/>
  <c r="AA9" i="6"/>
  <c r="AA19" i="6" s="1"/>
  <c r="P24" i="6"/>
  <c r="P33" i="6" s="1"/>
  <c r="AA32" i="6"/>
  <c r="AA23" i="6"/>
  <c r="I33" i="6" l="1"/>
  <c r="Y24" i="6"/>
  <c r="Y33" i="6" s="1"/>
  <c r="AA24" i="6"/>
  <c r="AA33" i="6" s="1"/>
  <c r="O38" i="6" l="1"/>
  <c r="Z38" i="6"/>
  <c r="D38" i="6"/>
  <c r="F38" i="6"/>
  <c r="H38" i="6"/>
  <c r="L38" i="6"/>
  <c r="N38" i="6"/>
  <c r="R38" i="6"/>
  <c r="T38" i="6"/>
  <c r="V38" i="6"/>
  <c r="X38" i="6"/>
  <c r="C38" i="6"/>
  <c r="E38" i="6"/>
  <c r="G38" i="6"/>
  <c r="I38" i="6"/>
  <c r="K38" i="6"/>
  <c r="M38" i="6"/>
  <c r="Q38" i="6"/>
  <c r="S38" i="6"/>
  <c r="U38" i="6"/>
  <c r="W38" i="6"/>
  <c r="Y38" i="6"/>
  <c r="AA38" i="6"/>
  <c r="B38" i="6"/>
  <c r="J38" i="6"/>
  <c r="P38" i="6"/>
  <c r="AB39" i="6" l="1"/>
  <c r="J39" i="6" l="1"/>
  <c r="J34" i="6" s="1"/>
  <c r="J35" i="6" s="1"/>
  <c r="W39" i="6"/>
  <c r="W34" i="6" s="1"/>
  <c r="W35" i="6" s="1"/>
  <c r="M39" i="6"/>
  <c r="M34" i="6" s="1"/>
  <c r="M35" i="6" s="1"/>
  <c r="E39" i="6"/>
  <c r="E34" i="6" s="1"/>
  <c r="E35" i="6" s="1"/>
  <c r="T39" i="6"/>
  <c r="T34" i="6" s="1"/>
  <c r="T35" i="6" s="1"/>
  <c r="H39" i="6"/>
  <c r="H34" i="6" s="1"/>
  <c r="H35" i="6" s="1"/>
  <c r="P39" i="6"/>
  <c r="P34" i="6" s="1"/>
  <c r="P35" i="6" s="1"/>
  <c r="Y39" i="6"/>
  <c r="Y34" i="6" s="1"/>
  <c r="Q39" i="6"/>
  <c r="Q34" i="6" s="1"/>
  <c r="Q35" i="6" s="1"/>
  <c r="G39" i="6"/>
  <c r="G34" i="6" s="1"/>
  <c r="G35" i="6" s="1"/>
  <c r="V39" i="6"/>
  <c r="V34" i="6" s="1"/>
  <c r="L39" i="6"/>
  <c r="L34" i="6" s="1"/>
  <c r="L35" i="6" s="1"/>
  <c r="Z39" i="6"/>
  <c r="Z34" i="6" s="1"/>
  <c r="AA39" i="6"/>
  <c r="AA34" i="6" s="1"/>
  <c r="S39" i="6"/>
  <c r="S34" i="6" s="1"/>
  <c r="S35" i="6" s="1"/>
  <c r="I39" i="6"/>
  <c r="I34" i="6" s="1"/>
  <c r="X39" i="6"/>
  <c r="X34" i="6" s="1"/>
  <c r="X35" i="6" s="1"/>
  <c r="N39" i="6"/>
  <c r="N34" i="6" s="1"/>
  <c r="N35" i="6" s="1"/>
  <c r="D39" i="6"/>
  <c r="D34" i="6" s="1"/>
  <c r="D35" i="6" s="1"/>
  <c r="B39" i="6"/>
  <c r="B34" i="6" s="1"/>
  <c r="B35" i="6" s="1"/>
  <c r="U39" i="6"/>
  <c r="U34" i="6" s="1"/>
  <c r="U35" i="6" s="1"/>
  <c r="K39" i="6"/>
  <c r="K34" i="6" s="1"/>
  <c r="K35" i="6" s="1"/>
  <c r="C39" i="6"/>
  <c r="C34" i="6" s="1"/>
  <c r="C35" i="6" s="1"/>
  <c r="R39" i="6"/>
  <c r="R34" i="6" s="1"/>
  <c r="R35" i="6" s="1"/>
  <c r="F39" i="6"/>
  <c r="F34" i="6" s="1"/>
  <c r="F35" i="6" s="1"/>
  <c r="O39" i="6"/>
  <c r="O34" i="6" s="1"/>
  <c r="I35" i="6" l="1"/>
  <c r="AA35" i="6"/>
  <c r="V35" i="6"/>
  <c r="O35" i="6"/>
  <c r="Z35" i="6" s="1"/>
  <c r="Y35" i="6" l="1"/>
  <c r="D3" i="2" l="1"/>
  <c r="D4" i="2"/>
  <c r="D2" i="2"/>
  <c r="C5" i="2"/>
  <c r="B5" i="2"/>
  <c r="D5" i="2" l="1"/>
</calcChain>
</file>

<file path=xl/sharedStrings.xml><?xml version="1.0" encoding="utf-8"?>
<sst xmlns="http://schemas.openxmlformats.org/spreadsheetml/2006/main" count="168" uniqueCount="155">
  <si>
    <t>megjegyzés</t>
  </si>
  <si>
    <t>Kisfalu Kft. Átvevő feladatok</t>
  </si>
  <si>
    <t>JIK/JSZSZGYK maradó feladatok</t>
  </si>
  <si>
    <t>óvodák, iskolák, JIK működtetésésehez irodaszer, nyomtatvány , irodai eszközök beszerzése</t>
  </si>
  <si>
    <t>átadandó feladatokhoz irodaszer nyomtatvány, irodai eszközök beszerzése</t>
  </si>
  <si>
    <t>lehet a 2015. évi keretet megosztani a 4 feladatcsoportra</t>
  </si>
  <si>
    <t>kérdéses feladatok, hogy kihez kerüljön</t>
  </si>
  <si>
    <t>iskolai-óvodai konyha személyzettel, tisztítószer ellátássalhai eszközök beszerzése, cseréje</t>
  </si>
  <si>
    <t>konyhai eszközök karbantartása</t>
  </si>
  <si>
    <t>karbantartási anyagok beszerzése</t>
  </si>
  <si>
    <t>gépjárművek üzembentartása+biztosítása</t>
  </si>
  <si>
    <t>a biztosítási szerződést ki kösse meg, hogyan kerül át ( tulajdonbaadással, vagy használatra?)</t>
  </si>
  <si>
    <t>iskolai, óvodai eszközök karbantartása, egyéb szolgáltatással pl. fénymásológépek esetében, ahol van saját gép, bérlemény, nyomatdíjas szolgátatás</t>
  </si>
  <si>
    <t>iskolabusz</t>
  </si>
  <si>
    <t xml:space="preserve">ki fogja jővőre a közbeszerzési eljárást lefolytatni? </t>
  </si>
  <si>
    <t>óvodák-iskolák tűz és munkavédelmi feladatok</t>
  </si>
  <si>
    <t>rovarírtás</t>
  </si>
  <si>
    <t>iskolai portaszolgálat</t>
  </si>
  <si>
    <t>iskolai-óvodai eszközök, felszerelések, gépek karbantartása</t>
  </si>
  <si>
    <t>óvoda, iskolai épületek, iskola-óvoda udvarok, sportopályák takarítása, tisztítószer ellátással, iskolai illemhelyeken szappan+WC papír ellátással, ingatlankóhoz kapcsolódó zöldfelületek, játszóudvarok karbantartása, gondozása</t>
  </si>
  <si>
    <t>étkeztetés</t>
  </si>
  <si>
    <t>iskola-óvoda védő és munkaruha beszerzése</t>
  </si>
  <si>
    <t>átvett munkakörökhöz védő és munkaruha</t>
  </si>
  <si>
    <t>sportsátor+uszoda fenntartása, működtetése, szabad kapacitás hasznosítása</t>
  </si>
  <si>
    <t>óvodák-Jik egyéb beszerzések, szolgálatások</t>
  </si>
  <si>
    <t>bankköltség</t>
  </si>
  <si>
    <t xml:space="preserve">bankköltség </t>
  </si>
  <si>
    <t xml:space="preserve">iskolák-óvodák leletár, selejtezés, nyilvántratása, főleg a KLIK szerződében foglaltak teljesítése </t>
  </si>
  <si>
    <t xml:space="preserve">egyik intézményben van nyilvános telefon </t>
  </si>
  <si>
    <t>óvoda-iskola épület, gépészeti karbantartás, épületek fenntartása,működtetése, ami magában foglalja a villany, víz-csatorna, gáz,távfűtés,kéményseprés, telefon ktg, hulladék szállítást, a kötelező jellegű felülviszgálatokat, életveszélyelhárítást</t>
  </si>
  <si>
    <t>az épületek, eszközök, felszerelések hogyan kerülnek átadásra, használatra, tulajdonba</t>
  </si>
  <si>
    <t>iskolák, óvodák esetében KIR rendszer pénzügyi szolgáltatásának teljesítése érdekében intézményenkénti nyilvántratás a működtetésre, fenntartásra, bérre vonatkozóan</t>
  </si>
  <si>
    <t>önként vállalt feladatként iskolák esetében mobil, internet szolgálatás, továbbszámlázás, gyószerbeszerzések, KliK részére szolgáltatások, pl, papír, másolások, stb.</t>
  </si>
  <si>
    <t>Kisfalu íratja át az órákat? Mi lesz az RFV-s intézményekkel?</t>
  </si>
  <si>
    <t>megjegyzés/ kérdés</t>
  </si>
  <si>
    <t>informatikai eszközök karbantartása, fejlesztése</t>
  </si>
  <si>
    <t>az irattárt kinek adja át a JIK ( jogutód intézmény volt, tehát a megszünt iskolák, JOGE anyagi is nála vannak)</t>
  </si>
  <si>
    <t>az átadás -átvétel többlet költséggek jár ( eszközök áthelyezése, költöztetés, stb) ki legyen kijelölve és kinek legyen biztosítva a költségtöbblet</t>
  </si>
  <si>
    <t>állami támogatás miatt kötelező nyilvántratások, adatszolgáltatások</t>
  </si>
  <si>
    <t>a megmaradt kézbesítői feladatok ( álláshelyes)</t>
  </si>
  <si>
    <t>ki készíti el a munkamegosztást, feladatmegosztást az óvodák és iskolák között, valamint a KLIK-kel kötött szerződés módosítását</t>
  </si>
  <si>
    <t>ki látja el az iskolai oktatáshoz szükséges beszerzések, kötelező minimális taneszköz, helyiség kialakítást, ami KLIK szerződés és a jogszabály szerint az Önkormányzat feladata, de KLIK finanszírozza</t>
  </si>
  <si>
    <t>informatikai szolgálatás ( szoftverek), informatikai eszközök beszerzése</t>
  </si>
  <si>
    <t>célszerű lenne az üzemeltetési központi költségvetési támogatás igénylése és elszámolása érdekében a tisztítószerek és a takarítás is a Kisflau Kft. Feladata lenne</t>
  </si>
  <si>
    <t>a Baross u. helyiség kihez kerül a JIK megszüntetése után</t>
  </si>
  <si>
    <t>iskolai épület szabad kapacitás hasznosítása, bérlőknek továbbszámlázás</t>
  </si>
  <si>
    <t>feladatarányosan megosztva</t>
  </si>
  <si>
    <t>létszámok</t>
  </si>
  <si>
    <t>engedélyezett létszám</t>
  </si>
  <si>
    <t>72101 cím központ</t>
  </si>
  <si>
    <t>72102 cím nevelés-bölcsőde</t>
  </si>
  <si>
    <t xml:space="preserve">72103 cím </t>
  </si>
  <si>
    <t>összesen</t>
  </si>
  <si>
    <t>Egyesített bölcsődék</t>
  </si>
  <si>
    <t>Vajda ( Katica)bölcsődei étkeztetés, bölcsődei épületrész üzemeltetése, fenntartása, stb.</t>
  </si>
  <si>
    <t>Kisfalu Kft átmenő munkakörök/fő</t>
  </si>
  <si>
    <t>JIK/JSZSZGYK maradó munkakörök/fő</t>
  </si>
  <si>
    <t>kérdéses a RAUL iskola, ha megszünik</t>
  </si>
  <si>
    <t xml:space="preserve">20 konyhai dolgozó/72103 cím </t>
  </si>
  <si>
    <t xml:space="preserve">8 fő iskolai gazdasági ügyintéző / 72103 cím </t>
  </si>
  <si>
    <t>JIK központ/20 fő /72101 cím</t>
  </si>
  <si>
    <t>1 fő csoportvezető</t>
  </si>
  <si>
    <t>1 fő jogász</t>
  </si>
  <si>
    <t>1 fő belső ellenőr</t>
  </si>
  <si>
    <t>1 fő műszaki ig.helyettes</t>
  </si>
  <si>
    <t>3 fő munkaügyes</t>
  </si>
  <si>
    <t>4 fő pénzügyes</t>
  </si>
  <si>
    <t>1 iktató irattáros</t>
  </si>
  <si>
    <t>1 fő étkeztetés</t>
  </si>
  <si>
    <t>1 fő tárgyi eszk.</t>
  </si>
  <si>
    <t>3fő kézbesítő</t>
  </si>
  <si>
    <t>1 fő rendszergazda</t>
  </si>
  <si>
    <t>Kisfaluba átmegy</t>
  </si>
  <si>
    <t>marad</t>
  </si>
  <si>
    <t>1 fő  gazdasági  igazgató helyettes</t>
  </si>
  <si>
    <t>1 fő műszaki csoportvezető</t>
  </si>
  <si>
    <t>belső ellenőr, jogász, rendszergazda ( állsáhelyes)</t>
  </si>
  <si>
    <t>1 fő igazgató</t>
  </si>
  <si>
    <t>33 fő karbantartók ( JIK 6 fő, óvi 12 fő, isk.15 fő)</t>
  </si>
  <si>
    <t>43 fő takarítók (JIK 1 fő, isk.42 fő)</t>
  </si>
  <si>
    <t xml:space="preserve">1 főtitkánő (JIK) </t>
  </si>
  <si>
    <t>1 fő gk. vezető (JIK)</t>
  </si>
  <si>
    <t>1 fő informatikus (JIK)</t>
  </si>
  <si>
    <t>1 fő munkaügyes (JIK)</t>
  </si>
  <si>
    <t>2 fő pénzügyes (JIK)</t>
  </si>
  <si>
    <t>1 fő kézbesítő (JIK)</t>
  </si>
  <si>
    <t>1 fő gazd. Ügyint. (isk.)</t>
  </si>
  <si>
    <t>1 fő közbeszerzési referens (JIK)</t>
  </si>
  <si>
    <t xml:space="preserve">1 fő gondnok  </t>
  </si>
  <si>
    <t>1 fő raktáros (JIK)</t>
  </si>
  <si>
    <t>1 fő kertész (isk)</t>
  </si>
  <si>
    <t>2 fő műszakis (JIK)</t>
  </si>
  <si>
    <t>4 fő uszoda (isk)</t>
  </si>
  <si>
    <t>13 fő portás (isk)</t>
  </si>
  <si>
    <t>1 fú műszaki csoportvezető (JIK)</t>
  </si>
  <si>
    <t>állami támogatásokhoz szükséges nyilvántartások, adatszolgáltatások, KIR rendszer pénzügyi szolgáltatásának teljesítése érdekében intézményenkénti nyilvántratás az étkeztetésre, konyhára vonatkozóan</t>
  </si>
  <si>
    <t>KIADÁS</t>
  </si>
  <si>
    <t xml:space="preserve">MŰKÖDÉSI KIADÁSOK </t>
  </si>
  <si>
    <t>Dologi kiadások</t>
  </si>
  <si>
    <t>MŰKÖDÉSI KIADÁSOK ÖSSZESEN:</t>
  </si>
  <si>
    <t xml:space="preserve">FELHALMOZÁSI KIADÁSOK </t>
  </si>
  <si>
    <t>Beruházások</t>
  </si>
  <si>
    <t>Felújítások</t>
  </si>
  <si>
    <t>FELHALMOZÁSI KIADÁSOK ÖSSZESEN</t>
  </si>
  <si>
    <t>BEVÉTELEK</t>
  </si>
  <si>
    <t xml:space="preserve">MŰKÖDÉSI BEVÉTELEK </t>
  </si>
  <si>
    <t>MŰKÖDÉSI BEVÉTELEK ÖSSZESEN</t>
  </si>
  <si>
    <t>FELHALMOZÁSI BEVÉTELEK</t>
  </si>
  <si>
    <t>Egyéb tárgyi eszközök értékesítése</t>
  </si>
  <si>
    <t>FELHALMOZÁSI BEVÉTELEK ÖSSZESEN</t>
  </si>
  <si>
    <t>feladatok</t>
  </si>
  <si>
    <t xml:space="preserve"> rovat megnevezése</t>
  </si>
  <si>
    <t>KÖTELEZŐ FEA.</t>
  </si>
  <si>
    <t>ÖNKÉNT VÁLLALT FEA.</t>
  </si>
  <si>
    <t>MIND ÖSSZESEN</t>
  </si>
  <si>
    <t>adók, befizetések</t>
  </si>
  <si>
    <t xml:space="preserve"> KIADÁSOK   ÖSSZESEN</t>
  </si>
  <si>
    <t xml:space="preserve"> BEVÉTELEK ÖSSZESEN</t>
  </si>
  <si>
    <t>KOMPENZÁCIÓ IGÉNY</t>
  </si>
  <si>
    <t>Iskolák működtetése</t>
  </si>
  <si>
    <t>Működési bevételek hasznosítások</t>
  </si>
  <si>
    <t>kötelező feladatok</t>
  </si>
  <si>
    <t>beszerzések ( irodaszer, nyomtatvány, irodai eszközök, karbantratási anyagok, kisgépek, stb)</t>
  </si>
  <si>
    <t>önként vállalt feladat</t>
  </si>
  <si>
    <t>cafeteria</t>
  </si>
  <si>
    <t>sportsátor ( működtetés, fenntartás, szabad  kapacitás hasznosítása)</t>
  </si>
  <si>
    <t>sportsátor ( működtetés, fenntartás tanórai)</t>
  </si>
  <si>
    <t>uszoda ( szabad kapacitás hasznosítása tanórai foglalkozáson kívüli, működtetés, fenntartás, karbantartás,)</t>
  </si>
  <si>
    <t>uszoda működtetése, fenntartása, karbantartása ( tanuszadai minőségben)</t>
  </si>
  <si>
    <t>takarítások, tisztítószerbeszerzés, rovarírtás, bankköltség,munka és védőruha, portaszolgálat, egyéb szolgáltatások</t>
  </si>
  <si>
    <t>Óvodák működtetése</t>
  </si>
  <si>
    <t>tisztítószerbeszerzés, rovarírtás, bankköltség,egyéb szolgáltatások</t>
  </si>
  <si>
    <t>karbantartások ( épület, gépszet, sport és játszóudvarok, eszközök, felszerelések, berendezések, informatikai eszközök karbantartása), tűz, munkavédelem, egyéb jogszabályokban kötelezően előírt felülvizsgálat, előírások</t>
  </si>
  <si>
    <t xml:space="preserve"> ÖSSZESEN</t>
  </si>
  <si>
    <t>ISKOLÁK</t>
  </si>
  <si>
    <t>Óvodák</t>
  </si>
  <si>
    <t>közüzemi díjak ( áram, gáz, víz, csatorna, távhő, szemét, telefon, internet)konyhák nélkül</t>
  </si>
  <si>
    <t>közüzemi díjak ( áram, gáz, víz, csatorna, távhő, szemét, telefon, internet) konyhák nélkül</t>
  </si>
  <si>
    <t>közfoglalkoztatás</t>
  </si>
  <si>
    <t>KLIK- részére vállalt feladatok, mobil használat, internet, irodaszer</t>
  </si>
  <si>
    <t>Közvetlen Személyi juttatás</t>
  </si>
  <si>
    <t>Közvetlen Munkaadót terhelő járulékok és szociális hozzájárulási adó</t>
  </si>
  <si>
    <t>Közvetett Személyi juttatás(JIK közontból átkerülő alkalmazottak, vagyis közszolgáltatási szerződésen belüli feladatok közvetett ktg.)</t>
  </si>
  <si>
    <t>Közvetett Munkaadót terhelő járulékok és szociális hozzájárulási adó(JIK közontból átkerülő alkalmazottak, vagyis közszolgáltatási szerződésen belüli feladatok közvetett ktg.)</t>
  </si>
  <si>
    <t>Kisflau Kft. Központi irányítás közvetett költsége ( egyéb tevékenység, többi közszolgáltatási szerződés, jelen szerződés felosztása után erre e szerződésre felosztott közvetett ktg.)</t>
  </si>
  <si>
    <t>KOMPENZÁCIÓ ÖSSZESEN</t>
  </si>
  <si>
    <t>KISFALU KFT. KÖZSZOLGÁLTÁSI SZERZŐDÉS MELLÉKLETE: AZ ÖNKORMÁNYZATI TULAJDONBAN LÉVŐ OKTATÁSI-NEVELÉSI INTÉZMÉNYI INGATLANOK ÜZEMELTETÉSÉVEL, FENNTARTÁSÁVAL, KARBANTARTÁSÁVAL KAPCSOLATOS FELADATOK</t>
  </si>
  <si>
    <t>EZER FORINBAN</t>
  </si>
  <si>
    <t>közvetett személyi juttatás december havi bér és bérkompenzáció</t>
  </si>
  <si>
    <t>közvetlen személyi juttatás december havi bér és bérkompenzáció</t>
  </si>
  <si>
    <t>közvetett munkaadót terhelő járulékok és szociális hozzájárulási adó december havi bér és bérkompenzáció</t>
  </si>
  <si>
    <t>közvetlen munkaadót terhelő járlékok és szociális hozzájárulási adó december havi bér és bérkompenzáció</t>
  </si>
  <si>
    <t>arányok kompenzációs igény szerint %</t>
  </si>
  <si>
    <t>központi irányítás felosztandó ktg.</t>
  </si>
  <si>
    <t>előterjesztés 2.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</si>
</sst>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64" fontId="9" fillId="0" borderId="4" xfId="0" applyNumberFormat="1" applyFont="1" applyBorder="1"/>
    <xf numFmtId="164" fontId="9" fillId="0" borderId="5" xfId="0" applyNumberFormat="1" applyFont="1" applyBorder="1"/>
    <xf numFmtId="164" fontId="9" fillId="0" borderId="6" xfId="0" applyNumberFormat="1" applyFont="1" applyBorder="1"/>
    <xf numFmtId="164" fontId="9" fillId="0" borderId="9" xfId="0" applyNumberFormat="1" applyFont="1" applyBorder="1"/>
    <xf numFmtId="164" fontId="9" fillId="0" borderId="8" xfId="0" applyNumberFormat="1" applyFont="1" applyBorder="1"/>
    <xf numFmtId="164" fontId="9" fillId="0" borderId="1" xfId="0" applyNumberFormat="1" applyFont="1" applyBorder="1"/>
    <xf numFmtId="164" fontId="10" fillId="0" borderId="19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textRotation="90" wrapText="1"/>
    </xf>
    <xf numFmtId="164" fontId="10" fillId="0" borderId="1" xfId="0" applyNumberFormat="1" applyFont="1" applyBorder="1" applyAlignment="1">
      <alignment horizontal="center" vertical="center" textRotation="90" wrapText="1"/>
    </xf>
    <xf numFmtId="164" fontId="10" fillId="0" borderId="9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Border="1" applyAlignment="1">
      <alignment horizontal="center" vertical="center" textRotation="90" wrapText="1"/>
    </xf>
    <xf numFmtId="164" fontId="6" fillId="0" borderId="8" xfId="0" applyNumberFormat="1" applyFont="1" applyFill="1" applyBorder="1"/>
    <xf numFmtId="164" fontId="9" fillId="0" borderId="8" xfId="0" applyNumberFormat="1" applyFont="1" applyFill="1" applyBorder="1"/>
    <xf numFmtId="164" fontId="10" fillId="0" borderId="21" xfId="0" applyNumberFormat="1" applyFont="1" applyBorder="1"/>
    <xf numFmtId="164" fontId="10" fillId="0" borderId="18" xfId="0" applyNumberFormat="1" applyFont="1" applyBorder="1"/>
    <xf numFmtId="164" fontId="10" fillId="0" borderId="1" xfId="0" applyNumberFormat="1" applyFont="1" applyBorder="1"/>
    <xf numFmtId="164" fontId="9" fillId="0" borderId="0" xfId="0" applyNumberFormat="1" applyFont="1"/>
    <xf numFmtId="164" fontId="10" fillId="0" borderId="0" xfId="0" applyNumberFormat="1" applyFont="1"/>
    <xf numFmtId="164" fontId="10" fillId="0" borderId="8" xfId="0" applyNumberFormat="1" applyFont="1" applyBorder="1"/>
    <xf numFmtId="164" fontId="10" fillId="0" borderId="9" xfId="0" applyNumberFormat="1" applyFont="1" applyBorder="1"/>
    <xf numFmtId="164" fontId="10" fillId="0" borderId="11" xfId="0" applyNumberFormat="1" applyFont="1" applyBorder="1"/>
    <xf numFmtId="164" fontId="11" fillId="0" borderId="0" xfId="0" applyNumberFormat="1" applyFont="1"/>
    <xf numFmtId="164" fontId="11" fillId="0" borderId="5" xfId="0" applyNumberFormat="1" applyFont="1" applyBorder="1"/>
    <xf numFmtId="164" fontId="12" fillId="0" borderId="9" xfId="0" applyNumberFormat="1" applyFont="1" applyBorder="1" applyAlignment="1">
      <alignment horizontal="center" vertical="center" textRotation="90" wrapText="1"/>
    </xf>
    <xf numFmtId="164" fontId="11" fillId="0" borderId="9" xfId="0" applyNumberFormat="1" applyFont="1" applyBorder="1"/>
    <xf numFmtId="164" fontId="12" fillId="0" borderId="9" xfId="0" applyNumberFormat="1" applyFont="1" applyBorder="1"/>
    <xf numFmtId="164" fontId="11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0" fillId="0" borderId="6" xfId="0" applyNumberFormat="1" applyFont="1" applyBorder="1"/>
    <xf numFmtId="164" fontId="12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kumentumok/DOKUMENT/2015el&#337;terj/JIK/Int&#233;zm&#233;nym&#369;k&#246;dtet&#233;s%20k&#246;lts&#233;gtervfeloszt+l&#233;tsz&#225;m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_szerz_melleklet"/>
      <sheetName val="Munka1"/>
    </sheetNames>
    <sheetDataSet>
      <sheetData sheetId="0"/>
      <sheetData sheetId="1">
        <row r="24">
          <cell r="F24">
            <v>13158.702502276979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zoomScaleNormal="100" workbookViewId="0">
      <selection activeCell="D11" sqref="D11"/>
    </sheetView>
  </sheetViews>
  <sheetFormatPr defaultRowHeight="15" x14ac:dyDescent="0.25"/>
  <cols>
    <col min="1" max="1" width="48.85546875" style="2" customWidth="1"/>
    <col min="2" max="2" width="48.85546875" style="4" customWidth="1"/>
    <col min="3" max="3" width="38.140625" style="2" customWidth="1"/>
    <col min="4" max="4" width="33.42578125" style="3" customWidth="1"/>
    <col min="5" max="5" width="19.28515625" style="2" customWidth="1"/>
  </cols>
  <sheetData>
    <row r="3" spans="1:5" s="1" customFormat="1" ht="31.5" x14ac:dyDescent="0.25">
      <c r="A3" s="5" t="s">
        <v>2</v>
      </c>
      <c r="B3" s="6" t="s">
        <v>6</v>
      </c>
      <c r="C3" s="5" t="s">
        <v>1</v>
      </c>
      <c r="D3" s="6" t="s">
        <v>34</v>
      </c>
      <c r="E3" s="5" t="s">
        <v>53</v>
      </c>
    </row>
    <row r="4" spans="1:5" ht="105" x14ac:dyDescent="0.25">
      <c r="A4" s="7" t="s">
        <v>7</v>
      </c>
      <c r="B4" s="8" t="s">
        <v>8</v>
      </c>
      <c r="C4" s="7" t="s">
        <v>19</v>
      </c>
      <c r="D4" s="8" t="s">
        <v>43</v>
      </c>
      <c r="E4" s="7" t="s">
        <v>54</v>
      </c>
    </row>
    <row r="5" spans="1:5" ht="45" x14ac:dyDescent="0.25">
      <c r="A5" s="7" t="s">
        <v>3</v>
      </c>
      <c r="B5" s="8" t="s">
        <v>12</v>
      </c>
      <c r="C5" s="7" t="s">
        <v>4</v>
      </c>
      <c r="D5" s="8" t="s">
        <v>5</v>
      </c>
      <c r="E5" s="7"/>
    </row>
    <row r="6" spans="1:5" ht="105" x14ac:dyDescent="0.25">
      <c r="A6" s="7" t="s">
        <v>20</v>
      </c>
      <c r="B6" s="8" t="s">
        <v>27</v>
      </c>
      <c r="C6" s="7" t="s">
        <v>29</v>
      </c>
      <c r="D6" s="8" t="s">
        <v>33</v>
      </c>
      <c r="E6" s="7"/>
    </row>
    <row r="7" spans="1:5" ht="60" x14ac:dyDescent="0.25">
      <c r="A7" s="7" t="s">
        <v>21</v>
      </c>
      <c r="B7" s="8" t="s">
        <v>32</v>
      </c>
      <c r="C7" s="7" t="s">
        <v>9</v>
      </c>
      <c r="D7" s="8"/>
      <c r="E7" s="7"/>
    </row>
    <row r="8" spans="1:5" ht="60" x14ac:dyDescent="0.25">
      <c r="A8" s="7" t="s">
        <v>24</v>
      </c>
      <c r="B8" s="8" t="s">
        <v>28</v>
      </c>
      <c r="C8" s="7" t="s">
        <v>10</v>
      </c>
      <c r="D8" s="8" t="s">
        <v>11</v>
      </c>
      <c r="E8" s="7"/>
    </row>
    <row r="9" spans="1:5" ht="30" x14ac:dyDescent="0.25">
      <c r="A9" s="7" t="s">
        <v>42</v>
      </c>
      <c r="B9" s="8" t="s">
        <v>35</v>
      </c>
      <c r="C9" s="7" t="s">
        <v>13</v>
      </c>
      <c r="D9" s="8" t="s">
        <v>14</v>
      </c>
      <c r="E9" s="7"/>
    </row>
    <row r="10" spans="1:5" ht="30" x14ac:dyDescent="0.25">
      <c r="A10" s="7" t="s">
        <v>25</v>
      </c>
      <c r="B10" s="8" t="s">
        <v>39</v>
      </c>
      <c r="C10" s="7" t="s">
        <v>15</v>
      </c>
      <c r="D10" s="8"/>
      <c r="E10" s="7"/>
    </row>
    <row r="11" spans="1:5" ht="75" x14ac:dyDescent="0.25">
      <c r="A11" s="7" t="s">
        <v>95</v>
      </c>
      <c r="B11" s="8" t="s">
        <v>44</v>
      </c>
      <c r="C11" s="7" t="s">
        <v>16</v>
      </c>
      <c r="D11" s="8"/>
      <c r="E11" s="7"/>
    </row>
    <row r="12" spans="1:5" ht="30" x14ac:dyDescent="0.25">
      <c r="A12" s="7"/>
      <c r="B12" s="8" t="s">
        <v>30</v>
      </c>
      <c r="C12" s="7" t="s">
        <v>17</v>
      </c>
      <c r="D12" s="8"/>
      <c r="E12" s="7"/>
    </row>
    <row r="13" spans="1:5" ht="45" x14ac:dyDescent="0.25">
      <c r="A13" s="7"/>
      <c r="B13" s="8" t="s">
        <v>36</v>
      </c>
      <c r="C13" s="7" t="s">
        <v>18</v>
      </c>
      <c r="D13" s="8"/>
      <c r="E13" s="7"/>
    </row>
    <row r="14" spans="1:5" ht="45" x14ac:dyDescent="0.25">
      <c r="A14" s="7"/>
      <c r="B14" s="8" t="s">
        <v>37</v>
      </c>
      <c r="C14" s="7" t="s">
        <v>22</v>
      </c>
      <c r="D14" s="8"/>
      <c r="E14" s="7"/>
    </row>
    <row r="15" spans="1:5" ht="45" x14ac:dyDescent="0.25">
      <c r="A15" s="7"/>
      <c r="B15" s="8" t="s">
        <v>76</v>
      </c>
      <c r="C15" s="7" t="s">
        <v>23</v>
      </c>
      <c r="D15" s="8"/>
      <c r="E15" s="7"/>
    </row>
    <row r="16" spans="1:5" ht="45" x14ac:dyDescent="0.25">
      <c r="A16" s="7"/>
      <c r="B16" s="8" t="s">
        <v>40</v>
      </c>
      <c r="C16" s="7" t="s">
        <v>45</v>
      </c>
      <c r="D16" s="8"/>
      <c r="E16" s="7"/>
    </row>
    <row r="17" spans="1:5" ht="75" x14ac:dyDescent="0.25">
      <c r="A17" s="7"/>
      <c r="B17" s="8" t="s">
        <v>41</v>
      </c>
      <c r="C17" s="7" t="s">
        <v>26</v>
      </c>
      <c r="D17" s="8" t="s">
        <v>46</v>
      </c>
      <c r="E17" s="7"/>
    </row>
    <row r="18" spans="1:5" ht="30" x14ac:dyDescent="0.25">
      <c r="A18" s="7"/>
      <c r="B18" s="9"/>
      <c r="C18" s="7" t="s">
        <v>38</v>
      </c>
      <c r="D18" s="8"/>
      <c r="E18" s="7"/>
    </row>
    <row r="19" spans="1:5" ht="75" x14ac:dyDescent="0.25">
      <c r="A19" s="7"/>
      <c r="B19" s="9"/>
      <c r="C19" s="7" t="s">
        <v>31</v>
      </c>
      <c r="D19" s="8"/>
      <c r="E19" s="7"/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9" sqref="B9"/>
    </sheetView>
  </sheetViews>
  <sheetFormatPr defaultRowHeight="15" x14ac:dyDescent="0.25"/>
  <cols>
    <col min="1" max="1" width="35.42578125" style="2" customWidth="1"/>
    <col min="2" max="2" width="45" style="2" customWidth="1"/>
    <col min="3" max="3" width="46.7109375" style="2" customWidth="1"/>
    <col min="4" max="4" width="9.140625" style="2"/>
  </cols>
  <sheetData>
    <row r="1" spans="1:4" s="10" customFormat="1" x14ac:dyDescent="0.25">
      <c r="A1" s="9" t="s">
        <v>47</v>
      </c>
      <c r="B1" s="9" t="s">
        <v>48</v>
      </c>
      <c r="C1" s="9" t="s">
        <v>72</v>
      </c>
      <c r="D1" s="9" t="s">
        <v>73</v>
      </c>
    </row>
    <row r="2" spans="1:4" s="10" customFormat="1" x14ac:dyDescent="0.25">
      <c r="A2" s="9" t="s">
        <v>49</v>
      </c>
      <c r="B2" s="9">
        <v>41</v>
      </c>
      <c r="C2" s="9">
        <v>-21</v>
      </c>
      <c r="D2" s="9">
        <f>B2+C2</f>
        <v>20</v>
      </c>
    </row>
    <row r="3" spans="1:4" s="10" customFormat="1" x14ac:dyDescent="0.25">
      <c r="A3" s="9" t="s">
        <v>50</v>
      </c>
      <c r="B3" s="9">
        <v>12</v>
      </c>
      <c r="C3" s="9">
        <v>-12</v>
      </c>
      <c r="D3" s="9">
        <f t="shared" ref="D3:D5" si="0">B3+C3</f>
        <v>0</v>
      </c>
    </row>
    <row r="4" spans="1:4" s="10" customFormat="1" x14ac:dyDescent="0.25">
      <c r="A4" s="9" t="s">
        <v>51</v>
      </c>
      <c r="B4" s="9">
        <v>104</v>
      </c>
      <c r="C4" s="9">
        <v>-76</v>
      </c>
      <c r="D4" s="9">
        <f t="shared" si="0"/>
        <v>28</v>
      </c>
    </row>
    <row r="5" spans="1:4" s="10" customFormat="1" x14ac:dyDescent="0.25">
      <c r="A5" s="9" t="s">
        <v>52</v>
      </c>
      <c r="B5" s="9">
        <f>SUM(B2:B4)</f>
        <v>157</v>
      </c>
      <c r="C5" s="9">
        <f>SUM(C2:C4)</f>
        <v>-109</v>
      </c>
      <c r="D5" s="9">
        <f t="shared" si="0"/>
        <v>48</v>
      </c>
    </row>
    <row r="6" spans="1:4" s="10" customFormat="1" x14ac:dyDescent="0.25">
      <c r="A6" s="4"/>
      <c r="B6" s="4"/>
      <c r="C6" s="4"/>
      <c r="D6" s="4"/>
    </row>
    <row r="7" spans="1:4" s="10" customFormat="1" x14ac:dyDescent="0.25">
      <c r="A7" s="9" t="s">
        <v>56</v>
      </c>
      <c r="B7" s="9" t="s">
        <v>55</v>
      </c>
      <c r="C7" s="9" t="s">
        <v>0</v>
      </c>
      <c r="D7" s="4"/>
    </row>
    <row r="8" spans="1:4" s="11" customFormat="1" x14ac:dyDescent="0.25">
      <c r="A8" s="13" t="s">
        <v>58</v>
      </c>
      <c r="B8" s="13" t="s">
        <v>77</v>
      </c>
      <c r="C8" s="13" t="s">
        <v>57</v>
      </c>
      <c r="D8" s="12"/>
    </row>
    <row r="9" spans="1:4" s="11" customFormat="1" ht="30" x14ac:dyDescent="0.25">
      <c r="A9" s="13" t="s">
        <v>59</v>
      </c>
      <c r="B9" s="13" t="s">
        <v>78</v>
      </c>
      <c r="C9" s="13"/>
      <c r="D9" s="12"/>
    </row>
    <row r="10" spans="1:4" s="11" customFormat="1" x14ac:dyDescent="0.25">
      <c r="A10" s="14" t="s">
        <v>60</v>
      </c>
      <c r="B10" s="13" t="s">
        <v>79</v>
      </c>
      <c r="C10" s="13"/>
      <c r="D10" s="12"/>
    </row>
    <row r="11" spans="1:4" x14ac:dyDescent="0.25">
      <c r="A11" s="14" t="s">
        <v>74</v>
      </c>
      <c r="B11" s="7" t="s">
        <v>80</v>
      </c>
      <c r="C11" s="7"/>
    </row>
    <row r="12" spans="1:4" x14ac:dyDescent="0.25">
      <c r="A12" s="14" t="s">
        <v>61</v>
      </c>
      <c r="B12" s="7" t="s">
        <v>81</v>
      </c>
      <c r="C12" s="7"/>
    </row>
    <row r="13" spans="1:4" x14ac:dyDescent="0.25">
      <c r="A13" s="14" t="s">
        <v>65</v>
      </c>
      <c r="B13" s="7" t="s">
        <v>82</v>
      </c>
      <c r="C13" s="7"/>
    </row>
    <row r="14" spans="1:4" x14ac:dyDescent="0.25">
      <c r="A14" s="14" t="s">
        <v>62</v>
      </c>
      <c r="B14" s="7" t="s">
        <v>83</v>
      </c>
      <c r="C14" s="7"/>
    </row>
    <row r="15" spans="1:4" x14ac:dyDescent="0.25">
      <c r="A15" s="14" t="s">
        <v>63</v>
      </c>
      <c r="B15" s="7" t="s">
        <v>84</v>
      </c>
      <c r="C15" s="7"/>
    </row>
    <row r="16" spans="1:4" x14ac:dyDescent="0.25">
      <c r="A16" s="14" t="s">
        <v>64</v>
      </c>
      <c r="B16" s="7" t="s">
        <v>85</v>
      </c>
      <c r="C16" s="7"/>
    </row>
    <row r="17" spans="1:3" x14ac:dyDescent="0.25">
      <c r="A17" s="14" t="s">
        <v>75</v>
      </c>
      <c r="B17" s="7" t="s">
        <v>86</v>
      </c>
      <c r="C17" s="7"/>
    </row>
    <row r="18" spans="1:3" x14ac:dyDescent="0.25">
      <c r="A18" s="14" t="s">
        <v>66</v>
      </c>
      <c r="B18" s="7" t="s">
        <v>87</v>
      </c>
      <c r="C18" s="7"/>
    </row>
    <row r="19" spans="1:3" x14ac:dyDescent="0.25">
      <c r="A19" s="14" t="s">
        <v>67</v>
      </c>
      <c r="B19" s="7" t="s">
        <v>88</v>
      </c>
      <c r="C19" s="7"/>
    </row>
    <row r="20" spans="1:3" x14ac:dyDescent="0.25">
      <c r="A20" s="14" t="s">
        <v>68</v>
      </c>
      <c r="B20" s="7" t="s">
        <v>89</v>
      </c>
      <c r="C20" s="7"/>
    </row>
    <row r="21" spans="1:3" x14ac:dyDescent="0.25">
      <c r="A21" s="14" t="s">
        <v>69</v>
      </c>
      <c r="B21" s="7" t="s">
        <v>90</v>
      </c>
      <c r="C21" s="7"/>
    </row>
    <row r="22" spans="1:3" x14ac:dyDescent="0.25">
      <c r="A22" s="14" t="s">
        <v>70</v>
      </c>
      <c r="B22" s="7" t="s">
        <v>91</v>
      </c>
      <c r="C22" s="7"/>
    </row>
    <row r="23" spans="1:3" x14ac:dyDescent="0.25">
      <c r="A23" s="14" t="s">
        <v>71</v>
      </c>
      <c r="B23" s="7" t="s">
        <v>92</v>
      </c>
      <c r="C23" s="7"/>
    </row>
    <row r="24" spans="1:3" x14ac:dyDescent="0.25">
      <c r="A24" s="14"/>
      <c r="B24" s="7" t="s">
        <v>93</v>
      </c>
      <c r="C24" s="7"/>
    </row>
    <row r="25" spans="1:3" x14ac:dyDescent="0.25">
      <c r="A25" s="7"/>
      <c r="B25" s="7" t="s">
        <v>94</v>
      </c>
      <c r="C25" s="7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8"/>
  <sheetViews>
    <sheetView tabSelected="1" workbookViewId="0">
      <pane xSplit="1" ySplit="7" topLeftCell="O29" activePane="bottomRight" state="frozen"/>
      <selection pane="topRight" activeCell="B1" sqref="B1"/>
      <selection pane="bottomLeft" activeCell="A8" sqref="A8"/>
      <selection pane="bottomRight" activeCell="G41" sqref="G41"/>
    </sheetView>
  </sheetViews>
  <sheetFormatPr defaultRowHeight="12.75" x14ac:dyDescent="0.2"/>
  <cols>
    <col min="1" max="1" width="53.5703125" style="19" customWidth="1"/>
    <col min="2" max="2" width="20.42578125" style="49" bestFit="1" customWidth="1"/>
    <col min="3" max="3" width="13.140625" style="49" bestFit="1" customWidth="1"/>
    <col min="4" max="5" width="8.28515625" style="49" bestFit="1" customWidth="1"/>
    <col min="6" max="6" width="7.140625" style="49" bestFit="1" customWidth="1"/>
    <col min="7" max="7" width="10.7109375" style="49" bestFit="1" customWidth="1"/>
    <col min="8" max="8" width="5.7109375" style="49" bestFit="1" customWidth="1"/>
    <col min="9" max="9" width="9.28515625" style="54" bestFit="1" customWidth="1"/>
    <col min="10" max="10" width="7.140625" style="49" bestFit="1" customWidth="1"/>
    <col min="11" max="11" width="8.28515625" style="49" bestFit="1" customWidth="1"/>
    <col min="12" max="12" width="7.140625" style="49" bestFit="1" customWidth="1"/>
    <col min="13" max="13" width="13.140625" style="49" customWidth="1"/>
    <col min="14" max="14" width="8.28515625" style="49" bestFit="1" customWidth="1"/>
    <col min="15" max="15" width="8.140625" style="54" bestFit="1" customWidth="1"/>
    <col min="16" max="16" width="9.28515625" style="50" bestFit="1" customWidth="1"/>
    <col min="17" max="17" width="20.42578125" style="49" bestFit="1" customWidth="1"/>
    <col min="18" max="18" width="7.7109375" style="49" customWidth="1"/>
    <col min="19" max="19" width="8.28515625" style="49" bestFit="1" customWidth="1"/>
    <col min="20" max="20" width="10.7109375" style="49" bestFit="1" customWidth="1"/>
    <col min="21" max="21" width="3.7109375" style="49" bestFit="1" customWidth="1"/>
    <col min="22" max="22" width="8.140625" style="54" bestFit="1" customWidth="1"/>
    <col min="23" max="23" width="11.7109375" style="49" bestFit="1" customWidth="1"/>
    <col min="24" max="24" width="8.140625" style="50" bestFit="1" customWidth="1"/>
    <col min="25" max="27" width="9.28515625" style="49" bestFit="1" customWidth="1"/>
    <col min="28" max="38" width="15.7109375" style="20" customWidth="1"/>
    <col min="39" max="16384" width="9.140625" style="20"/>
  </cols>
  <sheetData>
    <row r="2" spans="1:27" x14ac:dyDescent="0.2">
      <c r="A2" s="64" t="s">
        <v>146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3.5" thickBot="1" x14ac:dyDescent="0.25">
      <c r="T3" s="50" t="s">
        <v>147</v>
      </c>
      <c r="Y3" s="49" t="s">
        <v>154</v>
      </c>
    </row>
    <row r="4" spans="1:27" x14ac:dyDescent="0.2">
      <c r="A4" s="24"/>
      <c r="B4" s="31" t="s">
        <v>110</v>
      </c>
      <c r="C4" s="32"/>
      <c r="D4" s="32"/>
      <c r="E4" s="32"/>
      <c r="F4" s="32"/>
      <c r="G4" s="32"/>
      <c r="H4" s="32"/>
      <c r="I4" s="55"/>
      <c r="J4" s="32"/>
      <c r="K4" s="32"/>
      <c r="L4" s="32"/>
      <c r="M4" s="32"/>
      <c r="N4" s="32"/>
      <c r="O4" s="55"/>
      <c r="P4" s="62"/>
      <c r="Q4" s="31" t="s">
        <v>110</v>
      </c>
      <c r="R4" s="32"/>
      <c r="S4" s="32"/>
      <c r="T4" s="32"/>
      <c r="U4" s="32"/>
      <c r="V4" s="55"/>
      <c r="W4" s="32"/>
      <c r="X4" s="62"/>
      <c r="Y4" s="31"/>
      <c r="Z4" s="32"/>
      <c r="AA4" s="33"/>
    </row>
    <row r="5" spans="1:27" ht="13.5" thickBot="1" x14ac:dyDescent="0.25">
      <c r="A5" s="25" t="s">
        <v>111</v>
      </c>
      <c r="B5" s="65" t="s">
        <v>119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47"/>
      <c r="Q5" s="68" t="s">
        <v>130</v>
      </c>
      <c r="R5" s="69"/>
      <c r="S5" s="69"/>
      <c r="T5" s="69"/>
      <c r="U5" s="69"/>
      <c r="V5" s="69"/>
      <c r="W5" s="69"/>
      <c r="X5" s="52"/>
      <c r="Y5" s="35"/>
      <c r="Z5" s="36"/>
      <c r="AA5" s="34"/>
    </row>
    <row r="6" spans="1:27" s="21" customFormat="1" ht="25.5" x14ac:dyDescent="0.25">
      <c r="A6" s="25"/>
      <c r="B6" s="70" t="s">
        <v>121</v>
      </c>
      <c r="C6" s="71"/>
      <c r="D6" s="71"/>
      <c r="E6" s="71"/>
      <c r="F6" s="71"/>
      <c r="G6" s="71"/>
      <c r="H6" s="71"/>
      <c r="I6" s="72"/>
      <c r="J6" s="70" t="s">
        <v>123</v>
      </c>
      <c r="K6" s="71"/>
      <c r="L6" s="71"/>
      <c r="M6" s="71"/>
      <c r="N6" s="71"/>
      <c r="O6" s="72"/>
      <c r="P6" s="37" t="s">
        <v>134</v>
      </c>
      <c r="Q6" s="73" t="s">
        <v>121</v>
      </c>
      <c r="R6" s="74"/>
      <c r="S6" s="74"/>
      <c r="T6" s="74"/>
      <c r="U6" s="74"/>
      <c r="V6" s="75"/>
      <c r="W6" s="38" t="s">
        <v>123</v>
      </c>
      <c r="X6" s="39" t="s">
        <v>135</v>
      </c>
      <c r="Y6" s="76" t="s">
        <v>114</v>
      </c>
      <c r="Z6" s="77"/>
      <c r="AA6" s="78"/>
    </row>
    <row r="7" spans="1:27" s="23" customFormat="1" ht="163.5" customHeight="1" x14ac:dyDescent="0.25">
      <c r="A7" s="25" t="s">
        <v>96</v>
      </c>
      <c r="B7" s="40" t="s">
        <v>132</v>
      </c>
      <c r="C7" s="41" t="s">
        <v>129</v>
      </c>
      <c r="D7" s="41" t="s">
        <v>137</v>
      </c>
      <c r="E7" s="41" t="s">
        <v>128</v>
      </c>
      <c r="F7" s="41" t="s">
        <v>126</v>
      </c>
      <c r="G7" s="41" t="s">
        <v>122</v>
      </c>
      <c r="H7" s="41" t="s">
        <v>138</v>
      </c>
      <c r="I7" s="56" t="s">
        <v>52</v>
      </c>
      <c r="J7" s="40" t="s">
        <v>124</v>
      </c>
      <c r="K7" s="41" t="s">
        <v>125</v>
      </c>
      <c r="L7" s="41" t="s">
        <v>13</v>
      </c>
      <c r="M7" s="41" t="s">
        <v>127</v>
      </c>
      <c r="N7" s="41" t="s">
        <v>139</v>
      </c>
      <c r="O7" s="56" t="s">
        <v>52</v>
      </c>
      <c r="P7" s="43" t="s">
        <v>133</v>
      </c>
      <c r="Q7" s="40" t="s">
        <v>132</v>
      </c>
      <c r="R7" s="41" t="s">
        <v>131</v>
      </c>
      <c r="S7" s="41" t="s">
        <v>136</v>
      </c>
      <c r="T7" s="41" t="s">
        <v>122</v>
      </c>
      <c r="U7" s="41" t="s">
        <v>138</v>
      </c>
      <c r="V7" s="63" t="s">
        <v>52</v>
      </c>
      <c r="W7" s="41" t="s">
        <v>124</v>
      </c>
      <c r="X7" s="42" t="s">
        <v>133</v>
      </c>
      <c r="Y7" s="40" t="s">
        <v>112</v>
      </c>
      <c r="Z7" s="41" t="s">
        <v>113</v>
      </c>
      <c r="AA7" s="42" t="s">
        <v>114</v>
      </c>
    </row>
    <row r="8" spans="1:27" x14ac:dyDescent="0.2">
      <c r="A8" s="26" t="s">
        <v>97</v>
      </c>
      <c r="B8" s="35"/>
      <c r="C8" s="36"/>
      <c r="D8" s="36"/>
      <c r="E8" s="36"/>
      <c r="F8" s="36"/>
      <c r="G8" s="36"/>
      <c r="H8" s="36"/>
      <c r="I8" s="57"/>
      <c r="J8" s="35"/>
      <c r="K8" s="36"/>
      <c r="L8" s="36"/>
      <c r="M8" s="36"/>
      <c r="N8" s="36"/>
      <c r="O8" s="57"/>
      <c r="P8" s="53"/>
      <c r="Q8" s="35"/>
      <c r="R8" s="36"/>
      <c r="S8" s="36"/>
      <c r="T8" s="36"/>
      <c r="U8" s="36"/>
      <c r="V8" s="59"/>
      <c r="W8" s="36"/>
      <c r="X8" s="52"/>
      <c r="Y8" s="35"/>
      <c r="Z8" s="36"/>
      <c r="AA8" s="34"/>
    </row>
    <row r="9" spans="1:27" x14ac:dyDescent="0.2">
      <c r="A9" s="27" t="s">
        <v>140</v>
      </c>
      <c r="B9" s="35">
        <f>10503+49</f>
        <v>10552</v>
      </c>
      <c r="C9" s="36">
        <f>38254+153</f>
        <v>38407</v>
      </c>
      <c r="D9" s="36">
        <v>499</v>
      </c>
      <c r="E9" s="36">
        <v>2684</v>
      </c>
      <c r="F9" s="36"/>
      <c r="G9" s="36">
        <f>29+336</f>
        <v>365</v>
      </c>
      <c r="H9" s="36"/>
      <c r="I9" s="57">
        <f>SUM(B9:H9)</f>
        <v>52507</v>
      </c>
      <c r="J9" s="35">
        <v>5223</v>
      </c>
      <c r="K9" s="36"/>
      <c r="L9" s="36"/>
      <c r="M9" s="36">
        <v>1142</v>
      </c>
      <c r="N9" s="36"/>
      <c r="O9" s="57">
        <f>SUM(J9:N9)</f>
        <v>6365</v>
      </c>
      <c r="P9" s="53">
        <f>O9+I9</f>
        <v>58872</v>
      </c>
      <c r="Q9" s="35">
        <f>11446+40</f>
        <v>11486</v>
      </c>
      <c r="R9" s="36">
        <f>15+168</f>
        <v>183</v>
      </c>
      <c r="S9" s="36">
        <v>499</v>
      </c>
      <c r="T9" s="36">
        <f>15+168</f>
        <v>183</v>
      </c>
      <c r="U9" s="36"/>
      <c r="V9" s="59">
        <f>SUM(Q9:U9)</f>
        <v>12351</v>
      </c>
      <c r="W9" s="36">
        <v>1161</v>
      </c>
      <c r="X9" s="52">
        <f>W9+V9</f>
        <v>13512</v>
      </c>
      <c r="Y9" s="35">
        <f>V9+I9</f>
        <v>64858</v>
      </c>
      <c r="Z9" s="36">
        <f>W9+O9</f>
        <v>7526</v>
      </c>
      <c r="AA9" s="34">
        <f>SUM(Y9:Z9)</f>
        <v>72384</v>
      </c>
    </row>
    <row r="10" spans="1:27" ht="25.5" x14ac:dyDescent="0.2">
      <c r="A10" s="27" t="s">
        <v>142</v>
      </c>
      <c r="B10" s="35">
        <f>1582+8+302</f>
        <v>1892</v>
      </c>
      <c r="C10" s="36">
        <f>867+9+302</f>
        <v>1178</v>
      </c>
      <c r="D10" s="36">
        <f>867+8+302</f>
        <v>1177</v>
      </c>
      <c r="E10" s="36">
        <f>867+9+302</f>
        <v>1178</v>
      </c>
      <c r="F10" s="36">
        <f>867+8+302</f>
        <v>1177</v>
      </c>
      <c r="G10" s="36">
        <f>867+9+302</f>
        <v>1178</v>
      </c>
      <c r="H10" s="36"/>
      <c r="I10" s="57">
        <f t="shared" ref="I10:I35" si="0">SUM(B10:H10)</f>
        <v>7780</v>
      </c>
      <c r="J10" s="35">
        <f>361+145.1</f>
        <v>506.1</v>
      </c>
      <c r="K10" s="36"/>
      <c r="L10" s="36"/>
      <c r="M10" s="36"/>
      <c r="N10" s="36"/>
      <c r="O10" s="57">
        <f t="shared" ref="O10:O35" si="1">SUM(J10:N10)</f>
        <v>506.1</v>
      </c>
      <c r="P10" s="53">
        <f>O10+I10</f>
        <v>8286.1</v>
      </c>
      <c r="Q10" s="35">
        <f>1582+8+302</f>
        <v>1892</v>
      </c>
      <c r="R10" s="36">
        <f>867+9+302</f>
        <v>1178</v>
      </c>
      <c r="S10" s="36">
        <f>867+8+302</f>
        <v>1177</v>
      </c>
      <c r="T10" s="36">
        <f>867+9+301.5</f>
        <v>1177.5</v>
      </c>
      <c r="U10" s="36"/>
      <c r="V10" s="59">
        <f t="shared" ref="V10:V35" si="2">SUM(Q10:U10)</f>
        <v>5424.5</v>
      </c>
      <c r="W10" s="36">
        <f>251+145.1</f>
        <v>396.1</v>
      </c>
      <c r="X10" s="52">
        <f>W10+V10</f>
        <v>5820.6</v>
      </c>
      <c r="Y10" s="35">
        <f t="shared" ref="Y10:Y35" si="3">V10+I10</f>
        <v>13204.5</v>
      </c>
      <c r="Z10" s="36">
        <f t="shared" ref="Z10:Z35" si="4">W10+O10</f>
        <v>902.2</v>
      </c>
      <c r="AA10" s="34">
        <f t="shared" ref="AA10:AA14" si="5">SUM(Y10:Z10)</f>
        <v>14106.7</v>
      </c>
    </row>
    <row r="11" spans="1:27" x14ac:dyDescent="0.2">
      <c r="A11" s="27" t="s">
        <v>148</v>
      </c>
      <c r="B11" s="35">
        <f>74.1+178.3+72.1</f>
        <v>324.5</v>
      </c>
      <c r="C11" s="36">
        <f>178.3+72.1</f>
        <v>250.4</v>
      </c>
      <c r="D11" s="36">
        <f>178.3+72.1</f>
        <v>250.4</v>
      </c>
      <c r="E11" s="36">
        <f>178.3+72.1</f>
        <v>250.4</v>
      </c>
      <c r="F11" s="36">
        <f>178.3+72.1</f>
        <v>250.4</v>
      </c>
      <c r="G11" s="36">
        <f>178.3+72.1</f>
        <v>250.4</v>
      </c>
      <c r="H11" s="36"/>
      <c r="I11" s="57">
        <f t="shared" si="0"/>
        <v>1576.5000000000002</v>
      </c>
      <c r="J11" s="35"/>
      <c r="K11" s="36">
        <v>178.3</v>
      </c>
      <c r="L11" s="36"/>
      <c r="M11" s="36">
        <v>178.3</v>
      </c>
      <c r="N11" s="36"/>
      <c r="O11" s="57">
        <f t="shared" si="1"/>
        <v>356.6</v>
      </c>
      <c r="P11" s="53">
        <f t="shared" ref="P11:P12" si="6">O11+I11</f>
        <v>1933.1000000000004</v>
      </c>
      <c r="Q11" s="35">
        <f>74.1+178.3+72.1</f>
        <v>324.5</v>
      </c>
      <c r="R11" s="36">
        <f>178.3+72.1</f>
        <v>250.4</v>
      </c>
      <c r="S11" s="36">
        <f>178.3+72.1</f>
        <v>250.4</v>
      </c>
      <c r="T11" s="36">
        <f>178.3+72.1</f>
        <v>250.4</v>
      </c>
      <c r="U11" s="36"/>
      <c r="V11" s="59">
        <f t="shared" si="2"/>
        <v>1075.7</v>
      </c>
      <c r="W11" s="36"/>
      <c r="X11" s="52">
        <f t="shared" ref="X11:X12" si="7">W11+V11</f>
        <v>1075.7</v>
      </c>
      <c r="Y11" s="35">
        <f t="shared" si="3"/>
        <v>2652.2000000000003</v>
      </c>
      <c r="Z11" s="36">
        <f t="shared" si="4"/>
        <v>356.6</v>
      </c>
      <c r="AA11" s="34">
        <f t="shared" ref="AA11:AA12" si="8">SUM(Y11:Z11)</f>
        <v>3008.8</v>
      </c>
    </row>
    <row r="12" spans="1:27" x14ac:dyDescent="0.2">
      <c r="A12" s="27" t="s">
        <v>149</v>
      </c>
      <c r="B12" s="35">
        <f>642.2+1909.5+574.6</f>
        <v>3126.2999999999997</v>
      </c>
      <c r="C12" s="36">
        <f>706.5+6955.3</f>
        <v>7661.8</v>
      </c>
      <c r="D12" s="36"/>
      <c r="E12" s="36">
        <v>488</v>
      </c>
      <c r="F12" s="36"/>
      <c r="G12" s="36"/>
      <c r="H12" s="36"/>
      <c r="I12" s="57">
        <f t="shared" si="0"/>
        <v>11276.1</v>
      </c>
      <c r="J12" s="35"/>
      <c r="K12" s="36"/>
      <c r="L12" s="36"/>
      <c r="M12" s="36"/>
      <c r="N12" s="36"/>
      <c r="O12" s="57">
        <f t="shared" si="1"/>
        <v>0</v>
      </c>
      <c r="P12" s="53">
        <f t="shared" si="6"/>
        <v>11276.1</v>
      </c>
      <c r="Q12" s="35">
        <f>213.8+2081+574.6</f>
        <v>2869.4</v>
      </c>
      <c r="R12" s="36"/>
      <c r="S12" s="36"/>
      <c r="T12" s="36"/>
      <c r="U12" s="36"/>
      <c r="V12" s="59">
        <f t="shared" si="2"/>
        <v>2869.4</v>
      </c>
      <c r="W12" s="36"/>
      <c r="X12" s="52">
        <f t="shared" si="7"/>
        <v>2869.4</v>
      </c>
      <c r="Y12" s="35">
        <f t="shared" si="3"/>
        <v>14145.5</v>
      </c>
      <c r="Z12" s="36">
        <f t="shared" si="4"/>
        <v>0</v>
      </c>
      <c r="AA12" s="34">
        <f t="shared" si="8"/>
        <v>14145.5</v>
      </c>
    </row>
    <row r="13" spans="1:27" ht="25.5" x14ac:dyDescent="0.2">
      <c r="A13" s="27" t="s">
        <v>141</v>
      </c>
      <c r="B13" s="35">
        <v>2835</v>
      </c>
      <c r="C13" s="36">
        <v>10328</v>
      </c>
      <c r="D13" s="36">
        <v>135</v>
      </c>
      <c r="E13" s="36">
        <v>725</v>
      </c>
      <c r="F13" s="36"/>
      <c r="G13" s="36">
        <v>91</v>
      </c>
      <c r="H13" s="36"/>
      <c r="I13" s="57">
        <f t="shared" si="0"/>
        <v>14114</v>
      </c>
      <c r="J13" s="35">
        <v>1865</v>
      </c>
      <c r="K13" s="36"/>
      <c r="L13" s="36"/>
      <c r="M13" s="36">
        <v>296</v>
      </c>
      <c r="N13" s="36"/>
      <c r="O13" s="57">
        <f t="shared" si="1"/>
        <v>2161</v>
      </c>
      <c r="P13" s="53">
        <f>O13+I13</f>
        <v>16275</v>
      </c>
      <c r="Q13" s="35">
        <v>3090</v>
      </c>
      <c r="R13" s="36">
        <v>45</v>
      </c>
      <c r="S13" s="36">
        <v>136</v>
      </c>
      <c r="T13" s="36">
        <v>45</v>
      </c>
      <c r="U13" s="36"/>
      <c r="V13" s="59">
        <f t="shared" si="2"/>
        <v>3316</v>
      </c>
      <c r="W13" s="36">
        <v>414</v>
      </c>
      <c r="X13" s="52">
        <f>W13+V13</f>
        <v>3730</v>
      </c>
      <c r="Y13" s="35">
        <f t="shared" si="3"/>
        <v>17430</v>
      </c>
      <c r="Z13" s="36">
        <f t="shared" si="4"/>
        <v>2575</v>
      </c>
      <c r="AA13" s="34">
        <f t="shared" si="5"/>
        <v>20005</v>
      </c>
    </row>
    <row r="14" spans="1:27" ht="38.25" x14ac:dyDescent="0.2">
      <c r="A14" s="27" t="s">
        <v>143</v>
      </c>
      <c r="B14" s="35">
        <f>428+81.5</f>
        <v>509.5</v>
      </c>
      <c r="C14" s="36">
        <f>234+81.5</f>
        <v>315.5</v>
      </c>
      <c r="D14" s="36">
        <f>234+81.5</f>
        <v>315.5</v>
      </c>
      <c r="E14" s="36">
        <f>234+81.5</f>
        <v>315.5</v>
      </c>
      <c r="F14" s="36">
        <f>234+81.5</f>
        <v>315.5</v>
      </c>
      <c r="G14" s="36">
        <f>234+81.5</f>
        <v>315.5</v>
      </c>
      <c r="H14" s="36"/>
      <c r="I14" s="57">
        <f t="shared" si="0"/>
        <v>2087</v>
      </c>
      <c r="J14" s="35">
        <f>129+51.8</f>
        <v>180.8</v>
      </c>
      <c r="K14" s="36"/>
      <c r="L14" s="36"/>
      <c r="M14" s="36"/>
      <c r="N14" s="36"/>
      <c r="O14" s="57">
        <f t="shared" si="1"/>
        <v>180.8</v>
      </c>
      <c r="P14" s="53">
        <f>O14+I14</f>
        <v>2267.8000000000002</v>
      </c>
      <c r="Q14" s="35">
        <f>427+81.5</f>
        <v>508.5</v>
      </c>
      <c r="R14" s="36">
        <f>234+81.5</f>
        <v>315.5</v>
      </c>
      <c r="S14" s="36">
        <f>234+81.5</f>
        <v>315.5</v>
      </c>
      <c r="T14" s="36">
        <f>234+81.8</f>
        <v>315.8</v>
      </c>
      <c r="U14" s="36"/>
      <c r="V14" s="59">
        <f t="shared" si="2"/>
        <v>1455.3</v>
      </c>
      <c r="W14" s="36">
        <f>90+51.8</f>
        <v>141.80000000000001</v>
      </c>
      <c r="X14" s="52">
        <f>W14+V14</f>
        <v>1597.1</v>
      </c>
      <c r="Y14" s="35">
        <f t="shared" si="3"/>
        <v>3542.3</v>
      </c>
      <c r="Z14" s="36">
        <f t="shared" si="4"/>
        <v>322.60000000000002</v>
      </c>
      <c r="AA14" s="34">
        <f t="shared" si="5"/>
        <v>3864.9</v>
      </c>
    </row>
    <row r="15" spans="1:27" ht="25.5" x14ac:dyDescent="0.2">
      <c r="A15" s="27" t="s">
        <v>150</v>
      </c>
      <c r="B15" s="35">
        <f>21.1+50.8+25.6</f>
        <v>97.5</v>
      </c>
      <c r="C15" s="36">
        <f>50.8+25</f>
        <v>75.8</v>
      </c>
      <c r="D15" s="36">
        <f>50.8+25</f>
        <v>75.8</v>
      </c>
      <c r="E15" s="36">
        <f>50.8+25</f>
        <v>75.8</v>
      </c>
      <c r="F15" s="36">
        <f>50.8+25</f>
        <v>75.8</v>
      </c>
      <c r="G15" s="36">
        <f>50.8+25</f>
        <v>75.8</v>
      </c>
      <c r="H15" s="36"/>
      <c r="I15" s="57">
        <f t="shared" si="0"/>
        <v>476.50000000000006</v>
      </c>
      <c r="J15" s="35"/>
      <c r="K15" s="36">
        <v>50.8</v>
      </c>
      <c r="L15" s="36"/>
      <c r="M15" s="36">
        <v>50.8</v>
      </c>
      <c r="N15" s="36"/>
      <c r="O15" s="57">
        <f t="shared" si="1"/>
        <v>101.6</v>
      </c>
      <c r="P15" s="53">
        <f t="shared" ref="P15:P16" si="9">O15+I15</f>
        <v>578.1</v>
      </c>
      <c r="Q15" s="35">
        <f>21.1+50.8+25</f>
        <v>96.9</v>
      </c>
      <c r="R15" s="36">
        <f>50.8+25</f>
        <v>75.8</v>
      </c>
      <c r="S15" s="36">
        <f>50.8+25</f>
        <v>75.8</v>
      </c>
      <c r="T15" s="36">
        <f>50.8+25</f>
        <v>75.8</v>
      </c>
      <c r="U15" s="36"/>
      <c r="V15" s="59">
        <f t="shared" si="2"/>
        <v>324.3</v>
      </c>
      <c r="W15" s="36"/>
      <c r="X15" s="52">
        <f t="shared" ref="X15:X16" si="10">W15+V15</f>
        <v>324.3</v>
      </c>
      <c r="Y15" s="35">
        <f t="shared" si="3"/>
        <v>800.80000000000007</v>
      </c>
      <c r="Z15" s="36">
        <f t="shared" si="4"/>
        <v>101.6</v>
      </c>
      <c r="AA15" s="34">
        <f t="shared" ref="AA15:AA16" si="11">SUM(Y15:Z15)</f>
        <v>902.40000000000009</v>
      </c>
    </row>
    <row r="16" spans="1:27" ht="25.5" x14ac:dyDescent="0.2">
      <c r="A16" s="27" t="s">
        <v>151</v>
      </c>
      <c r="B16" s="35">
        <f>183+544.2+163.9</f>
        <v>891.1</v>
      </c>
      <c r="C16" s="36">
        <f>201.3+1982.3</f>
        <v>2183.6</v>
      </c>
      <c r="D16" s="36"/>
      <c r="E16" s="36">
        <v>139</v>
      </c>
      <c r="F16" s="36"/>
      <c r="G16" s="36"/>
      <c r="H16" s="36"/>
      <c r="I16" s="57">
        <f t="shared" si="0"/>
        <v>3213.7</v>
      </c>
      <c r="J16" s="35"/>
      <c r="K16" s="36"/>
      <c r="L16" s="36"/>
      <c r="M16" s="36"/>
      <c r="N16" s="36"/>
      <c r="O16" s="57">
        <f t="shared" si="1"/>
        <v>0</v>
      </c>
      <c r="P16" s="53">
        <f t="shared" si="9"/>
        <v>3213.7</v>
      </c>
      <c r="Q16" s="35">
        <f>60.9+593+163.7</f>
        <v>817.59999999999991</v>
      </c>
      <c r="R16" s="36"/>
      <c r="S16" s="36"/>
      <c r="T16" s="36"/>
      <c r="U16" s="36"/>
      <c r="V16" s="59">
        <f t="shared" si="2"/>
        <v>817.59999999999991</v>
      </c>
      <c r="W16" s="36"/>
      <c r="X16" s="52">
        <f t="shared" si="10"/>
        <v>817.59999999999991</v>
      </c>
      <c r="Y16" s="35">
        <f t="shared" si="3"/>
        <v>4031.2999999999997</v>
      </c>
      <c r="Z16" s="36">
        <f t="shared" si="4"/>
        <v>0</v>
      </c>
      <c r="AA16" s="34">
        <f t="shared" si="11"/>
        <v>4031.2999999999997</v>
      </c>
    </row>
    <row r="17" spans="1:27" x14ac:dyDescent="0.2">
      <c r="A17" s="27" t="s">
        <v>115</v>
      </c>
      <c r="B17" s="35"/>
      <c r="C17" s="36"/>
      <c r="D17" s="36"/>
      <c r="E17" s="36"/>
      <c r="F17" s="36"/>
      <c r="G17" s="36"/>
      <c r="H17" s="36"/>
      <c r="I17" s="57">
        <f t="shared" si="0"/>
        <v>0</v>
      </c>
      <c r="J17" s="35"/>
      <c r="K17" s="36"/>
      <c r="L17" s="36"/>
      <c r="M17" s="36"/>
      <c r="N17" s="36"/>
      <c r="O17" s="57">
        <f t="shared" si="1"/>
        <v>0</v>
      </c>
      <c r="P17" s="53">
        <f t="shared" ref="P17:P32" si="12">O17+I17</f>
        <v>0</v>
      </c>
      <c r="Q17" s="35"/>
      <c r="R17" s="36"/>
      <c r="S17" s="36"/>
      <c r="T17" s="36"/>
      <c r="U17" s="36"/>
      <c r="V17" s="59">
        <f t="shared" si="2"/>
        <v>0</v>
      </c>
      <c r="W17" s="36"/>
      <c r="X17" s="52">
        <f t="shared" ref="X17:X32" si="13">W17+V17</f>
        <v>0</v>
      </c>
      <c r="Y17" s="35">
        <f t="shared" si="3"/>
        <v>0</v>
      </c>
      <c r="Z17" s="36">
        <f t="shared" si="4"/>
        <v>0</v>
      </c>
      <c r="AA17" s="34">
        <f t="shared" ref="AA17:AA29" si="14">X17+P17</f>
        <v>0</v>
      </c>
    </row>
    <row r="18" spans="1:27" x14ac:dyDescent="0.2">
      <c r="A18" s="27" t="s">
        <v>98</v>
      </c>
      <c r="B18" s="35">
        <f>1350+12334</f>
        <v>13684</v>
      </c>
      <c r="C18" s="36">
        <f>1393+12589</f>
        <v>13982</v>
      </c>
      <c r="D18" s="36">
        <f>948+40225-17165</f>
        <v>24008</v>
      </c>
      <c r="E18" s="36">
        <v>6126</v>
      </c>
      <c r="F18" s="36">
        <v>1082</v>
      </c>
      <c r="G18" s="36">
        <f>296+9595</f>
        <v>9891</v>
      </c>
      <c r="H18" s="36"/>
      <c r="I18" s="57">
        <f t="shared" si="0"/>
        <v>68773</v>
      </c>
      <c r="J18" s="35"/>
      <c r="K18" s="36">
        <v>408</v>
      </c>
      <c r="L18" s="36">
        <v>3076</v>
      </c>
      <c r="M18" s="36">
        <v>506</v>
      </c>
      <c r="N18" s="36">
        <v>887</v>
      </c>
      <c r="O18" s="57">
        <f t="shared" si="1"/>
        <v>4877</v>
      </c>
      <c r="P18" s="53">
        <f>O18+I18</f>
        <v>73650</v>
      </c>
      <c r="Q18" s="35">
        <f>1350+8803</f>
        <v>10153</v>
      </c>
      <c r="R18" s="36">
        <f>1393+5247</f>
        <v>6640</v>
      </c>
      <c r="S18" s="36">
        <f>948+18394-8899</f>
        <v>10443</v>
      </c>
      <c r="T18" s="36">
        <f>296+3142</f>
        <v>3438</v>
      </c>
      <c r="U18" s="36"/>
      <c r="V18" s="59">
        <f t="shared" si="2"/>
        <v>30674</v>
      </c>
      <c r="W18" s="36"/>
      <c r="X18" s="52">
        <f t="shared" si="13"/>
        <v>30674</v>
      </c>
      <c r="Y18" s="35">
        <f t="shared" si="3"/>
        <v>99447</v>
      </c>
      <c r="Z18" s="36">
        <f t="shared" si="4"/>
        <v>4877</v>
      </c>
      <c r="AA18" s="34">
        <f t="shared" si="14"/>
        <v>104324</v>
      </c>
    </row>
    <row r="19" spans="1:27" x14ac:dyDescent="0.2">
      <c r="A19" s="28" t="s">
        <v>99</v>
      </c>
      <c r="B19" s="35">
        <f>SUM(B9:B18)</f>
        <v>33911.899999999994</v>
      </c>
      <c r="C19" s="36">
        <f t="shared" ref="C19:AA19" si="15">SUM(C9:C18)</f>
        <v>74382.100000000006</v>
      </c>
      <c r="D19" s="36">
        <f t="shared" si="15"/>
        <v>26460.7</v>
      </c>
      <c r="E19" s="36">
        <f t="shared" si="15"/>
        <v>11981.7</v>
      </c>
      <c r="F19" s="36">
        <f t="shared" si="15"/>
        <v>2900.7</v>
      </c>
      <c r="G19" s="36">
        <f t="shared" si="15"/>
        <v>12166.7</v>
      </c>
      <c r="H19" s="36">
        <f t="shared" si="15"/>
        <v>0</v>
      </c>
      <c r="I19" s="57">
        <f t="shared" si="0"/>
        <v>161803.80000000005</v>
      </c>
      <c r="J19" s="35">
        <f t="shared" si="15"/>
        <v>7774.9000000000005</v>
      </c>
      <c r="K19" s="36">
        <f t="shared" si="15"/>
        <v>637.1</v>
      </c>
      <c r="L19" s="36">
        <f t="shared" si="15"/>
        <v>3076</v>
      </c>
      <c r="M19" s="36">
        <f t="shared" si="15"/>
        <v>2173.1</v>
      </c>
      <c r="N19" s="36">
        <f t="shared" si="15"/>
        <v>887</v>
      </c>
      <c r="O19" s="57">
        <f t="shared" si="1"/>
        <v>14548.1</v>
      </c>
      <c r="P19" s="53">
        <f t="shared" si="15"/>
        <v>176351.90000000002</v>
      </c>
      <c r="Q19" s="35">
        <f t="shared" si="15"/>
        <v>31237.9</v>
      </c>
      <c r="R19" s="36">
        <f t="shared" si="15"/>
        <v>8687.7000000000007</v>
      </c>
      <c r="S19" s="36">
        <f t="shared" si="15"/>
        <v>12896.7</v>
      </c>
      <c r="T19" s="36">
        <f t="shared" si="15"/>
        <v>5485.5</v>
      </c>
      <c r="U19" s="36">
        <f t="shared" si="15"/>
        <v>0</v>
      </c>
      <c r="V19" s="59">
        <f t="shared" si="2"/>
        <v>58307.8</v>
      </c>
      <c r="W19" s="36">
        <f t="shared" si="15"/>
        <v>2112.9</v>
      </c>
      <c r="X19" s="52">
        <f t="shared" si="15"/>
        <v>60420.7</v>
      </c>
      <c r="Y19" s="35">
        <f t="shared" si="3"/>
        <v>220111.60000000003</v>
      </c>
      <c r="Z19" s="36">
        <f t="shared" si="4"/>
        <v>16661</v>
      </c>
      <c r="AA19" s="34">
        <f t="shared" si="15"/>
        <v>236772.59999999998</v>
      </c>
    </row>
    <row r="20" spans="1:27" x14ac:dyDescent="0.2">
      <c r="A20" s="28" t="s">
        <v>100</v>
      </c>
      <c r="B20" s="35"/>
      <c r="C20" s="36"/>
      <c r="D20" s="36"/>
      <c r="E20" s="36"/>
      <c r="F20" s="36"/>
      <c r="G20" s="36"/>
      <c r="H20" s="36"/>
      <c r="I20" s="57">
        <f t="shared" si="0"/>
        <v>0</v>
      </c>
      <c r="J20" s="35"/>
      <c r="K20" s="36"/>
      <c r="L20" s="36"/>
      <c r="M20" s="36"/>
      <c r="N20" s="36"/>
      <c r="O20" s="57">
        <f t="shared" si="1"/>
        <v>0</v>
      </c>
      <c r="P20" s="53">
        <f t="shared" si="12"/>
        <v>0</v>
      </c>
      <c r="Q20" s="35"/>
      <c r="R20" s="36"/>
      <c r="S20" s="36"/>
      <c r="T20" s="36"/>
      <c r="U20" s="36"/>
      <c r="V20" s="59">
        <f t="shared" si="2"/>
        <v>0</v>
      </c>
      <c r="W20" s="36"/>
      <c r="X20" s="52">
        <f t="shared" si="13"/>
        <v>0</v>
      </c>
      <c r="Y20" s="35">
        <f t="shared" si="3"/>
        <v>0</v>
      </c>
      <c r="Z20" s="36">
        <f t="shared" si="4"/>
        <v>0</v>
      </c>
      <c r="AA20" s="34">
        <f t="shared" si="14"/>
        <v>0</v>
      </c>
    </row>
    <row r="21" spans="1:27" x14ac:dyDescent="0.2">
      <c r="A21" s="27" t="s">
        <v>101</v>
      </c>
      <c r="B21" s="35"/>
      <c r="C21" s="36"/>
      <c r="D21" s="36"/>
      <c r="E21" s="36"/>
      <c r="F21" s="36"/>
      <c r="G21" s="36">
        <v>250</v>
      </c>
      <c r="H21" s="36"/>
      <c r="I21" s="57">
        <f t="shared" si="0"/>
        <v>250</v>
      </c>
      <c r="J21" s="35"/>
      <c r="K21" s="36"/>
      <c r="L21" s="36"/>
      <c r="M21" s="36"/>
      <c r="N21" s="36">
        <v>93</v>
      </c>
      <c r="O21" s="57">
        <f t="shared" si="1"/>
        <v>93</v>
      </c>
      <c r="P21" s="53">
        <f t="shared" si="12"/>
        <v>343</v>
      </c>
      <c r="Q21" s="35"/>
      <c r="R21" s="36"/>
      <c r="S21" s="36"/>
      <c r="T21" s="36">
        <f>855+249</f>
        <v>1104</v>
      </c>
      <c r="U21" s="36"/>
      <c r="V21" s="59">
        <f t="shared" si="2"/>
        <v>1104</v>
      </c>
      <c r="W21" s="36"/>
      <c r="X21" s="52">
        <f t="shared" si="13"/>
        <v>1104</v>
      </c>
      <c r="Y21" s="35">
        <f t="shared" si="3"/>
        <v>1354</v>
      </c>
      <c r="Z21" s="36">
        <f t="shared" si="4"/>
        <v>93</v>
      </c>
      <c r="AA21" s="34">
        <f t="shared" si="14"/>
        <v>1447</v>
      </c>
    </row>
    <row r="22" spans="1:27" x14ac:dyDescent="0.2">
      <c r="A22" s="27" t="s">
        <v>102</v>
      </c>
      <c r="B22" s="35"/>
      <c r="C22" s="36"/>
      <c r="D22" s="36"/>
      <c r="E22" s="36"/>
      <c r="F22" s="36"/>
      <c r="G22" s="36"/>
      <c r="H22" s="36"/>
      <c r="I22" s="57">
        <f t="shared" si="0"/>
        <v>0</v>
      </c>
      <c r="J22" s="35"/>
      <c r="K22" s="36"/>
      <c r="L22" s="36"/>
      <c r="M22" s="36"/>
      <c r="N22" s="36"/>
      <c r="O22" s="57">
        <f t="shared" si="1"/>
        <v>0</v>
      </c>
      <c r="P22" s="53">
        <f t="shared" si="12"/>
        <v>0</v>
      </c>
      <c r="Q22" s="35"/>
      <c r="R22" s="36"/>
      <c r="S22" s="36"/>
      <c r="T22" s="36"/>
      <c r="U22" s="36"/>
      <c r="V22" s="59">
        <f t="shared" si="2"/>
        <v>0</v>
      </c>
      <c r="W22" s="36"/>
      <c r="X22" s="52">
        <f t="shared" si="13"/>
        <v>0</v>
      </c>
      <c r="Y22" s="35">
        <f t="shared" si="3"/>
        <v>0</v>
      </c>
      <c r="Z22" s="36">
        <f t="shared" si="4"/>
        <v>0</v>
      </c>
      <c r="AA22" s="34">
        <f t="shared" si="14"/>
        <v>0</v>
      </c>
    </row>
    <row r="23" spans="1:27" x14ac:dyDescent="0.2">
      <c r="A23" s="26" t="s">
        <v>103</v>
      </c>
      <c r="B23" s="35">
        <f>SUM(B20:B22)</f>
        <v>0</v>
      </c>
      <c r="C23" s="36">
        <f t="shared" ref="C23:W23" si="16">SUM(C20:C22)</f>
        <v>0</v>
      </c>
      <c r="D23" s="36">
        <f t="shared" si="16"/>
        <v>0</v>
      </c>
      <c r="E23" s="36">
        <f t="shared" si="16"/>
        <v>0</v>
      </c>
      <c r="F23" s="36">
        <f t="shared" si="16"/>
        <v>0</v>
      </c>
      <c r="G23" s="36">
        <f t="shared" si="16"/>
        <v>250</v>
      </c>
      <c r="H23" s="36">
        <f t="shared" si="16"/>
        <v>0</v>
      </c>
      <c r="I23" s="57">
        <f t="shared" si="0"/>
        <v>250</v>
      </c>
      <c r="J23" s="35">
        <f t="shared" si="16"/>
        <v>0</v>
      </c>
      <c r="K23" s="36">
        <f t="shared" si="16"/>
        <v>0</v>
      </c>
      <c r="L23" s="36">
        <f t="shared" si="16"/>
        <v>0</v>
      </c>
      <c r="M23" s="36">
        <f t="shared" si="16"/>
        <v>0</v>
      </c>
      <c r="N23" s="36">
        <f t="shared" si="16"/>
        <v>93</v>
      </c>
      <c r="O23" s="57">
        <f t="shared" si="1"/>
        <v>93</v>
      </c>
      <c r="P23" s="53">
        <f t="shared" si="12"/>
        <v>343</v>
      </c>
      <c r="Q23" s="35">
        <f t="shared" si="16"/>
        <v>0</v>
      </c>
      <c r="R23" s="36">
        <f t="shared" si="16"/>
        <v>0</v>
      </c>
      <c r="S23" s="36">
        <f t="shared" si="16"/>
        <v>0</v>
      </c>
      <c r="T23" s="36">
        <f t="shared" si="16"/>
        <v>1104</v>
      </c>
      <c r="U23" s="36">
        <f t="shared" si="16"/>
        <v>0</v>
      </c>
      <c r="V23" s="59">
        <f t="shared" si="2"/>
        <v>1104</v>
      </c>
      <c r="W23" s="36">
        <f t="shared" si="16"/>
        <v>0</v>
      </c>
      <c r="X23" s="52">
        <f t="shared" si="13"/>
        <v>1104</v>
      </c>
      <c r="Y23" s="35">
        <f t="shared" si="3"/>
        <v>1354</v>
      </c>
      <c r="Z23" s="36">
        <f t="shared" si="4"/>
        <v>93</v>
      </c>
      <c r="AA23" s="34">
        <f t="shared" si="14"/>
        <v>1447</v>
      </c>
    </row>
    <row r="24" spans="1:27" s="22" customFormat="1" ht="13.5" x14ac:dyDescent="0.25">
      <c r="A24" s="26" t="s">
        <v>116</v>
      </c>
      <c r="B24" s="51">
        <f>B23+B19</f>
        <v>33911.899999999994</v>
      </c>
      <c r="C24" s="48">
        <f t="shared" ref="C24:AA24" si="17">C23+C19</f>
        <v>74382.100000000006</v>
      </c>
      <c r="D24" s="48">
        <f t="shared" si="17"/>
        <v>26460.7</v>
      </c>
      <c r="E24" s="48">
        <f t="shared" si="17"/>
        <v>11981.7</v>
      </c>
      <c r="F24" s="48">
        <f t="shared" si="17"/>
        <v>2900.7</v>
      </c>
      <c r="G24" s="48">
        <f t="shared" si="17"/>
        <v>12416.7</v>
      </c>
      <c r="H24" s="48">
        <f t="shared" si="17"/>
        <v>0</v>
      </c>
      <c r="I24" s="58">
        <f t="shared" si="0"/>
        <v>162053.80000000005</v>
      </c>
      <c r="J24" s="51">
        <f t="shared" si="17"/>
        <v>7774.9000000000005</v>
      </c>
      <c r="K24" s="48">
        <f t="shared" si="17"/>
        <v>637.1</v>
      </c>
      <c r="L24" s="48">
        <f t="shared" si="17"/>
        <v>3076</v>
      </c>
      <c r="M24" s="48">
        <f t="shared" si="17"/>
        <v>2173.1</v>
      </c>
      <c r="N24" s="48">
        <f t="shared" si="17"/>
        <v>980</v>
      </c>
      <c r="O24" s="58">
        <f t="shared" si="1"/>
        <v>14641.1</v>
      </c>
      <c r="P24" s="53">
        <f t="shared" si="17"/>
        <v>176694.90000000002</v>
      </c>
      <c r="Q24" s="51">
        <f t="shared" si="17"/>
        <v>31237.9</v>
      </c>
      <c r="R24" s="48">
        <f t="shared" si="17"/>
        <v>8687.7000000000007</v>
      </c>
      <c r="S24" s="48">
        <f t="shared" si="17"/>
        <v>12896.7</v>
      </c>
      <c r="T24" s="48">
        <f t="shared" si="17"/>
        <v>6589.5</v>
      </c>
      <c r="U24" s="48">
        <f t="shared" si="17"/>
        <v>0</v>
      </c>
      <c r="V24" s="60">
        <f t="shared" si="2"/>
        <v>59411.8</v>
      </c>
      <c r="W24" s="48">
        <f t="shared" si="17"/>
        <v>2112.9</v>
      </c>
      <c r="X24" s="52">
        <f t="shared" si="17"/>
        <v>61524.7</v>
      </c>
      <c r="Y24" s="51">
        <f t="shared" si="3"/>
        <v>221465.60000000003</v>
      </c>
      <c r="Z24" s="48">
        <f t="shared" si="4"/>
        <v>16754</v>
      </c>
      <c r="AA24" s="52">
        <f t="shared" si="17"/>
        <v>238219.59999999998</v>
      </c>
    </row>
    <row r="25" spans="1:27" x14ac:dyDescent="0.2">
      <c r="A25" s="26" t="s">
        <v>104</v>
      </c>
      <c r="B25" s="35"/>
      <c r="C25" s="36"/>
      <c r="D25" s="36"/>
      <c r="E25" s="36"/>
      <c r="F25" s="36"/>
      <c r="G25" s="36"/>
      <c r="H25" s="36"/>
      <c r="I25" s="57">
        <f t="shared" si="0"/>
        <v>0</v>
      </c>
      <c r="J25" s="35"/>
      <c r="K25" s="36"/>
      <c r="L25" s="36"/>
      <c r="M25" s="36"/>
      <c r="N25" s="36"/>
      <c r="O25" s="57">
        <f t="shared" si="1"/>
        <v>0</v>
      </c>
      <c r="P25" s="53">
        <f t="shared" si="12"/>
        <v>0</v>
      </c>
      <c r="Q25" s="35"/>
      <c r="R25" s="36"/>
      <c r="S25" s="36"/>
      <c r="T25" s="36"/>
      <c r="U25" s="36"/>
      <c r="V25" s="59">
        <f t="shared" si="2"/>
        <v>0</v>
      </c>
      <c r="W25" s="36"/>
      <c r="X25" s="52">
        <f t="shared" si="13"/>
        <v>0</v>
      </c>
      <c r="Y25" s="35">
        <f t="shared" si="3"/>
        <v>0</v>
      </c>
      <c r="Z25" s="36">
        <f t="shared" si="4"/>
        <v>0</v>
      </c>
      <c r="AA25" s="34">
        <f t="shared" si="14"/>
        <v>0</v>
      </c>
    </row>
    <row r="26" spans="1:27" x14ac:dyDescent="0.2">
      <c r="A26" s="26" t="s">
        <v>105</v>
      </c>
      <c r="B26" s="35"/>
      <c r="C26" s="36"/>
      <c r="D26" s="36"/>
      <c r="E26" s="36"/>
      <c r="F26" s="36"/>
      <c r="G26" s="36"/>
      <c r="H26" s="36"/>
      <c r="I26" s="57">
        <f t="shared" si="0"/>
        <v>0</v>
      </c>
      <c r="J26" s="35"/>
      <c r="K26" s="36"/>
      <c r="L26" s="36"/>
      <c r="M26" s="36"/>
      <c r="N26" s="36"/>
      <c r="O26" s="57">
        <f t="shared" si="1"/>
        <v>0</v>
      </c>
      <c r="P26" s="53">
        <f t="shared" si="12"/>
        <v>0</v>
      </c>
      <c r="Q26" s="35"/>
      <c r="R26" s="36"/>
      <c r="S26" s="36"/>
      <c r="T26" s="36"/>
      <c r="U26" s="36"/>
      <c r="V26" s="59">
        <f t="shared" si="2"/>
        <v>0</v>
      </c>
      <c r="W26" s="36"/>
      <c r="X26" s="52">
        <f t="shared" si="13"/>
        <v>0</v>
      </c>
      <c r="Y26" s="35">
        <f t="shared" si="3"/>
        <v>0</v>
      </c>
      <c r="Z26" s="36">
        <f t="shared" si="4"/>
        <v>0</v>
      </c>
      <c r="AA26" s="34">
        <f t="shared" si="14"/>
        <v>0</v>
      </c>
    </row>
    <row r="27" spans="1:27" x14ac:dyDescent="0.2">
      <c r="A27" s="29" t="s">
        <v>120</v>
      </c>
      <c r="B27" s="44">
        <v>6513</v>
      </c>
      <c r="C27" s="36"/>
      <c r="D27" s="36"/>
      <c r="E27" s="36"/>
      <c r="F27" s="36"/>
      <c r="G27" s="36"/>
      <c r="H27" s="36"/>
      <c r="I27" s="57">
        <f t="shared" si="0"/>
        <v>6513</v>
      </c>
      <c r="J27" s="35"/>
      <c r="K27" s="36">
        <v>736</v>
      </c>
      <c r="L27" s="36"/>
      <c r="M27" s="36">
        <v>420</v>
      </c>
      <c r="N27" s="36"/>
      <c r="O27" s="57">
        <f t="shared" si="1"/>
        <v>1156</v>
      </c>
      <c r="P27" s="53">
        <f t="shared" si="12"/>
        <v>7669</v>
      </c>
      <c r="Q27" s="45">
        <v>32</v>
      </c>
      <c r="R27" s="36"/>
      <c r="S27" s="36"/>
      <c r="T27" s="36"/>
      <c r="U27" s="36"/>
      <c r="V27" s="59">
        <f t="shared" si="2"/>
        <v>32</v>
      </c>
      <c r="W27" s="36"/>
      <c r="X27" s="52">
        <f t="shared" si="13"/>
        <v>32</v>
      </c>
      <c r="Y27" s="35">
        <f t="shared" si="3"/>
        <v>6545</v>
      </c>
      <c r="Z27" s="36">
        <f t="shared" si="4"/>
        <v>1156</v>
      </c>
      <c r="AA27" s="34">
        <f t="shared" si="14"/>
        <v>7701</v>
      </c>
    </row>
    <row r="28" spans="1:27" x14ac:dyDescent="0.2">
      <c r="A28" s="26" t="s">
        <v>106</v>
      </c>
      <c r="B28" s="35">
        <f t="shared" ref="B28:F28" si="18">SUM(B26:B27)</f>
        <v>6513</v>
      </c>
      <c r="C28" s="36">
        <f t="shared" si="18"/>
        <v>0</v>
      </c>
      <c r="D28" s="36">
        <f t="shared" si="18"/>
        <v>0</v>
      </c>
      <c r="E28" s="36">
        <f t="shared" si="18"/>
        <v>0</v>
      </c>
      <c r="F28" s="36">
        <f t="shared" si="18"/>
        <v>0</v>
      </c>
      <c r="G28" s="36"/>
      <c r="H28" s="36">
        <f t="shared" ref="H28" si="19">SUM(H26:H27)</f>
        <v>0</v>
      </c>
      <c r="I28" s="57">
        <f t="shared" si="0"/>
        <v>6513</v>
      </c>
      <c r="J28" s="35">
        <f t="shared" ref="J28:N28" si="20">SUM(J26:J27)</f>
        <v>0</v>
      </c>
      <c r="K28" s="36">
        <f t="shared" si="20"/>
        <v>736</v>
      </c>
      <c r="L28" s="36">
        <f t="shared" si="20"/>
        <v>0</v>
      </c>
      <c r="M28" s="36">
        <f t="shared" si="20"/>
        <v>420</v>
      </c>
      <c r="N28" s="36">
        <f t="shared" si="20"/>
        <v>0</v>
      </c>
      <c r="O28" s="57">
        <f t="shared" si="1"/>
        <v>1156</v>
      </c>
      <c r="P28" s="53">
        <f t="shared" si="12"/>
        <v>7669</v>
      </c>
      <c r="Q28" s="35">
        <f t="shared" ref="Q28:S28" si="21">SUM(Q26:Q27)</f>
        <v>32</v>
      </c>
      <c r="R28" s="36">
        <f t="shared" si="21"/>
        <v>0</v>
      </c>
      <c r="S28" s="36">
        <f t="shared" si="21"/>
        <v>0</v>
      </c>
      <c r="T28" s="36"/>
      <c r="U28" s="36">
        <f t="shared" ref="U28" si="22">SUM(U26:U27)</f>
        <v>0</v>
      </c>
      <c r="V28" s="59">
        <f t="shared" si="2"/>
        <v>32</v>
      </c>
      <c r="W28" s="36">
        <f t="shared" ref="W28" si="23">SUM(W26:W27)</f>
        <v>0</v>
      </c>
      <c r="X28" s="52">
        <f t="shared" si="13"/>
        <v>32</v>
      </c>
      <c r="Y28" s="35">
        <f t="shared" si="3"/>
        <v>6545</v>
      </c>
      <c r="Z28" s="36">
        <f t="shared" si="4"/>
        <v>1156</v>
      </c>
      <c r="AA28" s="34">
        <f t="shared" si="14"/>
        <v>7701</v>
      </c>
    </row>
    <row r="29" spans="1:27" x14ac:dyDescent="0.2">
      <c r="A29" s="26" t="s">
        <v>107</v>
      </c>
      <c r="B29" s="35"/>
      <c r="C29" s="36"/>
      <c r="D29" s="36"/>
      <c r="E29" s="36"/>
      <c r="F29" s="36"/>
      <c r="G29" s="36"/>
      <c r="H29" s="36"/>
      <c r="I29" s="57">
        <f t="shared" si="0"/>
        <v>0</v>
      </c>
      <c r="J29" s="35"/>
      <c r="K29" s="36"/>
      <c r="L29" s="36"/>
      <c r="M29" s="36"/>
      <c r="N29" s="36"/>
      <c r="O29" s="57">
        <f t="shared" si="1"/>
        <v>0</v>
      </c>
      <c r="P29" s="53">
        <f t="shared" si="12"/>
        <v>0</v>
      </c>
      <c r="Q29" s="35"/>
      <c r="R29" s="36"/>
      <c r="S29" s="36"/>
      <c r="T29" s="36"/>
      <c r="U29" s="36"/>
      <c r="V29" s="59">
        <f t="shared" si="2"/>
        <v>0</v>
      </c>
      <c r="W29" s="36"/>
      <c r="X29" s="52">
        <f t="shared" si="13"/>
        <v>0</v>
      </c>
      <c r="Y29" s="35">
        <f t="shared" si="3"/>
        <v>0</v>
      </c>
      <c r="Z29" s="36">
        <f t="shared" si="4"/>
        <v>0</v>
      </c>
      <c r="AA29" s="34">
        <f t="shared" si="14"/>
        <v>0</v>
      </c>
    </row>
    <row r="30" spans="1:27" x14ac:dyDescent="0.2">
      <c r="A30" s="29" t="s">
        <v>108</v>
      </c>
      <c r="B30" s="35"/>
      <c r="C30" s="36"/>
      <c r="D30" s="36"/>
      <c r="E30" s="36"/>
      <c r="F30" s="36"/>
      <c r="G30" s="36"/>
      <c r="H30" s="36"/>
      <c r="I30" s="57">
        <f t="shared" si="0"/>
        <v>0</v>
      </c>
      <c r="J30" s="35"/>
      <c r="K30" s="36"/>
      <c r="L30" s="36"/>
      <c r="M30" s="36"/>
      <c r="N30" s="36"/>
      <c r="O30" s="57">
        <f t="shared" si="1"/>
        <v>0</v>
      </c>
      <c r="P30" s="53">
        <f t="shared" si="12"/>
        <v>0</v>
      </c>
      <c r="Q30" s="35"/>
      <c r="R30" s="36"/>
      <c r="S30" s="36"/>
      <c r="T30" s="36"/>
      <c r="U30" s="36"/>
      <c r="V30" s="59">
        <f t="shared" si="2"/>
        <v>0</v>
      </c>
      <c r="W30" s="36"/>
      <c r="X30" s="52">
        <f t="shared" si="13"/>
        <v>0</v>
      </c>
      <c r="Y30" s="35">
        <f t="shared" si="3"/>
        <v>0</v>
      </c>
      <c r="Z30" s="36">
        <f t="shared" si="4"/>
        <v>0</v>
      </c>
      <c r="AA30" s="34">
        <f t="shared" ref="AA30:AA32" si="24">X30+P30</f>
        <v>0</v>
      </c>
    </row>
    <row r="31" spans="1:27" x14ac:dyDescent="0.2">
      <c r="A31" s="26" t="s">
        <v>109</v>
      </c>
      <c r="B31" s="35">
        <f>SUM(B29:B30)</f>
        <v>0</v>
      </c>
      <c r="C31" s="36">
        <f t="shared" ref="C31:W31" si="25">SUM(C29:C30)</f>
        <v>0</v>
      </c>
      <c r="D31" s="36">
        <f t="shared" si="25"/>
        <v>0</v>
      </c>
      <c r="E31" s="36">
        <f t="shared" si="25"/>
        <v>0</v>
      </c>
      <c r="F31" s="36">
        <f t="shared" si="25"/>
        <v>0</v>
      </c>
      <c r="G31" s="36"/>
      <c r="H31" s="36">
        <f t="shared" si="25"/>
        <v>0</v>
      </c>
      <c r="I31" s="57">
        <f t="shared" si="0"/>
        <v>0</v>
      </c>
      <c r="J31" s="35">
        <f t="shared" si="25"/>
        <v>0</v>
      </c>
      <c r="K31" s="36">
        <f t="shared" si="25"/>
        <v>0</v>
      </c>
      <c r="L31" s="36">
        <f t="shared" si="25"/>
        <v>0</v>
      </c>
      <c r="M31" s="36">
        <f t="shared" si="25"/>
        <v>0</v>
      </c>
      <c r="N31" s="36">
        <f t="shared" si="25"/>
        <v>0</v>
      </c>
      <c r="O31" s="57">
        <f t="shared" si="1"/>
        <v>0</v>
      </c>
      <c r="P31" s="53">
        <f t="shared" si="12"/>
        <v>0</v>
      </c>
      <c r="Q31" s="35">
        <f t="shared" si="25"/>
        <v>0</v>
      </c>
      <c r="R31" s="36">
        <f t="shared" si="25"/>
        <v>0</v>
      </c>
      <c r="S31" s="36">
        <f t="shared" si="25"/>
        <v>0</v>
      </c>
      <c r="T31" s="36"/>
      <c r="U31" s="36">
        <f t="shared" si="25"/>
        <v>0</v>
      </c>
      <c r="V31" s="59">
        <f t="shared" si="2"/>
        <v>0</v>
      </c>
      <c r="W31" s="36">
        <f t="shared" si="25"/>
        <v>0</v>
      </c>
      <c r="X31" s="52">
        <f t="shared" si="13"/>
        <v>0</v>
      </c>
      <c r="Y31" s="35">
        <f t="shared" si="3"/>
        <v>0</v>
      </c>
      <c r="Z31" s="36">
        <f t="shared" si="4"/>
        <v>0</v>
      </c>
      <c r="AA31" s="34">
        <f t="shared" si="24"/>
        <v>0</v>
      </c>
    </row>
    <row r="32" spans="1:27" s="22" customFormat="1" ht="13.5" x14ac:dyDescent="0.25">
      <c r="A32" s="26" t="s">
        <v>117</v>
      </c>
      <c r="B32" s="51">
        <f>B31+B28</f>
        <v>6513</v>
      </c>
      <c r="C32" s="48">
        <f t="shared" ref="C32:W32" si="26">C31+C28</f>
        <v>0</v>
      </c>
      <c r="D32" s="48">
        <f t="shared" si="26"/>
        <v>0</v>
      </c>
      <c r="E32" s="48">
        <f t="shared" si="26"/>
        <v>0</v>
      </c>
      <c r="F32" s="48">
        <f t="shared" si="26"/>
        <v>0</v>
      </c>
      <c r="G32" s="48"/>
      <c r="H32" s="48">
        <f t="shared" si="26"/>
        <v>0</v>
      </c>
      <c r="I32" s="58">
        <f t="shared" si="0"/>
        <v>6513</v>
      </c>
      <c r="J32" s="51">
        <f t="shared" si="26"/>
        <v>0</v>
      </c>
      <c r="K32" s="48">
        <f t="shared" si="26"/>
        <v>736</v>
      </c>
      <c r="L32" s="48">
        <f t="shared" si="26"/>
        <v>0</v>
      </c>
      <c r="M32" s="48">
        <f t="shared" si="26"/>
        <v>420</v>
      </c>
      <c r="N32" s="48">
        <f t="shared" si="26"/>
        <v>0</v>
      </c>
      <c r="O32" s="58">
        <f t="shared" si="1"/>
        <v>1156</v>
      </c>
      <c r="P32" s="53">
        <f t="shared" si="12"/>
        <v>7669</v>
      </c>
      <c r="Q32" s="51">
        <f t="shared" si="26"/>
        <v>32</v>
      </c>
      <c r="R32" s="48">
        <f t="shared" si="26"/>
        <v>0</v>
      </c>
      <c r="S32" s="48">
        <f t="shared" si="26"/>
        <v>0</v>
      </c>
      <c r="T32" s="48"/>
      <c r="U32" s="48">
        <f t="shared" si="26"/>
        <v>0</v>
      </c>
      <c r="V32" s="60">
        <f t="shared" si="2"/>
        <v>32</v>
      </c>
      <c r="W32" s="48">
        <f t="shared" si="26"/>
        <v>0</v>
      </c>
      <c r="X32" s="52">
        <f t="shared" si="13"/>
        <v>32</v>
      </c>
      <c r="Y32" s="51">
        <f t="shared" si="3"/>
        <v>6545</v>
      </c>
      <c r="Z32" s="48">
        <f t="shared" si="4"/>
        <v>1156</v>
      </c>
      <c r="AA32" s="52">
        <f t="shared" si="24"/>
        <v>7701</v>
      </c>
    </row>
    <row r="33" spans="1:28" s="22" customFormat="1" x14ac:dyDescent="0.2">
      <c r="A33" s="30" t="s">
        <v>118</v>
      </c>
      <c r="B33" s="46">
        <f>B24-B32</f>
        <v>27398.899999999994</v>
      </c>
      <c r="C33" s="46">
        <f t="shared" ref="C33:AA33" si="27">C24-C32</f>
        <v>74382.100000000006</v>
      </c>
      <c r="D33" s="46">
        <f t="shared" si="27"/>
        <v>26460.7</v>
      </c>
      <c r="E33" s="46">
        <f t="shared" si="27"/>
        <v>11981.7</v>
      </c>
      <c r="F33" s="46">
        <f t="shared" si="27"/>
        <v>2900.7</v>
      </c>
      <c r="G33" s="46">
        <f t="shared" si="27"/>
        <v>12416.7</v>
      </c>
      <c r="H33" s="46">
        <f t="shared" si="27"/>
        <v>0</v>
      </c>
      <c r="I33" s="46">
        <f t="shared" si="27"/>
        <v>155540.80000000005</v>
      </c>
      <c r="J33" s="46">
        <f t="shared" si="27"/>
        <v>7774.9000000000005</v>
      </c>
      <c r="K33" s="46">
        <f t="shared" si="27"/>
        <v>-98.899999999999977</v>
      </c>
      <c r="L33" s="46">
        <f t="shared" si="27"/>
        <v>3076</v>
      </c>
      <c r="M33" s="46">
        <f t="shared" si="27"/>
        <v>1753.1</v>
      </c>
      <c r="N33" s="46">
        <f t="shared" si="27"/>
        <v>980</v>
      </c>
      <c r="O33" s="46">
        <f t="shared" si="27"/>
        <v>13485.1</v>
      </c>
      <c r="P33" s="46">
        <f t="shared" si="27"/>
        <v>169025.90000000002</v>
      </c>
      <c r="Q33" s="46">
        <f t="shared" si="27"/>
        <v>31205.9</v>
      </c>
      <c r="R33" s="46">
        <f t="shared" si="27"/>
        <v>8687.7000000000007</v>
      </c>
      <c r="S33" s="46">
        <f t="shared" si="27"/>
        <v>12896.7</v>
      </c>
      <c r="T33" s="46">
        <f t="shared" si="27"/>
        <v>6589.5</v>
      </c>
      <c r="U33" s="46">
        <f t="shared" si="27"/>
        <v>0</v>
      </c>
      <c r="V33" s="46">
        <f t="shared" si="27"/>
        <v>59379.8</v>
      </c>
      <c r="W33" s="46">
        <f t="shared" si="27"/>
        <v>2112.9</v>
      </c>
      <c r="X33" s="46">
        <f t="shared" si="27"/>
        <v>61492.7</v>
      </c>
      <c r="Y33" s="46">
        <f t="shared" si="27"/>
        <v>214920.60000000003</v>
      </c>
      <c r="Z33" s="46">
        <f t="shared" si="27"/>
        <v>15598</v>
      </c>
      <c r="AA33" s="46">
        <f t="shared" si="27"/>
        <v>230518.59999999998</v>
      </c>
    </row>
    <row r="34" spans="1:28" ht="38.25" x14ac:dyDescent="0.2">
      <c r="A34" s="16" t="s">
        <v>144</v>
      </c>
      <c r="B34" s="36">
        <f>B39</f>
        <v>1564.0125091408534</v>
      </c>
      <c r="C34" s="36">
        <f t="shared" ref="C34:AA34" si="28">C39</f>
        <v>4245.9564017594093</v>
      </c>
      <c r="D34" s="36">
        <f t="shared" si="28"/>
        <v>1510.4572008592822</v>
      </c>
      <c r="E34" s="36">
        <f t="shared" si="28"/>
        <v>683.95186232925289</v>
      </c>
      <c r="F34" s="36">
        <f t="shared" si="28"/>
        <v>165.58077460280791</v>
      </c>
      <c r="G34" s="36">
        <f t="shared" si="28"/>
        <v>708.78298480045692</v>
      </c>
      <c r="H34" s="36">
        <f t="shared" si="28"/>
        <v>0</v>
      </c>
      <c r="I34" s="36">
        <f t="shared" si="28"/>
        <v>8878.7417334920665</v>
      </c>
      <c r="J34" s="36">
        <f t="shared" si="28"/>
        <v>443.81492896865291</v>
      </c>
      <c r="K34" s="36">
        <f t="shared" si="28"/>
        <v>-5.6455126721886781</v>
      </c>
      <c r="L34" s="36">
        <f t="shared" si="28"/>
        <v>175.5874315435023</v>
      </c>
      <c r="M34" s="36">
        <f t="shared" si="28"/>
        <v>100.07227771096029</v>
      </c>
      <c r="N34" s="36">
        <f t="shared" si="28"/>
        <v>55.941379360413606</v>
      </c>
      <c r="O34" s="36">
        <f t="shared" si="28"/>
        <v>769.77050491134059</v>
      </c>
      <c r="P34" s="36">
        <f t="shared" si="28"/>
        <v>9648.5122384034021</v>
      </c>
      <c r="Q34" s="36">
        <f t="shared" si="28"/>
        <v>1781.3276430440114</v>
      </c>
      <c r="R34" s="36">
        <f t="shared" si="28"/>
        <v>495.92032803006674</v>
      </c>
      <c r="S34" s="36">
        <f t="shared" si="28"/>
        <v>736.18284407902684</v>
      </c>
      <c r="T34" s="36">
        <f t="shared" si="28"/>
        <v>376.14869315861785</v>
      </c>
      <c r="U34" s="36">
        <f t="shared" si="28"/>
        <v>0</v>
      </c>
      <c r="V34" s="36">
        <f t="shared" si="28"/>
        <v>3389.5795083117227</v>
      </c>
      <c r="W34" s="36">
        <f t="shared" si="28"/>
        <v>120.61075556185502</v>
      </c>
      <c r="X34" s="36">
        <f t="shared" si="28"/>
        <v>3510.1902638735774</v>
      </c>
      <c r="Y34" s="36">
        <f t="shared" si="28"/>
        <v>12268.321241803789</v>
      </c>
      <c r="Z34" s="36">
        <f t="shared" si="28"/>
        <v>890.38126047319543</v>
      </c>
      <c r="AA34" s="36">
        <f t="shared" si="28"/>
        <v>13158.702502276979</v>
      </c>
    </row>
    <row r="35" spans="1:28" s="22" customFormat="1" x14ac:dyDescent="0.2">
      <c r="A35" s="15" t="s">
        <v>145</v>
      </c>
      <c r="B35" s="48">
        <f>SUM(B33:B34)</f>
        <v>28962.912509140846</v>
      </c>
      <c r="C35" s="48">
        <f t="shared" ref="C35:AA35" si="29">SUM(C33:C34)</f>
        <v>78628.056401759415</v>
      </c>
      <c r="D35" s="48">
        <f t="shared" si="29"/>
        <v>27971.157200859285</v>
      </c>
      <c r="E35" s="48">
        <f t="shared" si="29"/>
        <v>12665.651862329254</v>
      </c>
      <c r="F35" s="48">
        <f t="shared" si="29"/>
        <v>3066.2807746028079</v>
      </c>
      <c r="G35" s="48">
        <f t="shared" si="29"/>
        <v>13125.482984800457</v>
      </c>
      <c r="H35" s="48">
        <f t="shared" si="29"/>
        <v>0</v>
      </c>
      <c r="I35" s="57">
        <f t="shared" si="0"/>
        <v>164419.54173349205</v>
      </c>
      <c r="J35" s="48">
        <f t="shared" si="29"/>
        <v>8218.7149289686531</v>
      </c>
      <c r="K35" s="48">
        <f t="shared" si="29"/>
        <v>-104.54551267218865</v>
      </c>
      <c r="L35" s="48">
        <f t="shared" si="29"/>
        <v>3251.5874315435021</v>
      </c>
      <c r="M35" s="48">
        <f t="shared" si="29"/>
        <v>1853.1722777109603</v>
      </c>
      <c r="N35" s="48">
        <f t="shared" si="29"/>
        <v>1035.9413793604135</v>
      </c>
      <c r="O35" s="57">
        <f t="shared" si="1"/>
        <v>14254.870504911341</v>
      </c>
      <c r="P35" s="48">
        <f t="shared" si="29"/>
        <v>178674.41223840343</v>
      </c>
      <c r="Q35" s="48">
        <f t="shared" si="29"/>
        <v>32987.227643044011</v>
      </c>
      <c r="R35" s="48">
        <f t="shared" si="29"/>
        <v>9183.620328030067</v>
      </c>
      <c r="S35" s="48">
        <f t="shared" si="29"/>
        <v>13632.882844079028</v>
      </c>
      <c r="T35" s="48">
        <f t="shared" si="29"/>
        <v>6965.6486931586178</v>
      </c>
      <c r="U35" s="48">
        <f t="shared" si="29"/>
        <v>0</v>
      </c>
      <c r="V35" s="59">
        <f t="shared" si="2"/>
        <v>62769.379508311722</v>
      </c>
      <c r="W35" s="48">
        <f t="shared" si="29"/>
        <v>2233.5107555618551</v>
      </c>
      <c r="X35" s="48">
        <f t="shared" si="29"/>
        <v>65002.890263873574</v>
      </c>
      <c r="Y35" s="35">
        <f t="shared" si="3"/>
        <v>227188.92124180376</v>
      </c>
      <c r="Z35" s="36">
        <f t="shared" si="4"/>
        <v>16488.381260473197</v>
      </c>
      <c r="AA35" s="48">
        <f t="shared" si="29"/>
        <v>243677.30250227696</v>
      </c>
    </row>
    <row r="36" spans="1:28" x14ac:dyDescent="0.2">
      <c r="A36" s="17"/>
    </row>
    <row r="37" spans="1:28" x14ac:dyDescent="0.2">
      <c r="A37" s="17"/>
      <c r="B37" s="20"/>
      <c r="C37" s="20"/>
      <c r="D37" s="20"/>
      <c r="E37" s="20"/>
      <c r="F37" s="20"/>
      <c r="G37" s="20"/>
      <c r="H37" s="20"/>
      <c r="I37" s="61"/>
      <c r="J37" s="20"/>
      <c r="K37" s="20"/>
      <c r="L37" s="20"/>
      <c r="M37" s="20"/>
      <c r="N37" s="20"/>
      <c r="O37" s="61"/>
      <c r="P37" s="22"/>
      <c r="Q37" s="20"/>
      <c r="R37" s="20"/>
      <c r="S37" s="20"/>
      <c r="T37" s="20"/>
      <c r="U37" s="20"/>
      <c r="V37" s="61"/>
      <c r="W37" s="20"/>
      <c r="X37" s="22"/>
      <c r="Y37" s="20"/>
      <c r="Z37" s="20"/>
      <c r="AA37" s="20"/>
    </row>
    <row r="38" spans="1:28" x14ac:dyDescent="0.2">
      <c r="A38" s="17" t="s">
        <v>152</v>
      </c>
      <c r="B38" s="20">
        <f>B33/$AA$33*100</f>
        <v>11.885765400275725</v>
      </c>
      <c r="C38" s="20">
        <f>C33/$AA$33*100</f>
        <v>32.267287758992119</v>
      </c>
      <c r="D38" s="20">
        <f t="shared" ref="D38:AA38" si="30">D33/$AA$33*100</f>
        <v>11.478770042851208</v>
      </c>
      <c r="E38" s="20">
        <f t="shared" si="30"/>
        <v>5.1977150650750099</v>
      </c>
      <c r="F38" s="20">
        <f t="shared" si="30"/>
        <v>1.2583366374774096</v>
      </c>
      <c r="G38" s="20">
        <f t="shared" si="30"/>
        <v>5.3864200112268605</v>
      </c>
      <c r="H38" s="20">
        <f t="shared" si="30"/>
        <v>0</v>
      </c>
      <c r="I38" s="20">
        <f t="shared" si="30"/>
        <v>67.474294915898355</v>
      </c>
      <c r="J38" s="20">
        <f t="shared" si="30"/>
        <v>3.3727864042207449</v>
      </c>
      <c r="K38" s="20">
        <f t="shared" si="30"/>
        <v>-4.2903262469926498E-2</v>
      </c>
      <c r="L38" s="20">
        <f t="shared" si="30"/>
        <v>1.334382561754236</v>
      </c>
      <c r="M38" s="20">
        <f t="shared" si="30"/>
        <v>0.76050262321565376</v>
      </c>
      <c r="N38" s="20">
        <f t="shared" si="30"/>
        <v>0.42512838443405432</v>
      </c>
      <c r="O38" s="20">
        <f t="shared" si="30"/>
        <v>5.8498967111547628</v>
      </c>
      <c r="P38" s="20">
        <f t="shared" si="30"/>
        <v>73.324191627053096</v>
      </c>
      <c r="Q38" s="20">
        <f t="shared" si="30"/>
        <v>13.537259032459856</v>
      </c>
      <c r="R38" s="20">
        <f t="shared" si="30"/>
        <v>3.7687631280078926</v>
      </c>
      <c r="S38" s="20">
        <f t="shared" si="30"/>
        <v>5.5946461587047649</v>
      </c>
      <c r="T38" s="20">
        <f t="shared" si="30"/>
        <v>2.8585545808451034</v>
      </c>
      <c r="U38" s="20">
        <f t="shared" si="30"/>
        <v>0</v>
      </c>
      <c r="V38" s="20">
        <f t="shared" si="30"/>
        <v>25.759222900017615</v>
      </c>
      <c r="W38" s="20">
        <f t="shared" si="30"/>
        <v>0.91658547292929948</v>
      </c>
      <c r="X38" s="20">
        <f t="shared" si="30"/>
        <v>26.675808372946914</v>
      </c>
      <c r="Y38" s="20">
        <f t="shared" si="30"/>
        <v>93.233517815915974</v>
      </c>
      <c r="Z38" s="20">
        <f t="shared" si="30"/>
        <v>6.7664821840840617</v>
      </c>
      <c r="AA38" s="20">
        <f t="shared" si="30"/>
        <v>100</v>
      </c>
    </row>
    <row r="39" spans="1:28" x14ac:dyDescent="0.2">
      <c r="A39" s="17" t="s">
        <v>153</v>
      </c>
      <c r="B39" s="49">
        <f>$AB$39*B38/100</f>
        <v>1564.0125091408534</v>
      </c>
      <c r="C39" s="49">
        <f t="shared" ref="C39:AA39" si="31">$AB$39*C38/100</f>
        <v>4245.9564017594093</v>
      </c>
      <c r="D39" s="49">
        <f t="shared" si="31"/>
        <v>1510.4572008592822</v>
      </c>
      <c r="E39" s="49">
        <f t="shared" si="31"/>
        <v>683.95186232925289</v>
      </c>
      <c r="F39" s="49">
        <f t="shared" si="31"/>
        <v>165.58077460280791</v>
      </c>
      <c r="G39" s="49">
        <f t="shared" si="31"/>
        <v>708.78298480045692</v>
      </c>
      <c r="H39" s="49">
        <f t="shared" si="31"/>
        <v>0</v>
      </c>
      <c r="I39" s="49">
        <f t="shared" si="31"/>
        <v>8878.7417334920665</v>
      </c>
      <c r="J39" s="49">
        <f t="shared" si="31"/>
        <v>443.81492896865291</v>
      </c>
      <c r="K39" s="49">
        <f t="shared" si="31"/>
        <v>-5.6455126721886781</v>
      </c>
      <c r="L39" s="49">
        <f t="shared" si="31"/>
        <v>175.5874315435023</v>
      </c>
      <c r="M39" s="49">
        <f t="shared" si="31"/>
        <v>100.07227771096029</v>
      </c>
      <c r="N39" s="49">
        <f t="shared" si="31"/>
        <v>55.941379360413606</v>
      </c>
      <c r="O39" s="49">
        <f t="shared" si="31"/>
        <v>769.77050491134059</v>
      </c>
      <c r="P39" s="49">
        <f t="shared" si="31"/>
        <v>9648.5122384034021</v>
      </c>
      <c r="Q39" s="49">
        <f t="shared" si="31"/>
        <v>1781.3276430440114</v>
      </c>
      <c r="R39" s="49">
        <f t="shared" si="31"/>
        <v>495.92032803006674</v>
      </c>
      <c r="S39" s="49">
        <f t="shared" si="31"/>
        <v>736.18284407902684</v>
      </c>
      <c r="T39" s="49">
        <f t="shared" si="31"/>
        <v>376.14869315861785</v>
      </c>
      <c r="U39" s="49">
        <f t="shared" si="31"/>
        <v>0</v>
      </c>
      <c r="V39" s="49">
        <f t="shared" si="31"/>
        <v>3389.5795083117227</v>
      </c>
      <c r="W39" s="49">
        <f t="shared" si="31"/>
        <v>120.61075556185502</v>
      </c>
      <c r="X39" s="49">
        <f t="shared" si="31"/>
        <v>3510.1902638735774</v>
      </c>
      <c r="Y39" s="49">
        <f t="shared" si="31"/>
        <v>12268.321241803789</v>
      </c>
      <c r="Z39" s="49">
        <f t="shared" si="31"/>
        <v>890.38126047319543</v>
      </c>
      <c r="AA39" s="49">
        <f t="shared" si="31"/>
        <v>13158.702502276979</v>
      </c>
      <c r="AB39" s="49">
        <f>[1]Munka1!$F$24</f>
        <v>13158.702502276979</v>
      </c>
    </row>
    <row r="40" spans="1:28" x14ac:dyDescent="0.2">
      <c r="A40" s="18"/>
      <c r="B40" s="20"/>
      <c r="C40" s="20"/>
      <c r="D40" s="20"/>
      <c r="E40" s="20"/>
      <c r="F40" s="20"/>
      <c r="G40" s="20"/>
      <c r="H40" s="20"/>
      <c r="I40" s="61"/>
      <c r="J40" s="20"/>
      <c r="K40" s="20"/>
      <c r="L40" s="20"/>
      <c r="M40" s="20"/>
      <c r="N40" s="20"/>
      <c r="O40" s="61"/>
      <c r="P40" s="22"/>
      <c r="Q40" s="20"/>
      <c r="R40" s="20"/>
      <c r="S40" s="20"/>
      <c r="T40" s="20"/>
      <c r="U40" s="20"/>
      <c r="V40" s="61"/>
      <c r="W40" s="20"/>
      <c r="X40" s="22"/>
      <c r="Y40" s="20"/>
      <c r="Z40" s="20"/>
      <c r="AA40" s="20"/>
    </row>
    <row r="41" spans="1:28" x14ac:dyDescent="0.2">
      <c r="A41" s="17"/>
      <c r="B41" s="20"/>
      <c r="C41" s="20"/>
      <c r="D41" s="20"/>
      <c r="E41" s="20"/>
      <c r="F41" s="20"/>
      <c r="G41" s="20"/>
      <c r="H41" s="20"/>
      <c r="I41" s="61"/>
      <c r="J41" s="20"/>
      <c r="K41" s="20"/>
      <c r="L41" s="20"/>
      <c r="M41" s="20"/>
      <c r="N41" s="20"/>
      <c r="O41" s="61"/>
      <c r="P41" s="22"/>
      <c r="Q41" s="20"/>
      <c r="R41" s="20"/>
      <c r="S41" s="20"/>
      <c r="T41" s="20"/>
      <c r="U41" s="20"/>
      <c r="V41" s="61"/>
      <c r="W41" s="20"/>
      <c r="X41" s="22"/>
      <c r="Y41" s="20"/>
      <c r="Z41" s="20"/>
      <c r="AA41" s="20"/>
    </row>
    <row r="42" spans="1:28" x14ac:dyDescent="0.2">
      <c r="A42" s="17"/>
      <c r="B42" s="20"/>
      <c r="C42" s="20"/>
      <c r="D42" s="20"/>
      <c r="E42" s="20"/>
      <c r="F42" s="20"/>
      <c r="G42" s="20"/>
      <c r="H42" s="20"/>
      <c r="I42" s="61"/>
      <c r="J42" s="20"/>
      <c r="K42" s="20"/>
      <c r="L42" s="20"/>
      <c r="M42" s="20"/>
      <c r="N42" s="20"/>
      <c r="O42" s="61"/>
      <c r="P42" s="22"/>
      <c r="Q42" s="20"/>
      <c r="R42" s="20"/>
      <c r="S42" s="20"/>
      <c r="T42" s="20"/>
      <c r="U42" s="20"/>
      <c r="V42" s="61"/>
      <c r="W42" s="20"/>
      <c r="X42" s="22"/>
      <c r="Y42" s="20"/>
      <c r="Z42" s="20"/>
      <c r="AA42" s="20"/>
    </row>
    <row r="43" spans="1:28" x14ac:dyDescent="0.2">
      <c r="A43" s="17"/>
      <c r="B43" s="20"/>
      <c r="C43" s="20"/>
      <c r="D43" s="20"/>
      <c r="E43" s="20"/>
      <c r="F43" s="20"/>
      <c r="G43" s="20"/>
      <c r="H43" s="20"/>
      <c r="I43" s="61"/>
      <c r="J43" s="20"/>
      <c r="K43" s="20"/>
      <c r="L43" s="20"/>
      <c r="M43" s="20"/>
      <c r="N43" s="20"/>
      <c r="O43" s="61"/>
      <c r="P43" s="22"/>
      <c r="Q43" s="20"/>
      <c r="R43" s="20"/>
      <c r="S43" s="20"/>
      <c r="T43" s="20"/>
      <c r="U43" s="20"/>
      <c r="V43" s="61"/>
      <c r="W43" s="20"/>
      <c r="X43" s="22"/>
      <c r="Y43" s="20"/>
      <c r="Z43" s="20"/>
      <c r="AA43" s="20"/>
    </row>
    <row r="44" spans="1:28" x14ac:dyDescent="0.2">
      <c r="A44" s="17"/>
      <c r="B44" s="20"/>
      <c r="C44" s="20"/>
      <c r="D44" s="20"/>
      <c r="E44" s="20"/>
      <c r="F44" s="20"/>
      <c r="G44" s="20"/>
      <c r="H44" s="20"/>
      <c r="I44" s="61"/>
      <c r="J44" s="20"/>
      <c r="K44" s="20"/>
      <c r="L44" s="20"/>
      <c r="M44" s="20"/>
      <c r="N44" s="20"/>
      <c r="O44" s="61"/>
      <c r="P44" s="22"/>
      <c r="Q44" s="20"/>
      <c r="R44" s="20"/>
      <c r="S44" s="20"/>
      <c r="T44" s="20"/>
      <c r="U44" s="20"/>
      <c r="V44" s="61"/>
      <c r="W44" s="20"/>
      <c r="X44" s="22"/>
      <c r="Y44" s="20"/>
      <c r="Z44" s="20"/>
      <c r="AA44" s="20"/>
    </row>
    <row r="45" spans="1:28" x14ac:dyDescent="0.2">
      <c r="A45" s="18"/>
      <c r="B45" s="20"/>
      <c r="C45" s="20"/>
      <c r="D45" s="20"/>
      <c r="E45" s="20"/>
      <c r="F45" s="20"/>
      <c r="G45" s="20"/>
      <c r="H45" s="20"/>
      <c r="I45" s="61"/>
      <c r="J45" s="20"/>
      <c r="K45" s="20"/>
      <c r="L45" s="20"/>
      <c r="M45" s="20"/>
      <c r="N45" s="20"/>
      <c r="O45" s="61"/>
      <c r="P45" s="22"/>
      <c r="Q45" s="20"/>
      <c r="R45" s="20"/>
      <c r="S45" s="20"/>
      <c r="T45" s="20"/>
      <c r="U45" s="20"/>
      <c r="V45" s="61"/>
      <c r="W45" s="20"/>
      <c r="X45" s="22"/>
      <c r="Y45" s="20"/>
      <c r="Z45" s="20"/>
      <c r="AA45" s="20"/>
    </row>
    <row r="46" spans="1:28" x14ac:dyDescent="0.2">
      <c r="A46" s="18"/>
      <c r="B46" s="20"/>
      <c r="C46" s="20"/>
      <c r="D46" s="20"/>
      <c r="E46" s="20"/>
      <c r="F46" s="20"/>
      <c r="G46" s="20"/>
      <c r="H46" s="20"/>
      <c r="I46" s="61"/>
      <c r="J46" s="20"/>
      <c r="K46" s="20"/>
      <c r="L46" s="20"/>
      <c r="M46" s="20"/>
      <c r="N46" s="20"/>
      <c r="O46" s="61"/>
      <c r="P46" s="22"/>
      <c r="Q46" s="20"/>
      <c r="R46" s="20"/>
      <c r="S46" s="20"/>
      <c r="T46" s="20"/>
      <c r="U46" s="20"/>
      <c r="V46" s="61"/>
      <c r="W46" s="20"/>
      <c r="X46" s="22"/>
      <c r="Y46" s="20"/>
      <c r="Z46" s="20"/>
      <c r="AA46" s="20"/>
    </row>
    <row r="47" spans="1:28" x14ac:dyDescent="0.2">
      <c r="A47" s="17"/>
      <c r="B47" s="20"/>
      <c r="C47" s="20"/>
      <c r="D47" s="20"/>
      <c r="E47" s="20"/>
      <c r="F47" s="20"/>
      <c r="G47" s="20"/>
      <c r="H47" s="20"/>
      <c r="I47" s="61"/>
      <c r="J47" s="20"/>
      <c r="K47" s="20"/>
      <c r="L47" s="20"/>
      <c r="M47" s="20"/>
      <c r="N47" s="20"/>
      <c r="O47" s="61"/>
      <c r="P47" s="22"/>
      <c r="Q47" s="20"/>
      <c r="R47" s="20"/>
      <c r="S47" s="20"/>
      <c r="T47" s="20"/>
      <c r="U47" s="20"/>
      <c r="V47" s="61"/>
      <c r="W47" s="20"/>
      <c r="X47" s="22"/>
      <c r="Y47" s="20"/>
      <c r="Z47" s="20"/>
      <c r="AA47" s="20"/>
    </row>
    <row r="48" spans="1:28" x14ac:dyDescent="0.2">
      <c r="A48" s="17"/>
      <c r="B48" s="20"/>
      <c r="C48" s="20"/>
      <c r="D48" s="20"/>
      <c r="E48" s="20"/>
      <c r="F48" s="20"/>
      <c r="G48" s="20"/>
      <c r="H48" s="20"/>
      <c r="I48" s="61"/>
      <c r="J48" s="20"/>
      <c r="K48" s="20"/>
      <c r="L48" s="20"/>
      <c r="M48" s="20"/>
      <c r="N48" s="20"/>
      <c r="O48" s="61"/>
      <c r="P48" s="22"/>
      <c r="Q48" s="20"/>
      <c r="R48" s="20"/>
      <c r="S48" s="20"/>
      <c r="T48" s="20"/>
      <c r="U48" s="20"/>
      <c r="V48" s="61"/>
      <c r="W48" s="20"/>
      <c r="X48" s="22"/>
      <c r="Y48" s="20"/>
      <c r="Z48" s="20"/>
      <c r="AA48" s="20"/>
    </row>
    <row r="49" spans="1:27" x14ac:dyDescent="0.2">
      <c r="A49" s="17"/>
      <c r="B49" s="20"/>
      <c r="C49" s="20"/>
      <c r="D49" s="20"/>
      <c r="E49" s="20"/>
      <c r="F49" s="20"/>
      <c r="G49" s="20"/>
      <c r="H49" s="20"/>
      <c r="I49" s="61"/>
      <c r="J49" s="20"/>
      <c r="K49" s="20"/>
      <c r="L49" s="20"/>
      <c r="M49" s="20"/>
      <c r="N49" s="20"/>
      <c r="O49" s="61"/>
      <c r="P49" s="22"/>
      <c r="Q49" s="20"/>
      <c r="R49" s="20"/>
      <c r="S49" s="20"/>
      <c r="T49" s="20"/>
      <c r="U49" s="20"/>
      <c r="V49" s="61"/>
      <c r="W49" s="20"/>
      <c r="X49" s="22"/>
      <c r="Y49" s="20"/>
      <c r="Z49" s="20"/>
      <c r="AA49" s="20"/>
    </row>
    <row r="50" spans="1:27" x14ac:dyDescent="0.2">
      <c r="A50" s="17"/>
      <c r="B50" s="20"/>
      <c r="C50" s="20"/>
      <c r="D50" s="20"/>
      <c r="E50" s="20"/>
      <c r="F50" s="20"/>
      <c r="G50" s="20"/>
      <c r="H50" s="20"/>
      <c r="I50" s="61"/>
      <c r="J50" s="20"/>
      <c r="K50" s="20"/>
      <c r="L50" s="20"/>
      <c r="M50" s="20"/>
      <c r="N50" s="20"/>
      <c r="O50" s="61"/>
      <c r="P50" s="22"/>
      <c r="Q50" s="20"/>
      <c r="R50" s="20"/>
      <c r="S50" s="20"/>
      <c r="T50" s="20"/>
      <c r="U50" s="20"/>
      <c r="V50" s="61"/>
      <c r="W50" s="20"/>
      <c r="X50" s="22"/>
      <c r="Y50" s="20"/>
      <c r="Z50" s="20"/>
      <c r="AA50" s="20"/>
    </row>
    <row r="51" spans="1:27" x14ac:dyDescent="0.2">
      <c r="A51" s="17"/>
      <c r="B51" s="20"/>
      <c r="C51" s="20"/>
      <c r="D51" s="20"/>
      <c r="E51" s="20"/>
      <c r="F51" s="20"/>
      <c r="G51" s="20"/>
      <c r="H51" s="20"/>
      <c r="I51" s="61"/>
      <c r="J51" s="20"/>
      <c r="K51" s="20"/>
      <c r="L51" s="20"/>
      <c r="M51" s="20"/>
      <c r="N51" s="20"/>
      <c r="O51" s="61"/>
      <c r="P51" s="22"/>
      <c r="Q51" s="20"/>
      <c r="R51" s="20"/>
      <c r="S51" s="20"/>
      <c r="T51" s="20"/>
      <c r="U51" s="20"/>
      <c r="V51" s="61"/>
      <c r="W51" s="20"/>
      <c r="X51" s="22"/>
      <c r="Y51" s="20"/>
      <c r="Z51" s="20"/>
      <c r="AA51" s="20"/>
    </row>
    <row r="52" spans="1:27" x14ac:dyDescent="0.2">
      <c r="A52" s="17"/>
      <c r="B52" s="20"/>
      <c r="C52" s="20"/>
      <c r="D52" s="20"/>
      <c r="E52" s="20"/>
      <c r="F52" s="20"/>
      <c r="G52" s="20"/>
      <c r="H52" s="20"/>
      <c r="I52" s="61"/>
      <c r="J52" s="20"/>
      <c r="K52" s="20"/>
      <c r="L52" s="20"/>
      <c r="M52" s="20"/>
      <c r="N52" s="20"/>
      <c r="O52" s="61"/>
      <c r="P52" s="22"/>
      <c r="Q52" s="20"/>
      <c r="R52" s="20"/>
      <c r="S52" s="20"/>
      <c r="T52" s="20"/>
      <c r="U52" s="20"/>
      <c r="V52" s="61"/>
      <c r="W52" s="20"/>
      <c r="X52" s="22"/>
      <c r="Y52" s="20"/>
      <c r="Z52" s="20"/>
      <c r="AA52" s="20"/>
    </row>
    <row r="53" spans="1:27" x14ac:dyDescent="0.2">
      <c r="A53" s="17"/>
      <c r="B53" s="20"/>
      <c r="C53" s="20"/>
      <c r="D53" s="20"/>
      <c r="E53" s="20"/>
      <c r="F53" s="20"/>
      <c r="G53" s="20"/>
      <c r="H53" s="20"/>
      <c r="I53" s="61"/>
      <c r="J53" s="20"/>
      <c r="K53" s="20"/>
      <c r="L53" s="20"/>
      <c r="M53" s="20"/>
      <c r="N53" s="20"/>
      <c r="O53" s="61"/>
      <c r="P53" s="22"/>
      <c r="Q53" s="20"/>
      <c r="R53" s="20"/>
      <c r="S53" s="20"/>
      <c r="T53" s="20"/>
      <c r="U53" s="20"/>
      <c r="V53" s="61"/>
      <c r="W53" s="20"/>
      <c r="X53" s="22"/>
      <c r="Y53" s="20"/>
      <c r="Z53" s="20"/>
      <c r="AA53" s="20"/>
    </row>
    <row r="54" spans="1:27" x14ac:dyDescent="0.2">
      <c r="A54" s="17"/>
      <c r="B54" s="20"/>
      <c r="C54" s="20"/>
      <c r="D54" s="20"/>
      <c r="E54" s="20"/>
      <c r="F54" s="20"/>
      <c r="G54" s="20"/>
      <c r="H54" s="20"/>
      <c r="I54" s="61"/>
      <c r="J54" s="20"/>
      <c r="K54" s="20"/>
      <c r="L54" s="20"/>
      <c r="M54" s="20"/>
      <c r="N54" s="20"/>
      <c r="O54" s="61"/>
      <c r="P54" s="22"/>
      <c r="Q54" s="20"/>
      <c r="R54" s="20"/>
      <c r="S54" s="20"/>
      <c r="T54" s="20"/>
      <c r="U54" s="20"/>
      <c r="V54" s="61"/>
      <c r="W54" s="20"/>
      <c r="X54" s="22"/>
      <c r="Y54" s="20"/>
      <c r="Z54" s="20"/>
      <c r="AA54" s="20"/>
    </row>
    <row r="55" spans="1:27" x14ac:dyDescent="0.2">
      <c r="A55" s="17"/>
      <c r="B55" s="20"/>
      <c r="C55" s="20"/>
      <c r="D55" s="20"/>
      <c r="E55" s="20"/>
      <c r="F55" s="20"/>
      <c r="G55" s="20"/>
      <c r="H55" s="20"/>
      <c r="I55" s="61"/>
      <c r="J55" s="20"/>
      <c r="K55" s="20"/>
      <c r="L55" s="20"/>
      <c r="M55" s="20"/>
      <c r="N55" s="20"/>
      <c r="O55" s="61"/>
      <c r="P55" s="22"/>
      <c r="Q55" s="20"/>
      <c r="R55" s="20"/>
      <c r="S55" s="20"/>
      <c r="T55" s="20"/>
      <c r="U55" s="20"/>
      <c r="V55" s="61"/>
      <c r="W55" s="20"/>
      <c r="X55" s="22"/>
      <c r="Y55" s="20"/>
      <c r="Z55" s="20"/>
      <c r="AA55" s="20"/>
    </row>
    <row r="56" spans="1:27" x14ac:dyDescent="0.2">
      <c r="A56" s="18"/>
      <c r="B56" s="20"/>
      <c r="C56" s="20"/>
      <c r="D56" s="20"/>
      <c r="E56" s="20"/>
      <c r="F56" s="20"/>
      <c r="G56" s="20"/>
      <c r="H56" s="20"/>
      <c r="I56" s="61"/>
      <c r="J56" s="20"/>
      <c r="K56" s="20"/>
      <c r="L56" s="20"/>
      <c r="M56" s="20"/>
      <c r="N56" s="20"/>
      <c r="O56" s="61"/>
      <c r="P56" s="22"/>
      <c r="Q56" s="20"/>
      <c r="R56" s="20"/>
      <c r="S56" s="20"/>
      <c r="T56" s="20"/>
      <c r="U56" s="20"/>
      <c r="V56" s="61"/>
      <c r="W56" s="20"/>
      <c r="X56" s="22"/>
      <c r="Y56" s="20"/>
      <c r="Z56" s="20"/>
      <c r="AA56" s="20"/>
    </row>
    <row r="57" spans="1:27" x14ac:dyDescent="0.2">
      <c r="A57" s="17"/>
      <c r="B57" s="20"/>
      <c r="C57" s="20"/>
      <c r="D57" s="20"/>
      <c r="E57" s="20"/>
      <c r="F57" s="20"/>
      <c r="G57" s="20"/>
      <c r="H57" s="20"/>
      <c r="I57" s="61"/>
      <c r="J57" s="20"/>
      <c r="K57" s="20"/>
      <c r="L57" s="20"/>
      <c r="M57" s="20"/>
      <c r="N57" s="20"/>
      <c r="O57" s="61"/>
      <c r="P57" s="22"/>
      <c r="Q57" s="20"/>
      <c r="R57" s="20"/>
      <c r="S57" s="20"/>
      <c r="T57" s="20"/>
      <c r="U57" s="20"/>
      <c r="V57" s="61"/>
      <c r="W57" s="20"/>
      <c r="X57" s="22"/>
      <c r="Y57" s="20"/>
      <c r="Z57" s="20"/>
      <c r="AA57" s="20"/>
    </row>
    <row r="58" spans="1:27" x14ac:dyDescent="0.2">
      <c r="A58" s="17"/>
      <c r="B58" s="20"/>
      <c r="C58" s="20"/>
      <c r="D58" s="20"/>
      <c r="E58" s="20"/>
      <c r="F58" s="20"/>
      <c r="G58" s="20"/>
      <c r="H58" s="20"/>
      <c r="I58" s="61"/>
      <c r="J58" s="20"/>
      <c r="K58" s="20"/>
      <c r="L58" s="20"/>
      <c r="M58" s="20"/>
      <c r="N58" s="20"/>
      <c r="O58" s="61"/>
      <c r="P58" s="22"/>
      <c r="Q58" s="20"/>
      <c r="R58" s="20"/>
      <c r="S58" s="20"/>
      <c r="T58" s="20"/>
      <c r="U58" s="20"/>
      <c r="V58" s="61"/>
      <c r="W58" s="20"/>
      <c r="X58" s="22"/>
      <c r="Y58" s="20"/>
      <c r="Z58" s="20"/>
      <c r="AA58" s="20"/>
    </row>
    <row r="59" spans="1:27" x14ac:dyDescent="0.2">
      <c r="A59" s="17"/>
      <c r="B59" s="20"/>
      <c r="C59" s="20"/>
      <c r="D59" s="20"/>
      <c r="E59" s="20"/>
      <c r="F59" s="20"/>
      <c r="G59" s="20"/>
      <c r="H59" s="20"/>
      <c r="I59" s="61"/>
      <c r="J59" s="20"/>
      <c r="K59" s="20"/>
      <c r="L59" s="20"/>
      <c r="M59" s="20"/>
      <c r="N59" s="20"/>
      <c r="O59" s="61"/>
      <c r="P59" s="22"/>
      <c r="Q59" s="20"/>
      <c r="R59" s="20"/>
      <c r="S59" s="20"/>
      <c r="T59" s="20"/>
      <c r="U59" s="20"/>
      <c r="V59" s="61"/>
      <c r="W59" s="20"/>
      <c r="X59" s="22"/>
      <c r="Y59" s="20"/>
      <c r="Z59" s="20"/>
      <c r="AA59" s="20"/>
    </row>
    <row r="60" spans="1:27" x14ac:dyDescent="0.2">
      <c r="A60" s="17"/>
      <c r="B60" s="20"/>
      <c r="C60" s="20"/>
      <c r="D60" s="20"/>
      <c r="E60" s="20"/>
      <c r="F60" s="20"/>
      <c r="G60" s="20"/>
      <c r="H60" s="20"/>
      <c r="I60" s="61"/>
      <c r="J60" s="20"/>
      <c r="K60" s="20"/>
      <c r="L60" s="20"/>
      <c r="M60" s="20"/>
      <c r="N60" s="20"/>
      <c r="O60" s="61"/>
      <c r="P60" s="22"/>
      <c r="Q60" s="20"/>
      <c r="R60" s="20"/>
      <c r="S60" s="20"/>
      <c r="T60" s="20"/>
      <c r="U60" s="20"/>
      <c r="V60" s="61"/>
      <c r="W60" s="20"/>
      <c r="X60" s="22"/>
      <c r="Y60" s="20"/>
      <c r="Z60" s="20"/>
      <c r="AA60" s="20"/>
    </row>
    <row r="61" spans="1:27" x14ac:dyDescent="0.2">
      <c r="A61" s="17"/>
      <c r="B61" s="20"/>
      <c r="C61" s="20"/>
      <c r="D61" s="20"/>
      <c r="E61" s="20"/>
      <c r="F61" s="20"/>
      <c r="G61" s="20"/>
      <c r="H61" s="20"/>
      <c r="I61" s="61"/>
      <c r="J61" s="20"/>
      <c r="K61" s="20"/>
      <c r="L61" s="20"/>
      <c r="M61" s="20"/>
      <c r="N61" s="20"/>
      <c r="O61" s="61"/>
      <c r="P61" s="22"/>
      <c r="Q61" s="20"/>
      <c r="R61" s="20"/>
      <c r="S61" s="20"/>
      <c r="T61" s="20"/>
      <c r="U61" s="20"/>
      <c r="V61" s="61"/>
      <c r="W61" s="20"/>
      <c r="X61" s="22"/>
      <c r="Y61" s="20"/>
      <c r="Z61" s="20"/>
      <c r="AA61" s="20"/>
    </row>
    <row r="62" spans="1:27" x14ac:dyDescent="0.2">
      <c r="A62" s="17"/>
      <c r="B62" s="20"/>
      <c r="C62" s="20"/>
      <c r="D62" s="20"/>
      <c r="E62" s="20"/>
      <c r="F62" s="20"/>
      <c r="G62" s="20"/>
      <c r="H62" s="20"/>
      <c r="I62" s="61"/>
      <c r="J62" s="20"/>
      <c r="K62" s="20"/>
      <c r="L62" s="20"/>
      <c r="M62" s="20"/>
      <c r="N62" s="20"/>
      <c r="O62" s="61"/>
      <c r="P62" s="22"/>
      <c r="Q62" s="20"/>
      <c r="R62" s="20"/>
      <c r="S62" s="20"/>
      <c r="T62" s="20"/>
      <c r="U62" s="20"/>
      <c r="V62" s="61"/>
      <c r="W62" s="20"/>
      <c r="X62" s="22"/>
      <c r="Y62" s="20"/>
      <c r="Z62" s="20"/>
      <c r="AA62" s="20"/>
    </row>
    <row r="63" spans="1:27" x14ac:dyDescent="0.2">
      <c r="A63" s="17"/>
      <c r="B63" s="20"/>
      <c r="C63" s="20"/>
      <c r="D63" s="20"/>
      <c r="E63" s="20"/>
      <c r="F63" s="20"/>
      <c r="G63" s="20"/>
      <c r="H63" s="20"/>
      <c r="I63" s="61"/>
      <c r="J63" s="20"/>
      <c r="K63" s="20"/>
      <c r="L63" s="20"/>
      <c r="M63" s="20"/>
      <c r="N63" s="20"/>
      <c r="O63" s="61"/>
      <c r="P63" s="22"/>
      <c r="Q63" s="20"/>
      <c r="R63" s="20"/>
      <c r="S63" s="20"/>
      <c r="T63" s="20"/>
      <c r="U63" s="20"/>
      <c r="V63" s="61"/>
      <c r="W63" s="20"/>
      <c r="X63" s="22"/>
      <c r="Y63" s="20"/>
      <c r="Z63" s="20"/>
      <c r="AA63" s="20"/>
    </row>
    <row r="64" spans="1:27" x14ac:dyDescent="0.2">
      <c r="A64" s="17"/>
      <c r="B64" s="20"/>
      <c r="C64" s="20"/>
      <c r="D64" s="20"/>
      <c r="E64" s="20"/>
      <c r="F64" s="20"/>
      <c r="G64" s="20"/>
      <c r="H64" s="20"/>
      <c r="I64" s="61"/>
      <c r="J64" s="20"/>
      <c r="K64" s="20"/>
      <c r="L64" s="20"/>
      <c r="M64" s="20"/>
      <c r="N64" s="20"/>
      <c r="O64" s="61"/>
      <c r="P64" s="22"/>
      <c r="Q64" s="20"/>
      <c r="R64" s="20"/>
      <c r="S64" s="20"/>
      <c r="T64" s="20"/>
      <c r="U64" s="20"/>
      <c r="V64" s="61"/>
      <c r="W64" s="20"/>
      <c r="X64" s="22"/>
      <c r="Y64" s="20"/>
      <c r="Z64" s="20"/>
      <c r="AA64" s="20"/>
    </row>
    <row r="65" spans="1:27" x14ac:dyDescent="0.2">
      <c r="A65" s="17"/>
      <c r="B65" s="20"/>
      <c r="C65" s="20"/>
      <c r="D65" s="20"/>
      <c r="E65" s="20"/>
      <c r="F65" s="20"/>
      <c r="G65" s="20"/>
      <c r="H65" s="20"/>
      <c r="I65" s="61"/>
      <c r="J65" s="20"/>
      <c r="K65" s="20"/>
      <c r="L65" s="20"/>
      <c r="M65" s="20"/>
      <c r="N65" s="20"/>
      <c r="O65" s="61"/>
      <c r="P65" s="22"/>
      <c r="Q65" s="20"/>
      <c r="R65" s="20"/>
      <c r="S65" s="20"/>
      <c r="T65" s="20"/>
      <c r="U65" s="20"/>
      <c r="V65" s="61"/>
      <c r="W65" s="20"/>
      <c r="X65" s="22"/>
      <c r="Y65" s="20"/>
      <c r="Z65" s="20"/>
      <c r="AA65" s="20"/>
    </row>
    <row r="66" spans="1:27" x14ac:dyDescent="0.2">
      <c r="A66" s="17"/>
      <c r="B66" s="20"/>
      <c r="C66" s="20"/>
      <c r="D66" s="20"/>
      <c r="E66" s="20"/>
      <c r="F66" s="20"/>
      <c r="G66" s="20"/>
      <c r="H66" s="20"/>
      <c r="I66" s="61"/>
      <c r="J66" s="20"/>
      <c r="K66" s="20"/>
      <c r="L66" s="20"/>
      <c r="M66" s="20"/>
      <c r="N66" s="20"/>
      <c r="O66" s="61"/>
      <c r="P66" s="22"/>
      <c r="Q66" s="20"/>
      <c r="R66" s="20"/>
      <c r="S66" s="20"/>
      <c r="T66" s="20"/>
      <c r="U66" s="20"/>
      <c r="V66" s="61"/>
      <c r="W66" s="20"/>
      <c r="X66" s="22"/>
      <c r="Y66" s="20"/>
      <c r="Z66" s="20"/>
      <c r="AA66" s="20"/>
    </row>
    <row r="67" spans="1:27" x14ac:dyDescent="0.2">
      <c r="A67" s="17"/>
      <c r="B67" s="20"/>
      <c r="C67" s="20"/>
      <c r="D67" s="20"/>
      <c r="E67" s="20"/>
      <c r="F67" s="20"/>
      <c r="G67" s="20"/>
      <c r="H67" s="20"/>
      <c r="I67" s="61"/>
      <c r="J67" s="20"/>
      <c r="K67" s="20"/>
      <c r="L67" s="20"/>
      <c r="M67" s="20"/>
      <c r="N67" s="20"/>
      <c r="O67" s="61"/>
      <c r="P67" s="22"/>
      <c r="Q67" s="20"/>
      <c r="R67" s="20"/>
      <c r="S67" s="20"/>
      <c r="T67" s="20"/>
      <c r="U67" s="20"/>
      <c r="V67" s="61"/>
      <c r="W67" s="20"/>
      <c r="X67" s="22"/>
      <c r="Y67" s="20"/>
      <c r="Z67" s="20"/>
      <c r="AA67" s="20"/>
    </row>
    <row r="68" spans="1:27" x14ac:dyDescent="0.2">
      <c r="A68" s="17"/>
      <c r="B68" s="20"/>
      <c r="C68" s="20"/>
      <c r="D68" s="20"/>
      <c r="E68" s="20"/>
      <c r="F68" s="20"/>
      <c r="G68" s="20"/>
      <c r="H68" s="20"/>
      <c r="I68" s="61"/>
      <c r="J68" s="20"/>
      <c r="K68" s="20"/>
      <c r="L68" s="20"/>
      <c r="M68" s="20"/>
      <c r="N68" s="20"/>
      <c r="O68" s="61"/>
      <c r="P68" s="22"/>
      <c r="Q68" s="20"/>
      <c r="R68" s="20"/>
      <c r="S68" s="20"/>
      <c r="T68" s="20"/>
      <c r="U68" s="20"/>
      <c r="V68" s="61"/>
      <c r="W68" s="20"/>
      <c r="X68" s="22"/>
      <c r="Y68" s="20"/>
      <c r="Z68" s="20"/>
      <c r="AA68" s="20"/>
    </row>
    <row r="69" spans="1:27" x14ac:dyDescent="0.2">
      <c r="A69" s="17"/>
      <c r="B69" s="20"/>
      <c r="C69" s="20"/>
      <c r="D69" s="20"/>
      <c r="E69" s="20"/>
      <c r="F69" s="20"/>
      <c r="G69" s="20"/>
      <c r="H69" s="20"/>
      <c r="I69" s="61"/>
      <c r="J69" s="20"/>
      <c r="K69" s="20"/>
      <c r="L69" s="20"/>
      <c r="M69" s="20"/>
      <c r="N69" s="20"/>
      <c r="O69" s="61"/>
      <c r="P69" s="22"/>
      <c r="Q69" s="20"/>
      <c r="R69" s="20"/>
      <c r="S69" s="20"/>
      <c r="T69" s="20"/>
      <c r="U69" s="20"/>
      <c r="V69" s="61"/>
      <c r="W69" s="20"/>
      <c r="X69" s="22"/>
      <c r="Y69" s="20"/>
      <c r="Z69" s="20"/>
      <c r="AA69" s="20"/>
    </row>
    <row r="70" spans="1:27" x14ac:dyDescent="0.2">
      <c r="A70" s="17"/>
      <c r="B70" s="20"/>
      <c r="C70" s="20"/>
      <c r="D70" s="20"/>
      <c r="E70" s="20"/>
      <c r="F70" s="20"/>
      <c r="G70" s="20"/>
      <c r="H70" s="20"/>
      <c r="I70" s="61"/>
      <c r="J70" s="20"/>
      <c r="K70" s="20"/>
      <c r="L70" s="20"/>
      <c r="M70" s="20"/>
      <c r="N70" s="20"/>
      <c r="O70" s="61"/>
      <c r="P70" s="22"/>
      <c r="Q70" s="20"/>
      <c r="R70" s="20"/>
      <c r="S70" s="20"/>
      <c r="T70" s="20"/>
      <c r="U70" s="20"/>
      <c r="V70" s="61"/>
      <c r="W70" s="20"/>
      <c r="X70" s="22"/>
      <c r="Y70" s="20"/>
      <c r="Z70" s="20"/>
      <c r="AA70" s="20"/>
    </row>
    <row r="71" spans="1:27" x14ac:dyDescent="0.2">
      <c r="A71" s="17"/>
      <c r="B71" s="20"/>
      <c r="C71" s="20"/>
      <c r="D71" s="20"/>
      <c r="E71" s="20"/>
      <c r="F71" s="20"/>
      <c r="G71" s="20"/>
      <c r="H71" s="20"/>
      <c r="I71" s="61"/>
      <c r="J71" s="20"/>
      <c r="K71" s="20"/>
      <c r="L71" s="20"/>
      <c r="M71" s="20"/>
      <c r="N71" s="20"/>
      <c r="O71" s="61"/>
      <c r="P71" s="22"/>
      <c r="Q71" s="20"/>
      <c r="R71" s="20"/>
      <c r="S71" s="20"/>
      <c r="T71" s="20"/>
      <c r="U71" s="20"/>
      <c r="V71" s="61"/>
      <c r="W71" s="20"/>
      <c r="X71" s="22"/>
      <c r="Y71" s="20"/>
      <c r="Z71" s="20"/>
      <c r="AA71" s="20"/>
    </row>
    <row r="72" spans="1:27" x14ac:dyDescent="0.2">
      <c r="A72" s="17"/>
      <c r="B72" s="20"/>
      <c r="C72" s="20"/>
      <c r="D72" s="20"/>
      <c r="E72" s="20"/>
      <c r="F72" s="20"/>
      <c r="G72" s="20"/>
      <c r="H72" s="20"/>
      <c r="I72" s="61"/>
      <c r="J72" s="20"/>
      <c r="K72" s="20"/>
      <c r="L72" s="20"/>
      <c r="M72" s="20"/>
      <c r="N72" s="20"/>
      <c r="O72" s="61"/>
      <c r="P72" s="22"/>
      <c r="Q72" s="20"/>
      <c r="R72" s="20"/>
      <c r="S72" s="20"/>
      <c r="T72" s="20"/>
      <c r="U72" s="20"/>
      <c r="V72" s="61"/>
      <c r="W72" s="20"/>
      <c r="X72" s="22"/>
      <c r="Y72" s="20"/>
      <c r="Z72" s="20"/>
      <c r="AA72" s="20"/>
    </row>
    <row r="73" spans="1:27" x14ac:dyDescent="0.2">
      <c r="A73" s="17"/>
      <c r="B73" s="20"/>
      <c r="C73" s="20"/>
      <c r="D73" s="20"/>
      <c r="E73" s="20"/>
      <c r="F73" s="20"/>
      <c r="G73" s="20"/>
      <c r="H73" s="20"/>
      <c r="I73" s="61"/>
      <c r="J73" s="20"/>
      <c r="K73" s="20"/>
      <c r="L73" s="20"/>
      <c r="M73" s="20"/>
      <c r="N73" s="20"/>
      <c r="O73" s="61"/>
      <c r="P73" s="22"/>
      <c r="Q73" s="20"/>
      <c r="R73" s="20"/>
      <c r="S73" s="20"/>
      <c r="T73" s="20"/>
      <c r="U73" s="20"/>
      <c r="V73" s="61"/>
      <c r="W73" s="20"/>
      <c r="X73" s="22"/>
      <c r="Y73" s="20"/>
      <c r="Z73" s="20"/>
      <c r="AA73" s="20"/>
    </row>
    <row r="74" spans="1:27" x14ac:dyDescent="0.2">
      <c r="A74" s="17"/>
      <c r="B74" s="20"/>
      <c r="C74" s="20"/>
      <c r="D74" s="20"/>
      <c r="E74" s="20"/>
      <c r="F74" s="20"/>
      <c r="G74" s="20"/>
      <c r="H74" s="20"/>
      <c r="I74" s="61"/>
      <c r="J74" s="20"/>
      <c r="K74" s="20"/>
      <c r="L74" s="20"/>
      <c r="M74" s="20"/>
      <c r="N74" s="20"/>
      <c r="O74" s="61"/>
      <c r="P74" s="22"/>
      <c r="Q74" s="20"/>
      <c r="R74" s="20"/>
      <c r="S74" s="20"/>
      <c r="T74" s="20"/>
      <c r="U74" s="20"/>
      <c r="V74" s="61"/>
      <c r="W74" s="20"/>
      <c r="X74" s="22"/>
      <c r="Y74" s="20"/>
      <c r="Z74" s="20"/>
      <c r="AA74" s="20"/>
    </row>
    <row r="75" spans="1:27" x14ac:dyDescent="0.2">
      <c r="A75" s="17"/>
      <c r="B75" s="20"/>
      <c r="C75" s="20"/>
      <c r="D75" s="20"/>
      <c r="E75" s="20"/>
      <c r="F75" s="20"/>
      <c r="G75" s="20"/>
      <c r="H75" s="20"/>
      <c r="I75" s="61"/>
      <c r="J75" s="20"/>
      <c r="K75" s="20"/>
      <c r="L75" s="20"/>
      <c r="M75" s="20"/>
      <c r="N75" s="20"/>
      <c r="O75" s="61"/>
      <c r="P75" s="22"/>
      <c r="Q75" s="20"/>
      <c r="R75" s="20"/>
      <c r="S75" s="20"/>
      <c r="T75" s="20"/>
      <c r="U75" s="20"/>
      <c r="V75" s="61"/>
      <c r="W75" s="20"/>
      <c r="X75" s="22"/>
      <c r="Y75" s="20"/>
      <c r="Z75" s="20"/>
      <c r="AA75" s="20"/>
    </row>
    <row r="76" spans="1:27" x14ac:dyDescent="0.2">
      <c r="A76" s="17"/>
      <c r="B76" s="20"/>
      <c r="C76" s="20"/>
      <c r="D76" s="20"/>
      <c r="E76" s="20"/>
      <c r="F76" s="20"/>
      <c r="G76" s="20"/>
      <c r="H76" s="20"/>
      <c r="I76" s="61"/>
      <c r="J76" s="20"/>
      <c r="K76" s="20"/>
      <c r="L76" s="20"/>
      <c r="M76" s="20"/>
      <c r="N76" s="20"/>
      <c r="O76" s="61"/>
      <c r="P76" s="22"/>
      <c r="Q76" s="20"/>
      <c r="R76" s="20"/>
      <c r="S76" s="20"/>
      <c r="T76" s="20"/>
      <c r="U76" s="20"/>
      <c r="V76" s="61"/>
      <c r="W76" s="20"/>
      <c r="X76" s="22"/>
      <c r="Y76" s="20"/>
      <c r="Z76" s="20"/>
      <c r="AA76" s="20"/>
    </row>
    <row r="77" spans="1:27" x14ac:dyDescent="0.2">
      <c r="A77" s="17"/>
      <c r="B77" s="20"/>
      <c r="C77" s="20"/>
      <c r="D77" s="20"/>
      <c r="E77" s="20"/>
      <c r="F77" s="20"/>
      <c r="G77" s="20"/>
      <c r="H77" s="20"/>
      <c r="I77" s="61"/>
      <c r="J77" s="20"/>
      <c r="K77" s="20"/>
      <c r="L77" s="20"/>
      <c r="M77" s="20"/>
      <c r="N77" s="20"/>
      <c r="O77" s="61"/>
      <c r="P77" s="22"/>
      <c r="Q77" s="20"/>
      <c r="R77" s="20"/>
      <c r="S77" s="20"/>
      <c r="T77" s="20"/>
      <c r="U77" s="20"/>
      <c r="V77" s="61"/>
      <c r="W77" s="20"/>
      <c r="X77" s="22"/>
      <c r="Y77" s="20"/>
      <c r="Z77" s="20"/>
      <c r="AA77" s="20"/>
    </row>
    <row r="78" spans="1:27" x14ac:dyDescent="0.2">
      <c r="A78" s="17"/>
      <c r="B78" s="20"/>
      <c r="C78" s="20"/>
      <c r="D78" s="20"/>
      <c r="E78" s="20"/>
      <c r="F78" s="20"/>
      <c r="G78" s="20"/>
      <c r="H78" s="20"/>
      <c r="I78" s="61"/>
      <c r="J78" s="20"/>
      <c r="K78" s="20"/>
      <c r="L78" s="20"/>
      <c r="M78" s="20"/>
      <c r="N78" s="20"/>
      <c r="O78" s="61"/>
      <c r="P78" s="22"/>
      <c r="Q78" s="20"/>
      <c r="R78" s="20"/>
      <c r="S78" s="20"/>
      <c r="T78" s="20"/>
      <c r="U78" s="20"/>
      <c r="V78" s="61"/>
      <c r="W78" s="20"/>
      <c r="X78" s="22"/>
      <c r="Y78" s="20"/>
      <c r="Z78" s="20"/>
      <c r="AA78" s="20"/>
    </row>
  </sheetData>
  <mergeCells count="7">
    <mergeCell ref="A2:AA2"/>
    <mergeCell ref="B5:O5"/>
    <mergeCell ref="Q5:W5"/>
    <mergeCell ref="B6:I6"/>
    <mergeCell ref="J6:O6"/>
    <mergeCell ref="Q6:V6"/>
    <mergeCell ref="Y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feladatok</vt:lpstr>
      <vt:lpstr>engedélyezett létszámok</vt:lpstr>
      <vt:lpstr>KISFALU TÖBBLETKTFVEL EGYÜTT</vt:lpstr>
      <vt:lpstr>feladatok!Nyomtatási_cím</vt:lpstr>
      <vt:lpstr>'engedélyezett létszámok'!Nyomtatási_terület</vt:lpstr>
    </vt:vector>
  </TitlesOfParts>
  <Company>Józsefvárosi Önkormányzat Polgármesteri Hivatala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Antalné</dc:creator>
  <cp:lastModifiedBy>Fazekasné Varga Lívia</cp:lastModifiedBy>
  <cp:lastPrinted>2015-06-02T14:23:40Z</cp:lastPrinted>
  <dcterms:created xsi:type="dcterms:W3CDTF">2015-05-13T10:39:21Z</dcterms:created>
  <dcterms:modified xsi:type="dcterms:W3CDTF">2015-06-08T10:38:24Z</dcterms:modified>
</cp:coreProperties>
</file>